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45" windowWidth="14415" windowHeight="8985" tabRatio="867" activeTab="0"/>
  </bookViews>
  <sheets>
    <sheet name="貸借対照表" sheetId="1" r:id="rId1"/>
    <sheet name="１０貸借" sheetId="2" state="hidden" r:id="rId2"/>
    <sheet name="１１貸借" sheetId="3" state="hidden" r:id="rId3"/>
    <sheet name="１２貸借" sheetId="4" state="hidden" r:id="rId4"/>
    <sheet name="１０業・財" sheetId="5" state="hidden" r:id="rId5"/>
    <sheet name="１１業・財" sheetId="6" state="hidden" r:id="rId6"/>
    <sheet name="１１業・財（明細）" sheetId="7" state="hidden" r:id="rId7"/>
    <sheet name="１２業・財" sheetId="8" state="hidden" r:id="rId8"/>
    <sheet name="１２業・財（明細）" sheetId="9" state="hidden" r:id="rId9"/>
    <sheet name="業務費用計算書" sheetId="10" r:id="rId10"/>
    <sheet name="資産・負債差額増減計算書" sheetId="11" r:id="rId11"/>
    <sheet name="１０　区分別" sheetId="12" state="hidden" r:id="rId12"/>
    <sheet name="１１　区分別" sheetId="13" state="hidden" r:id="rId13"/>
    <sheet name="１2　区分別" sheetId="14" state="hidden" r:id="rId14"/>
    <sheet name="１０業・財（明細）" sheetId="15" state="hidden" r:id="rId15"/>
    <sheet name="10　明細（出さない）" sheetId="16" state="hidden" r:id="rId16"/>
    <sheet name="区分別収支計算書" sheetId="17" r:id="rId17"/>
    <sheet name="11　明細（百万）" sheetId="18" state="hidden" r:id="rId18"/>
    <sheet name="11　明細" sheetId="19" state="hidden" r:id="rId19"/>
    <sheet name="12　明細（百万）" sheetId="20" state="hidden" r:id="rId20"/>
    <sheet name="12　明細" sheetId="21" state="hidden" r:id="rId21"/>
  </sheets>
  <definedNames>
    <definedName name="_xlnm.Print_Area" localSheetId="5">'１１業・財'!$A$1:$J$25</definedName>
    <definedName name="_xlnm.Print_Area" localSheetId="9">'業務費用計算書'!$A$1:$J$22</definedName>
    <definedName name="_xlnm.Print_Area" localSheetId="16">'区分別収支計算書'!$A$1:$K$48</definedName>
    <definedName name="_xlnm.Print_Area" localSheetId="10">'資産・負債差額増減計算書'!$A$1:$L$23</definedName>
    <definedName name="_xlnm.Print_Area" localSheetId="0">'貸借対照表'!$A$1:$P$21</definedName>
  </definedNames>
  <calcPr fullCalcOnLoad="1"/>
</workbook>
</file>

<file path=xl/comments12.xml><?xml version="1.0" encoding="utf-8"?>
<comments xmlns="http://schemas.openxmlformats.org/spreadsheetml/2006/main">
  <authors>
    <author>厚生労働本省</author>
  </authors>
  <commentList>
    <comment ref="H6" authorId="0">
      <text>
        <r>
          <rPr>
            <sz val="6"/>
            <rFont val="ＭＳ 明朝"/>
            <family val="1"/>
          </rPr>
          <t>決算書　職員基本給～児童手当、国共済</t>
        </r>
      </text>
    </comment>
    <comment ref="H8" authorId="0">
      <text>
        <r>
          <rPr>
            <sz val="6"/>
            <rFont val="ＭＳ 明朝"/>
            <family val="1"/>
          </rPr>
          <t>決算書　保険料返還金　</t>
        </r>
      </text>
    </comment>
    <comment ref="H23" authorId="0">
      <text>
        <r>
          <rPr>
            <sz val="6"/>
            <rFont val="ＭＳ 明朝"/>
            <family val="1"/>
          </rPr>
          <t>固定資産　本年度増加額</t>
        </r>
      </text>
    </comment>
    <comment ref="H9" authorId="0">
      <text>
        <r>
          <rPr>
            <sz val="6"/>
            <rFont val="ＭＳ 明朝"/>
            <family val="1"/>
          </rPr>
          <t>決算書　業務取扱費－人件費－固定資産本年度増加額</t>
        </r>
      </text>
    </comment>
    <comment ref="H12" authorId="0">
      <text>
        <r>
          <rPr>
            <sz val="6"/>
            <rFont val="ＭＳ 明朝"/>
            <family val="1"/>
          </rPr>
          <t>決算書　保険料収入</t>
        </r>
      </text>
    </comment>
    <comment ref="H13" authorId="0">
      <text>
        <r>
          <rPr>
            <sz val="6"/>
            <rFont val="ＭＳ 明朝"/>
            <family val="1"/>
          </rPr>
          <t>決算書　郵政特会から受入</t>
        </r>
      </text>
    </comment>
    <comment ref="H14" authorId="0">
      <text>
        <r>
          <rPr>
            <sz val="6"/>
            <rFont val="ＭＳ 明朝"/>
            <family val="1"/>
          </rPr>
          <t>決算書　雑収入－預託金利子収入</t>
        </r>
      </text>
    </comment>
    <comment ref="H15" authorId="0">
      <text>
        <r>
          <rPr>
            <sz val="6"/>
            <rFont val="ＭＳ 明朝"/>
            <family val="1"/>
          </rPr>
          <t>決算書　他勘定より受入</t>
        </r>
      </text>
    </comment>
    <comment ref="H16" authorId="0">
      <text>
        <r>
          <rPr>
            <sz val="6"/>
            <rFont val="ＭＳ 明朝"/>
            <family val="1"/>
          </rPr>
          <t>決算書　他勘定へ繰入</t>
        </r>
      </text>
    </comment>
    <comment ref="H17" authorId="0">
      <text>
        <r>
          <rPr>
            <sz val="6"/>
            <rFont val="ＭＳ 明朝"/>
            <family val="1"/>
          </rPr>
          <t>決算書　前年度剰余金受入</t>
        </r>
      </text>
    </comment>
    <comment ref="H19" authorId="0">
      <text>
        <r>
          <rPr>
            <sz val="6"/>
            <rFont val="ＭＳ 明朝"/>
            <family val="1"/>
          </rPr>
          <t>決算書　預託金利子収入</t>
        </r>
      </text>
    </comment>
  </commentList>
</comments>
</file>

<file path=xl/comments13.xml><?xml version="1.0" encoding="utf-8"?>
<comments xmlns="http://schemas.openxmlformats.org/spreadsheetml/2006/main">
  <authors>
    <author>厚生労働本省</author>
    <author>厚生労働省本省</author>
  </authors>
  <commentList>
    <comment ref="H6" authorId="0">
      <text>
        <r>
          <rPr>
            <sz val="6"/>
            <rFont val="ＭＳ 明朝"/>
            <family val="1"/>
          </rPr>
          <t>決算書　職員基本給～児童手当、国共済</t>
        </r>
      </text>
    </comment>
    <comment ref="H9" authorId="0">
      <text>
        <r>
          <rPr>
            <sz val="6"/>
            <rFont val="ＭＳ 明朝"/>
            <family val="1"/>
          </rPr>
          <t>決算書　保険料返還金　</t>
        </r>
      </text>
    </comment>
    <comment ref="H25" authorId="0">
      <text>
        <r>
          <rPr>
            <sz val="6"/>
            <rFont val="ＭＳ 明朝"/>
            <family val="1"/>
          </rPr>
          <t>固定資産　本年度増加額</t>
        </r>
      </text>
    </comment>
    <comment ref="H10" authorId="0">
      <text>
        <r>
          <rPr>
            <sz val="6"/>
            <rFont val="ＭＳ 明朝"/>
            <family val="1"/>
          </rPr>
          <t>決算書　業務取扱費－人件費</t>
        </r>
        <r>
          <rPr>
            <sz val="6"/>
            <color indexed="10"/>
            <rFont val="ＭＳ 明朝"/>
            <family val="1"/>
          </rPr>
          <t>－委託費－郵政事業宅別会計へ繰入</t>
        </r>
        <r>
          <rPr>
            <sz val="6"/>
            <rFont val="ＭＳ 明朝"/>
            <family val="1"/>
          </rPr>
          <t>－固定資産本年度増加額</t>
        </r>
      </text>
    </comment>
    <comment ref="H13" authorId="0">
      <text>
        <r>
          <rPr>
            <sz val="6"/>
            <rFont val="ＭＳ 明朝"/>
            <family val="1"/>
          </rPr>
          <t>決算書　保険料収入</t>
        </r>
      </text>
    </comment>
    <comment ref="H14" authorId="0">
      <text>
        <r>
          <rPr>
            <sz val="6"/>
            <rFont val="ＭＳ 明朝"/>
            <family val="1"/>
          </rPr>
          <t>決算書　郵政特会から受入</t>
        </r>
      </text>
    </comment>
    <comment ref="H15" authorId="0">
      <text>
        <r>
          <rPr>
            <sz val="6"/>
            <rFont val="ＭＳ 明朝"/>
            <family val="1"/>
          </rPr>
          <t>決算書　雑収入－預託金利子収入</t>
        </r>
      </text>
    </comment>
    <comment ref="H16" authorId="0">
      <text>
        <r>
          <rPr>
            <sz val="6"/>
            <rFont val="ＭＳ 明朝"/>
            <family val="1"/>
          </rPr>
          <t>決算書　他勘定より受入</t>
        </r>
      </text>
    </comment>
    <comment ref="H17" authorId="0">
      <text>
        <r>
          <rPr>
            <sz val="6"/>
            <rFont val="ＭＳ 明朝"/>
            <family val="1"/>
          </rPr>
          <t>決算書　他勘定へ繰入</t>
        </r>
      </text>
    </comment>
    <comment ref="H19" authorId="0">
      <text>
        <r>
          <rPr>
            <sz val="6"/>
            <rFont val="ＭＳ 明朝"/>
            <family val="1"/>
          </rPr>
          <t>決算書　前年度剰余金受入</t>
        </r>
      </text>
    </comment>
    <comment ref="H21" authorId="0">
      <text>
        <r>
          <rPr>
            <sz val="6"/>
            <rFont val="ＭＳ 明朝"/>
            <family val="1"/>
          </rPr>
          <t>決算書　預託金利子収入</t>
        </r>
      </text>
    </comment>
    <comment ref="H7" authorId="1">
      <text>
        <r>
          <rPr>
            <sz val="6"/>
            <color indexed="10"/>
            <rFont val="ＭＳ Ｐゴシック"/>
            <family val="3"/>
          </rPr>
          <t>決算書　労働保険加入促進業務委託費</t>
        </r>
      </text>
    </comment>
    <comment ref="H18" authorId="1">
      <text>
        <r>
          <rPr>
            <sz val="6"/>
            <color indexed="10"/>
            <rFont val="ＭＳ Ｐゴシック"/>
            <family val="3"/>
          </rPr>
          <t>決算書　郵政事業特別会計へ繰入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厚生労働本省</author>
    <author>厚生労働省本省</author>
  </authors>
  <commentList>
    <comment ref="H6" authorId="0">
      <text>
        <r>
          <rPr>
            <sz val="6"/>
            <rFont val="ＭＳ 明朝"/>
            <family val="1"/>
          </rPr>
          <t>決算書　職員基本給～児童手当、国共済</t>
        </r>
      </text>
    </comment>
    <comment ref="H9" authorId="0">
      <text>
        <r>
          <rPr>
            <sz val="6"/>
            <rFont val="ＭＳ 明朝"/>
            <family val="1"/>
          </rPr>
          <t>決算書　保険料返還金　</t>
        </r>
      </text>
    </comment>
    <comment ref="H10" authorId="0">
      <text>
        <r>
          <rPr>
            <sz val="6"/>
            <rFont val="ＭＳ 明朝"/>
            <family val="1"/>
          </rPr>
          <t>決算書　業務取扱費－人件費</t>
        </r>
        <r>
          <rPr>
            <sz val="6"/>
            <color indexed="10"/>
            <rFont val="ＭＳ 明朝"/>
            <family val="1"/>
          </rPr>
          <t>－委託費－郵政事業宅別会計へ繰入</t>
        </r>
        <r>
          <rPr>
            <sz val="6"/>
            <rFont val="ＭＳ 明朝"/>
            <family val="1"/>
          </rPr>
          <t>－固定資産本年度増加額</t>
        </r>
      </text>
    </comment>
    <comment ref="H13" authorId="0">
      <text>
        <r>
          <rPr>
            <sz val="6"/>
            <rFont val="ＭＳ 明朝"/>
            <family val="1"/>
          </rPr>
          <t>決算書　保険料収入</t>
        </r>
      </text>
    </comment>
    <comment ref="H14" authorId="0">
      <text>
        <r>
          <rPr>
            <sz val="6"/>
            <rFont val="ＭＳ 明朝"/>
            <family val="1"/>
          </rPr>
          <t>決算書　郵政特会から受入</t>
        </r>
      </text>
    </comment>
    <comment ref="H15" authorId="0">
      <text>
        <r>
          <rPr>
            <sz val="6"/>
            <rFont val="ＭＳ 明朝"/>
            <family val="1"/>
          </rPr>
          <t>決算書　雑収入－預託金利子収入</t>
        </r>
      </text>
    </comment>
    <comment ref="H16" authorId="0">
      <text>
        <r>
          <rPr>
            <sz val="6"/>
            <rFont val="ＭＳ 明朝"/>
            <family val="1"/>
          </rPr>
          <t>決算書　他勘定より受入</t>
        </r>
      </text>
    </comment>
    <comment ref="H17" authorId="0">
      <text>
        <r>
          <rPr>
            <sz val="6"/>
            <rFont val="ＭＳ 明朝"/>
            <family val="1"/>
          </rPr>
          <t>決算書　他勘定へ繰入</t>
        </r>
      </text>
    </comment>
    <comment ref="H19" authorId="0">
      <text>
        <r>
          <rPr>
            <sz val="6"/>
            <rFont val="ＭＳ 明朝"/>
            <family val="1"/>
          </rPr>
          <t>決算書　前年度剰余金受入</t>
        </r>
      </text>
    </comment>
    <comment ref="H21" authorId="0">
      <text>
        <r>
          <rPr>
            <sz val="6"/>
            <rFont val="ＭＳ 明朝"/>
            <family val="1"/>
          </rPr>
          <t>決算書　預託金利子収入</t>
        </r>
      </text>
    </comment>
    <comment ref="H25" authorId="0">
      <text>
        <r>
          <rPr>
            <sz val="6"/>
            <rFont val="ＭＳ 明朝"/>
            <family val="1"/>
          </rPr>
          <t>固定資産　本年度増加額</t>
        </r>
      </text>
    </comment>
    <comment ref="H7" authorId="1">
      <text>
        <r>
          <rPr>
            <sz val="6"/>
            <rFont val="ＭＳ Ｐゴシック"/>
            <family val="3"/>
          </rPr>
          <t>決算書　労働保険加入促進業務委託費</t>
        </r>
      </text>
    </comment>
    <comment ref="H18" authorId="1">
      <text>
        <r>
          <rPr>
            <sz val="6"/>
            <color indexed="10"/>
            <rFont val="ＭＳ Ｐゴシック"/>
            <family val="3"/>
          </rPr>
          <t>決算書　郵政事業特別会計へ繰入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厚生労働本省</author>
  </authors>
  <commentList>
    <comment ref="I8" authorId="0">
      <text>
        <r>
          <rPr>
            <sz val="6"/>
            <rFont val="ＭＳ 明朝"/>
            <family val="1"/>
          </rPr>
          <t>損益計算書「保険料返還金」</t>
        </r>
      </text>
    </comment>
    <comment ref="I9" authorId="0">
      <text>
        <r>
          <rPr>
            <sz val="6"/>
            <rFont val="ＭＳ 明朝"/>
            <family val="1"/>
          </rPr>
          <t>損益計算書「業務取扱費」－人件費</t>
        </r>
      </text>
    </comment>
    <comment ref="I4" authorId="0">
      <text>
        <r>
          <rPr>
            <sz val="6"/>
            <rFont val="ＭＳ 明朝"/>
            <family val="1"/>
          </rPr>
          <t>決算書　職員基本給～児童手当、国共済</t>
        </r>
      </text>
    </comment>
    <comment ref="I10" authorId="0">
      <text>
        <r>
          <rPr>
            <sz val="6"/>
            <rFont val="ＭＳ 明朝"/>
            <family val="1"/>
          </rPr>
          <t>損益計算書「労災へ繰入」＋「雇用へ繰入」</t>
        </r>
      </text>
    </comment>
    <comment ref="I11" authorId="0">
      <text>
        <r>
          <rPr>
            <sz val="6"/>
            <rFont val="ＭＳ 明朝"/>
            <family val="1"/>
          </rPr>
          <t>損益計算書「雑損」－「雑益」</t>
        </r>
      </text>
    </comment>
    <comment ref="I15" authorId="0">
      <text>
        <r>
          <rPr>
            <sz val="6"/>
            <rFont val="ＭＳ 明朝"/>
            <family val="1"/>
          </rPr>
          <t>損益計算書「保険料収入」</t>
        </r>
      </text>
    </comment>
    <comment ref="I16" authorId="0">
      <text>
        <r>
          <rPr>
            <sz val="6"/>
            <rFont val="ＭＳ 明朝"/>
            <family val="1"/>
          </rPr>
          <t>損益計算書「印紙収入」</t>
        </r>
      </text>
    </comment>
    <comment ref="I17" authorId="0">
      <text>
        <r>
          <rPr>
            <sz val="6"/>
            <rFont val="ＭＳ 明朝"/>
            <family val="1"/>
          </rPr>
          <t>損益計算書「雑収入」－決算書「預託金利子収入」</t>
        </r>
      </text>
    </comment>
    <comment ref="I18" authorId="0">
      <text>
        <r>
          <rPr>
            <sz val="6"/>
            <rFont val="ＭＳ 明朝"/>
            <family val="1"/>
          </rPr>
          <t>決算書「預託金利子収入」</t>
        </r>
      </text>
    </comment>
    <comment ref="I19" authorId="0">
      <text>
        <r>
          <rPr>
            <sz val="6"/>
            <rFont val="ＭＳ 明朝"/>
            <family val="1"/>
          </rPr>
          <t>損益計算書「労災より受入」＋「雇用より受入」</t>
        </r>
      </text>
    </comment>
    <comment ref="I21" authorId="0">
      <text>
        <r>
          <rPr>
            <sz val="6"/>
            <rFont val="ＭＳ 明朝"/>
            <family val="1"/>
          </rPr>
          <t>＝損益計算書「本年度利益」</t>
        </r>
      </text>
    </comment>
    <comment ref="J9" authorId="0">
      <text>
        <r>
          <rPr>
            <sz val="6"/>
            <rFont val="ＭＳ 明朝"/>
            <family val="1"/>
          </rPr>
          <t>　５万円以上物品増加額
－50万円以上物品増加額</t>
        </r>
      </text>
    </comment>
    <comment ref="L4" authorId="0">
      <text>
        <r>
          <rPr>
            <sz val="6"/>
            <rFont val="ＭＳ 明朝"/>
            <family val="1"/>
          </rPr>
          <t xml:space="preserve">児童手当、公務災害補償費
</t>
        </r>
        <r>
          <rPr>
            <sz val="6"/>
            <color indexed="10"/>
            <rFont val="ＭＳ 明朝"/>
            <family val="1"/>
          </rPr>
          <t>１０</t>
        </r>
        <r>
          <rPr>
            <sz val="6"/>
            <rFont val="ＭＳ 明朝"/>
            <family val="1"/>
          </rPr>
          <t>年度－</t>
        </r>
        <r>
          <rPr>
            <sz val="6"/>
            <color indexed="10"/>
            <rFont val="ＭＳ 明朝"/>
            <family val="1"/>
          </rPr>
          <t>９</t>
        </r>
        <r>
          <rPr>
            <sz val="6"/>
            <rFont val="ＭＳ 明朝"/>
            <family val="1"/>
          </rPr>
          <t>年度</t>
        </r>
      </text>
    </comment>
    <comment ref="K7" authorId="0">
      <text>
        <r>
          <rPr>
            <sz val="6"/>
            <rFont val="ＭＳ 明朝"/>
            <family val="1"/>
          </rPr>
          <t>原価償却額</t>
        </r>
      </text>
    </comment>
    <comment ref="K9" authorId="0">
      <text>
        <r>
          <rPr>
            <sz val="6"/>
            <rFont val="ＭＳ 明朝"/>
            <family val="1"/>
          </rPr>
          <t>無形固定資産増減差額
本年度増加額－本年度減少額</t>
        </r>
      </text>
    </comment>
    <comment ref="M5" authorId="0">
      <text>
        <r>
          <rPr>
            <sz val="6"/>
            <rFont val="ＭＳ 明朝"/>
            <family val="1"/>
          </rPr>
          <t xml:space="preserve">退職引当金
</t>
        </r>
        <r>
          <rPr>
            <sz val="6"/>
            <color indexed="10"/>
            <rFont val="ＭＳ 明朝"/>
            <family val="1"/>
          </rPr>
          <t>１０</t>
        </r>
        <r>
          <rPr>
            <sz val="6"/>
            <rFont val="ＭＳ 明朝"/>
            <family val="1"/>
          </rPr>
          <t>年度－</t>
        </r>
        <r>
          <rPr>
            <sz val="6"/>
            <color indexed="10"/>
            <rFont val="ＭＳ 明朝"/>
            <family val="1"/>
          </rPr>
          <t>９</t>
        </r>
        <r>
          <rPr>
            <sz val="6"/>
            <rFont val="ＭＳ 明朝"/>
            <family val="1"/>
          </rPr>
          <t>年度</t>
        </r>
      </text>
    </comment>
    <comment ref="N6" authorId="0">
      <text>
        <r>
          <rPr>
            <sz val="6"/>
            <rFont val="ＭＳ 明朝"/>
            <family val="1"/>
          </rPr>
          <t xml:space="preserve">賞与引当金
</t>
        </r>
        <r>
          <rPr>
            <sz val="6"/>
            <color indexed="10"/>
            <rFont val="ＭＳ 明朝"/>
            <family val="1"/>
          </rPr>
          <t>１０</t>
        </r>
        <r>
          <rPr>
            <sz val="6"/>
            <rFont val="ＭＳ 明朝"/>
            <family val="1"/>
          </rPr>
          <t>年度－</t>
        </r>
        <r>
          <rPr>
            <sz val="6"/>
            <color indexed="10"/>
            <rFont val="ＭＳ 明朝"/>
            <family val="1"/>
          </rPr>
          <t>９</t>
        </r>
        <r>
          <rPr>
            <sz val="6"/>
            <rFont val="ＭＳ 明朝"/>
            <family val="1"/>
          </rPr>
          <t>年度</t>
        </r>
      </text>
    </comment>
  </commentList>
</comments>
</file>

<file path=xl/comments2.xml><?xml version="1.0" encoding="utf-8"?>
<comments xmlns="http://schemas.openxmlformats.org/spreadsheetml/2006/main">
  <authors>
    <author>厚生労働本省</author>
  </authors>
  <commentList>
    <comment ref="K8" authorId="0">
      <text>
        <r>
          <rPr>
            <sz val="6"/>
            <rFont val="ＭＳ 明朝"/>
            <family val="1"/>
          </rPr>
          <t>人事課算出額＋財務算出額（整理資源）</t>
        </r>
        <r>
          <rPr>
            <sz val="6"/>
            <color indexed="10"/>
            <rFont val="ＭＳ 明朝"/>
            <family val="1"/>
          </rPr>
          <t>＋国家公務員災害補償年金</t>
        </r>
      </text>
    </comment>
    <comment ref="K5" authorId="0">
      <text>
        <r>
          <rPr>
            <sz val="6"/>
            <rFont val="ＭＳ 明朝"/>
            <family val="1"/>
          </rPr>
          <t>貸借対照表「未払金」、児童手当</t>
        </r>
      </text>
    </comment>
    <comment ref="F9" authorId="0">
      <text>
        <r>
          <rPr>
            <sz val="6"/>
            <rFont val="ＭＳ 明朝"/>
            <family val="1"/>
          </rPr>
          <t>自賠責保険料</t>
        </r>
      </text>
    </comment>
    <comment ref="F5" authorId="0">
      <text>
        <r>
          <rPr>
            <sz val="6"/>
            <rFont val="ＭＳ 明朝"/>
            <family val="1"/>
          </rPr>
          <t>貸借対照表　「現金預金」</t>
        </r>
      </text>
    </comment>
    <comment ref="F7" authorId="0">
      <text>
        <r>
          <rPr>
            <sz val="6"/>
            <rFont val="ＭＳ 明朝"/>
            <family val="1"/>
          </rPr>
          <t>貸借対照表　「未収保険料」</t>
        </r>
      </text>
    </comment>
    <comment ref="F8" authorId="0">
      <text>
        <r>
          <rPr>
            <sz val="6"/>
            <rFont val="ＭＳ 明朝"/>
            <family val="1"/>
          </rPr>
          <t>貸借対照表　「その他未収金」</t>
        </r>
      </text>
    </comment>
    <comment ref="F11" authorId="0">
      <text>
        <r>
          <rPr>
            <sz val="6"/>
            <rFont val="ＭＳ 明朝"/>
            <family val="1"/>
          </rPr>
          <t>５０万円以上物品</t>
        </r>
        <r>
          <rPr>
            <sz val="6"/>
            <color indexed="10"/>
            <rFont val="ＭＳ 明朝"/>
            <family val="1"/>
          </rPr>
          <t>（減価償却後）</t>
        </r>
      </text>
    </comment>
    <comment ref="K6" authorId="0">
      <text>
        <r>
          <rPr>
            <sz val="6"/>
            <rFont val="ＭＳ 明朝"/>
            <family val="1"/>
          </rPr>
          <t>貸借対照表「前受金」</t>
        </r>
      </text>
    </comment>
    <comment ref="K7" authorId="0">
      <text>
        <r>
          <rPr>
            <sz val="6"/>
            <rFont val="ＭＳ 明朝"/>
            <family val="1"/>
          </rPr>
          <t>「国の貸借対照表」の作成基準により算出</t>
        </r>
      </text>
    </comment>
    <comment ref="F13" authorId="0">
      <text>
        <r>
          <rPr>
            <sz val="6"/>
            <rFont val="ＭＳ 明朝"/>
            <family val="1"/>
          </rPr>
          <t>回線数×72,000</t>
        </r>
      </text>
    </comment>
    <comment ref="F14" authorId="0">
      <text>
        <r>
          <rPr>
            <sz val="6"/>
            <rFont val="ＭＳ 明朝"/>
            <family val="1"/>
          </rPr>
          <t>減価償却済</t>
        </r>
      </text>
    </comment>
    <comment ref="K14" authorId="0">
      <text>
        <r>
          <rPr>
            <sz val="6"/>
            <rFont val="ＭＳ 明朝"/>
            <family val="1"/>
          </rPr>
          <t>資産の部合計－負債の部合計</t>
        </r>
      </text>
    </comment>
  </commentList>
</comments>
</file>

<file path=xl/comments3.xml><?xml version="1.0" encoding="utf-8"?>
<comments xmlns="http://schemas.openxmlformats.org/spreadsheetml/2006/main">
  <authors>
    <author>厚生労働本省</author>
  </authors>
  <commentList>
    <comment ref="F5" authorId="0">
      <text>
        <r>
          <rPr>
            <sz val="6"/>
            <rFont val="ＭＳ 明朝"/>
            <family val="1"/>
          </rPr>
          <t>貸借対照表　「現金預金」</t>
        </r>
      </text>
    </comment>
    <comment ref="F7" authorId="0">
      <text>
        <r>
          <rPr>
            <sz val="6"/>
            <rFont val="ＭＳ 明朝"/>
            <family val="1"/>
          </rPr>
          <t>貸借対照表　「未収保険料」</t>
        </r>
      </text>
    </comment>
    <comment ref="F8" authorId="0">
      <text>
        <r>
          <rPr>
            <sz val="6"/>
            <rFont val="ＭＳ 明朝"/>
            <family val="1"/>
          </rPr>
          <t>貸借対照表　「その他未収金」</t>
        </r>
      </text>
    </comment>
    <comment ref="F9" authorId="0">
      <text>
        <r>
          <rPr>
            <sz val="6"/>
            <rFont val="ＭＳ 明朝"/>
            <family val="1"/>
          </rPr>
          <t>自賠責保険料</t>
        </r>
      </text>
    </comment>
    <comment ref="F11" authorId="0">
      <text>
        <r>
          <rPr>
            <sz val="6"/>
            <rFont val="ＭＳ 明朝"/>
            <family val="1"/>
          </rPr>
          <t>５０万円以上物品</t>
        </r>
        <r>
          <rPr>
            <sz val="6"/>
            <color indexed="10"/>
            <rFont val="ＭＳ 明朝"/>
            <family val="1"/>
          </rPr>
          <t>（減価償却後）</t>
        </r>
      </text>
    </comment>
    <comment ref="F13" authorId="0">
      <text>
        <r>
          <rPr>
            <sz val="6"/>
            <rFont val="ＭＳ 明朝"/>
            <family val="1"/>
          </rPr>
          <t>回線数×72,000</t>
        </r>
      </text>
    </comment>
    <comment ref="F14" authorId="0">
      <text>
        <r>
          <rPr>
            <sz val="6"/>
            <rFont val="ＭＳ 明朝"/>
            <family val="1"/>
          </rPr>
          <t>減価償却済</t>
        </r>
      </text>
    </comment>
    <comment ref="K5" authorId="0">
      <text>
        <r>
          <rPr>
            <sz val="6"/>
            <rFont val="ＭＳ 明朝"/>
            <family val="1"/>
          </rPr>
          <t>貸借対照表「未払金」、児童手当</t>
        </r>
      </text>
    </comment>
    <comment ref="K6" authorId="0">
      <text>
        <r>
          <rPr>
            <sz val="6"/>
            <rFont val="ＭＳ 明朝"/>
            <family val="1"/>
          </rPr>
          <t>貸借対照表「前受金」</t>
        </r>
      </text>
    </comment>
    <comment ref="K7" authorId="0">
      <text>
        <r>
          <rPr>
            <sz val="6"/>
            <rFont val="ＭＳ 明朝"/>
            <family val="1"/>
          </rPr>
          <t>「国の貸借対照表」の作成基準により算出</t>
        </r>
      </text>
    </comment>
    <comment ref="K8" authorId="0">
      <text>
        <r>
          <rPr>
            <sz val="6"/>
            <rFont val="ＭＳ 明朝"/>
            <family val="1"/>
          </rPr>
          <t>人事課算出額＋財務算出額（整理資源）</t>
        </r>
        <r>
          <rPr>
            <sz val="6"/>
            <color indexed="10"/>
            <rFont val="ＭＳ 明朝"/>
            <family val="1"/>
          </rPr>
          <t>＋国家公務員災害補償年金</t>
        </r>
      </text>
    </comment>
    <comment ref="K14" authorId="0">
      <text>
        <r>
          <rPr>
            <sz val="6"/>
            <rFont val="ＭＳ 明朝"/>
            <family val="1"/>
          </rPr>
          <t>資産の部合計－負債の部合計</t>
        </r>
      </text>
    </comment>
  </commentList>
</comments>
</file>

<file path=xl/comments4.xml><?xml version="1.0" encoding="utf-8"?>
<comments xmlns="http://schemas.openxmlformats.org/spreadsheetml/2006/main">
  <authors>
    <author>厚生労働本省</author>
  </authors>
  <commentList>
    <comment ref="F5" authorId="0">
      <text>
        <r>
          <rPr>
            <sz val="6"/>
            <rFont val="ＭＳ 明朝"/>
            <family val="1"/>
          </rPr>
          <t>貸借対照表　「現金預金」</t>
        </r>
      </text>
    </comment>
    <comment ref="K5" authorId="0">
      <text>
        <r>
          <rPr>
            <sz val="6"/>
            <rFont val="ＭＳ 明朝"/>
            <family val="1"/>
          </rPr>
          <t>貸借対照表「未払金」、児童手当</t>
        </r>
      </text>
    </comment>
    <comment ref="K6" authorId="0">
      <text>
        <r>
          <rPr>
            <sz val="6"/>
            <rFont val="ＭＳ 明朝"/>
            <family val="1"/>
          </rPr>
          <t>貸借対照表「前受金」</t>
        </r>
      </text>
    </comment>
    <comment ref="F7" authorId="0">
      <text>
        <r>
          <rPr>
            <sz val="6"/>
            <rFont val="ＭＳ 明朝"/>
            <family val="1"/>
          </rPr>
          <t>貸借対照表　「未収保険料」</t>
        </r>
      </text>
    </comment>
    <comment ref="K7" authorId="0">
      <text>
        <r>
          <rPr>
            <sz val="6"/>
            <rFont val="ＭＳ 明朝"/>
            <family val="1"/>
          </rPr>
          <t>「国の貸借対照表」の作成基準により算出</t>
        </r>
      </text>
    </comment>
    <comment ref="F8" authorId="0">
      <text>
        <r>
          <rPr>
            <sz val="6"/>
            <rFont val="ＭＳ 明朝"/>
            <family val="1"/>
          </rPr>
          <t>貸借対照表　「その他未収金」</t>
        </r>
      </text>
    </comment>
    <comment ref="K8" authorId="0">
      <text>
        <r>
          <rPr>
            <sz val="6"/>
            <rFont val="ＭＳ 明朝"/>
            <family val="1"/>
          </rPr>
          <t>人事課算出額＋財務算出額（整理資源）</t>
        </r>
        <r>
          <rPr>
            <sz val="6"/>
            <color indexed="10"/>
            <rFont val="ＭＳ 明朝"/>
            <family val="1"/>
          </rPr>
          <t>＋国家公務員災害補償年金</t>
        </r>
      </text>
    </comment>
    <comment ref="F9" authorId="0">
      <text>
        <r>
          <rPr>
            <sz val="6"/>
            <rFont val="ＭＳ 明朝"/>
            <family val="1"/>
          </rPr>
          <t>自賠責保険料</t>
        </r>
      </text>
    </comment>
    <comment ref="F11" authorId="0">
      <text>
        <r>
          <rPr>
            <sz val="6"/>
            <rFont val="ＭＳ 明朝"/>
            <family val="1"/>
          </rPr>
          <t>５０万円以上物品</t>
        </r>
        <r>
          <rPr>
            <sz val="6"/>
            <color indexed="10"/>
            <rFont val="ＭＳ 明朝"/>
            <family val="1"/>
          </rPr>
          <t>（減価償却後）</t>
        </r>
      </text>
    </comment>
    <comment ref="F13" authorId="0">
      <text>
        <r>
          <rPr>
            <sz val="6"/>
            <rFont val="ＭＳ 明朝"/>
            <family val="1"/>
          </rPr>
          <t>回線数×72,000</t>
        </r>
      </text>
    </comment>
    <comment ref="F14" authorId="0">
      <text>
        <r>
          <rPr>
            <sz val="6"/>
            <rFont val="ＭＳ 明朝"/>
            <family val="1"/>
          </rPr>
          <t>減価償却済</t>
        </r>
      </text>
    </comment>
    <comment ref="K14" authorId="0">
      <text>
        <r>
          <rPr>
            <sz val="6"/>
            <rFont val="ＭＳ 明朝"/>
            <family val="1"/>
          </rPr>
          <t>資産の部合計－負債の部合計</t>
        </r>
      </text>
    </comment>
  </commentList>
</comments>
</file>

<file path=xl/comments7.xml><?xml version="1.0" encoding="utf-8"?>
<comments xmlns="http://schemas.openxmlformats.org/spreadsheetml/2006/main">
  <authors>
    <author>厚生労働本省</author>
    <author>厚生労働省本省</author>
  </authors>
  <commentList>
    <comment ref="I9" authorId="0">
      <text>
        <r>
          <rPr>
            <sz val="6"/>
            <rFont val="ＭＳ 明朝"/>
            <family val="1"/>
          </rPr>
          <t>損益計算書「保険料返還金」</t>
        </r>
      </text>
    </comment>
    <comment ref="I10" authorId="0">
      <text>
        <r>
          <rPr>
            <sz val="6"/>
            <rFont val="ＭＳ 明朝"/>
            <family val="1"/>
          </rPr>
          <t>損益計算書「業務取扱費」－人件費</t>
        </r>
        <r>
          <rPr>
            <sz val="6"/>
            <color indexed="10"/>
            <rFont val="ＭＳ 明朝"/>
            <family val="1"/>
          </rPr>
          <t>－委託費</t>
        </r>
      </text>
    </comment>
    <comment ref="I4" authorId="0">
      <text>
        <r>
          <rPr>
            <sz val="6"/>
            <rFont val="ＭＳ 明朝"/>
            <family val="1"/>
          </rPr>
          <t>決算書　職員基本給～児童手当、国共済</t>
        </r>
      </text>
    </comment>
    <comment ref="I11" authorId="0">
      <text>
        <r>
          <rPr>
            <sz val="6"/>
            <rFont val="ＭＳ 明朝"/>
            <family val="1"/>
          </rPr>
          <t>損益計算書「労災へ繰入」＋「雇用へ繰入」</t>
        </r>
      </text>
    </comment>
    <comment ref="I12" authorId="0">
      <text>
        <r>
          <rPr>
            <sz val="6"/>
            <rFont val="ＭＳ 明朝"/>
            <family val="1"/>
          </rPr>
          <t>損益計算書「雑損」－「雑益」</t>
        </r>
      </text>
    </comment>
    <comment ref="I16" authorId="0">
      <text>
        <r>
          <rPr>
            <sz val="6"/>
            <rFont val="ＭＳ 明朝"/>
            <family val="1"/>
          </rPr>
          <t>損益計算書「保険料収入」</t>
        </r>
      </text>
    </comment>
    <comment ref="I17" authorId="0">
      <text>
        <r>
          <rPr>
            <sz val="6"/>
            <rFont val="ＭＳ 明朝"/>
            <family val="1"/>
          </rPr>
          <t>損益計算書「印紙収入」</t>
        </r>
      </text>
    </comment>
    <comment ref="I18" authorId="0">
      <text>
        <r>
          <rPr>
            <sz val="6"/>
            <rFont val="ＭＳ 明朝"/>
            <family val="1"/>
          </rPr>
          <t>損益計算書「雑収入」－決算書「預託金利子収入」</t>
        </r>
      </text>
    </comment>
    <comment ref="I19" authorId="0">
      <text>
        <r>
          <rPr>
            <sz val="6"/>
            <rFont val="ＭＳ 明朝"/>
            <family val="1"/>
          </rPr>
          <t>決算書「預託金利子収入」</t>
        </r>
      </text>
    </comment>
    <comment ref="I20" authorId="0">
      <text>
        <r>
          <rPr>
            <sz val="6"/>
            <rFont val="ＭＳ 明朝"/>
            <family val="1"/>
          </rPr>
          <t>損益計算書「労災より受入」＋「雇用より受入」</t>
        </r>
      </text>
    </comment>
    <comment ref="I22" authorId="0">
      <text>
        <r>
          <rPr>
            <sz val="6"/>
            <rFont val="ＭＳ 明朝"/>
            <family val="1"/>
          </rPr>
          <t>＝損益計算書「本年度利益」</t>
        </r>
      </text>
    </comment>
    <comment ref="K10" authorId="0">
      <text>
        <r>
          <rPr>
            <sz val="6"/>
            <rFont val="ＭＳ 明朝"/>
            <family val="1"/>
          </rPr>
          <t>　５万円以上物品増加額
－50万円以上物品増加額</t>
        </r>
        <r>
          <rPr>
            <sz val="6"/>
            <color indexed="10"/>
            <rFont val="ＭＳ 明朝"/>
            <family val="1"/>
          </rPr>
          <t>（減少分の減価償却費を除く）</t>
        </r>
      </text>
    </comment>
    <comment ref="M4" authorId="0">
      <text>
        <r>
          <rPr>
            <sz val="6"/>
            <rFont val="ＭＳ 明朝"/>
            <family val="1"/>
          </rPr>
          <t>児童手当、公務災害補償費
１１年度－１０年度</t>
        </r>
      </text>
    </comment>
    <comment ref="L8" authorId="0">
      <text>
        <r>
          <rPr>
            <sz val="6"/>
            <rFont val="ＭＳ 明朝"/>
            <family val="1"/>
          </rPr>
          <t>原価償却額</t>
        </r>
      </text>
    </comment>
    <comment ref="L10" authorId="0">
      <text>
        <r>
          <rPr>
            <sz val="6"/>
            <rFont val="ＭＳ 明朝"/>
            <family val="1"/>
          </rPr>
          <t>無形固定資産増減差額
本年度増加額－本年度減少額</t>
        </r>
      </text>
    </comment>
    <comment ref="N6" authorId="0">
      <text>
        <r>
          <rPr>
            <sz val="6"/>
            <rFont val="ＭＳ 明朝"/>
            <family val="1"/>
          </rPr>
          <t>退職引当金
１１年度－１０年度</t>
        </r>
      </text>
    </comment>
    <comment ref="O5" authorId="0">
      <text>
        <r>
          <rPr>
            <sz val="6"/>
            <rFont val="ＭＳ 明朝"/>
            <family val="1"/>
          </rPr>
          <t>賞与引当金
１１年度－１０年度</t>
        </r>
      </text>
    </comment>
    <comment ref="I7" authorId="1">
      <text>
        <r>
          <rPr>
            <sz val="6"/>
            <color indexed="10"/>
            <rFont val="ＭＳ 明朝"/>
            <family val="1"/>
          </rPr>
          <t>決算書　労働保険加入促進業務委託費</t>
        </r>
        <r>
          <rPr>
            <sz val="9"/>
            <rFont val="ＭＳ Ｐゴシック"/>
            <family val="3"/>
          </rPr>
          <t xml:space="preserve">
</t>
        </r>
      </text>
    </comment>
    <comment ref="K12" authorId="1">
      <text>
        <r>
          <rPr>
            <sz val="6"/>
            <color indexed="10"/>
            <rFont val="ＭＳ 明朝"/>
            <family val="1"/>
          </rPr>
          <t>減価償却に伴う固定資産除売却損</t>
        </r>
      </text>
    </comment>
    <comment ref="J11" authorId="0">
      <text>
        <r>
          <rPr>
            <sz val="6"/>
            <rFont val="ＭＳ 明朝"/>
            <family val="1"/>
          </rPr>
          <t>損益計算書「労災へ繰入」＋「雇用へ繰入」</t>
        </r>
      </text>
    </comment>
  </commentList>
</comments>
</file>

<file path=xl/comments9.xml><?xml version="1.0" encoding="utf-8"?>
<comments xmlns="http://schemas.openxmlformats.org/spreadsheetml/2006/main">
  <authors>
    <author>厚生労働本省</author>
    <author>厚生労働省本省</author>
  </authors>
  <commentList>
    <comment ref="I4" authorId="0">
      <text>
        <r>
          <rPr>
            <sz val="6"/>
            <rFont val="ＭＳ 明朝"/>
            <family val="1"/>
          </rPr>
          <t>決算書　職員基本給～児童手当、国共済</t>
        </r>
      </text>
    </comment>
    <comment ref="M4" authorId="0">
      <text>
        <r>
          <rPr>
            <sz val="6"/>
            <rFont val="ＭＳ 明朝"/>
            <family val="1"/>
          </rPr>
          <t>児童手当、公務災害補償費
１２年度－１１年度</t>
        </r>
      </text>
    </comment>
    <comment ref="N6" authorId="0">
      <text>
        <r>
          <rPr>
            <sz val="6"/>
            <rFont val="ＭＳ 明朝"/>
            <family val="1"/>
          </rPr>
          <t>退職引当金
１２年度－１１年度</t>
        </r>
      </text>
    </comment>
    <comment ref="O5" authorId="0">
      <text>
        <r>
          <rPr>
            <sz val="6"/>
            <rFont val="ＭＳ 明朝"/>
            <family val="1"/>
          </rPr>
          <t>賞与引当金
１２年度－１１年度</t>
        </r>
      </text>
    </comment>
    <comment ref="L8" authorId="0">
      <text>
        <r>
          <rPr>
            <sz val="6"/>
            <rFont val="ＭＳ 明朝"/>
            <family val="1"/>
          </rPr>
          <t>原価償却額</t>
        </r>
      </text>
    </comment>
    <comment ref="I9" authorId="0">
      <text>
        <r>
          <rPr>
            <sz val="6"/>
            <rFont val="ＭＳ 明朝"/>
            <family val="1"/>
          </rPr>
          <t>損益計算書「保険料返還金」</t>
        </r>
      </text>
    </comment>
    <comment ref="I10" authorId="0">
      <text>
        <r>
          <rPr>
            <sz val="6"/>
            <rFont val="ＭＳ 明朝"/>
            <family val="1"/>
          </rPr>
          <t>損益計算書「業務取扱費」－人件費</t>
        </r>
        <r>
          <rPr>
            <sz val="6"/>
            <color indexed="10"/>
            <rFont val="ＭＳ 明朝"/>
            <family val="1"/>
          </rPr>
          <t>－委託費</t>
        </r>
      </text>
    </comment>
    <comment ref="K10" authorId="0">
      <text>
        <r>
          <rPr>
            <sz val="6"/>
            <rFont val="ＭＳ 明朝"/>
            <family val="1"/>
          </rPr>
          <t>　５万円以上物品増加額
－50万円以上物品増加額</t>
        </r>
        <r>
          <rPr>
            <sz val="6"/>
            <color indexed="10"/>
            <rFont val="ＭＳ 明朝"/>
            <family val="1"/>
          </rPr>
          <t>（減少分の減価償却費を除く）</t>
        </r>
      </text>
    </comment>
    <comment ref="L10" authorId="0">
      <text>
        <r>
          <rPr>
            <sz val="6"/>
            <rFont val="ＭＳ 明朝"/>
            <family val="1"/>
          </rPr>
          <t>無形固定資産増減差額
本年度増加額－本年度減少額</t>
        </r>
      </text>
    </comment>
    <comment ref="I11" authorId="0">
      <text>
        <r>
          <rPr>
            <sz val="6"/>
            <rFont val="ＭＳ 明朝"/>
            <family val="1"/>
          </rPr>
          <t>損益計算書「労災へ繰入」＋「雇用へ繰入」</t>
        </r>
      </text>
    </comment>
    <comment ref="I12" authorId="0">
      <text>
        <r>
          <rPr>
            <sz val="6"/>
            <rFont val="ＭＳ 明朝"/>
            <family val="1"/>
          </rPr>
          <t>損益計算書「雑損」－「雑益」</t>
        </r>
      </text>
    </comment>
    <comment ref="I16" authorId="0">
      <text>
        <r>
          <rPr>
            <sz val="6"/>
            <rFont val="ＭＳ 明朝"/>
            <family val="1"/>
          </rPr>
          <t>損益計算書「保険料収入」</t>
        </r>
      </text>
    </comment>
    <comment ref="I17" authorId="0">
      <text>
        <r>
          <rPr>
            <sz val="6"/>
            <rFont val="ＭＳ 明朝"/>
            <family val="1"/>
          </rPr>
          <t>損益計算書「印紙収入」</t>
        </r>
      </text>
    </comment>
    <comment ref="I18" authorId="0">
      <text>
        <r>
          <rPr>
            <sz val="6"/>
            <rFont val="ＭＳ 明朝"/>
            <family val="1"/>
          </rPr>
          <t>損益計算書「雑収入」－決算書「預託金利子収入」</t>
        </r>
      </text>
    </comment>
    <comment ref="I19" authorId="0">
      <text>
        <r>
          <rPr>
            <sz val="6"/>
            <rFont val="ＭＳ 明朝"/>
            <family val="1"/>
          </rPr>
          <t>決算書「預託金利子収入」</t>
        </r>
      </text>
    </comment>
    <comment ref="I20" authorId="0">
      <text>
        <r>
          <rPr>
            <sz val="6"/>
            <rFont val="ＭＳ 明朝"/>
            <family val="1"/>
          </rPr>
          <t>損益計算書「労災より受入」＋「雇用より受入」</t>
        </r>
      </text>
    </comment>
    <comment ref="I22" authorId="0">
      <text>
        <r>
          <rPr>
            <sz val="6"/>
            <rFont val="ＭＳ 明朝"/>
            <family val="1"/>
          </rPr>
          <t>＝損益計算書「本年度利益」</t>
        </r>
      </text>
    </comment>
    <comment ref="I7" authorId="1">
      <text>
        <r>
          <rPr>
            <sz val="6"/>
            <color indexed="10"/>
            <rFont val="ＭＳ 明朝"/>
            <family val="1"/>
          </rPr>
          <t>決算書　労働保険加入促進業務委託費</t>
        </r>
      </text>
    </comment>
    <comment ref="K12" authorId="1">
      <text>
        <r>
          <rPr>
            <b/>
            <sz val="6"/>
            <color indexed="10"/>
            <rFont val="ＭＳ 明朝"/>
            <family val="1"/>
          </rPr>
          <t>減価償却に伴う固定資産除売却損</t>
        </r>
      </text>
    </comment>
  </commentList>
</comments>
</file>

<file path=xl/sharedStrings.xml><?xml version="1.0" encoding="utf-8"?>
<sst xmlns="http://schemas.openxmlformats.org/spreadsheetml/2006/main" count="742" uniqueCount="193">
  <si>
    <t>貸　借　対　照　表</t>
  </si>
  <si>
    <t>現金・預金</t>
  </si>
  <si>
    <t>未収金</t>
  </si>
  <si>
    <t>有形固定資産</t>
  </si>
  <si>
    <t>物品</t>
  </si>
  <si>
    <t>無形固定資産</t>
  </si>
  <si>
    <t>未払金</t>
  </si>
  <si>
    <t>前受金</t>
  </si>
  <si>
    <t>賞与引当金</t>
  </si>
  <si>
    <t>退職給与引当金</t>
  </si>
  <si>
    <t>資産の部</t>
  </si>
  <si>
    <t>負債の部</t>
  </si>
  <si>
    <t>未収保険料</t>
  </si>
  <si>
    <t>その他未収金</t>
  </si>
  <si>
    <t>資産・負債差額の部</t>
  </si>
  <si>
    <t>業務費用</t>
  </si>
  <si>
    <t>人件費</t>
  </si>
  <si>
    <t>退職給付引当金増加額</t>
  </si>
  <si>
    <t>減価償却費</t>
  </si>
  <si>
    <t>本年度受入財源</t>
  </si>
  <si>
    <t>対価見合収入等</t>
  </si>
  <si>
    <t>保険料収入</t>
  </si>
  <si>
    <t>運用益</t>
  </si>
  <si>
    <t>その他の収入</t>
  </si>
  <si>
    <t>他勘定からの受入</t>
  </si>
  <si>
    <t>他会計からの受入</t>
  </si>
  <si>
    <t>他勘定へ繰入</t>
  </si>
  <si>
    <t>他会計からの受入（印紙）</t>
  </si>
  <si>
    <t>業　務　費　用　・　財　源　計　算　書</t>
  </si>
  <si>
    <t>業務収支</t>
  </si>
  <si>
    <t>徴収業務支出</t>
  </si>
  <si>
    <t>その他業務支出</t>
  </si>
  <si>
    <t>前年度剰余金受入</t>
  </si>
  <si>
    <t>小計</t>
  </si>
  <si>
    <t>利息及び配当の受取額</t>
  </si>
  <si>
    <t>その他収入</t>
  </si>
  <si>
    <t>本年度増加額</t>
  </si>
  <si>
    <t>翌年度歳入繰入</t>
  </si>
  <si>
    <t>業務費用・財源差額累計</t>
  </si>
  <si>
    <t>労働保険特別会計徴収勘定</t>
  </si>
  <si>
    <t>区　分　別　収　支　計　算　書</t>
  </si>
  <si>
    <t>資産合計</t>
  </si>
  <si>
    <t>負債及び資産・負債差額合計</t>
  </si>
  <si>
    <t>（単位：円）</t>
  </si>
  <si>
    <t>保険料返還金</t>
  </si>
  <si>
    <t>業務取扱費（除人件費）</t>
  </si>
  <si>
    <t>電話加入権</t>
  </si>
  <si>
    <t>平成１０年度</t>
  </si>
  <si>
    <t>平成１１年度</t>
  </si>
  <si>
    <t>平成１２年度</t>
  </si>
  <si>
    <t>本年度業務費用・財源差額</t>
  </si>
  <si>
    <t>Ⅰ</t>
  </si>
  <si>
    <t>Ⅱ</t>
  </si>
  <si>
    <t>１</t>
  </si>
  <si>
    <t>平成１１年度</t>
  </si>
  <si>
    <t>平成１２年度</t>
  </si>
  <si>
    <t>業務取扱費</t>
  </si>
  <si>
    <t>基準時資産・負債差額</t>
  </si>
  <si>
    <t>前払費用</t>
  </si>
  <si>
    <t>施設整備収支</t>
  </si>
  <si>
    <t>施設整備による支出</t>
  </si>
  <si>
    <t>区分</t>
  </si>
  <si>
    <t>前年度末残額</t>
  </si>
  <si>
    <t>本年度減少額</t>
  </si>
  <si>
    <t>本年度減価償却額</t>
  </si>
  <si>
    <t>評価差額（本年度発生分）</t>
  </si>
  <si>
    <t>本年度末残額</t>
  </si>
  <si>
    <t>（物品）</t>
  </si>
  <si>
    <t>（電話加入権）</t>
  </si>
  <si>
    <t>（ソフトウェア）</t>
  </si>
  <si>
    <t>合計</t>
  </si>
  <si>
    <t>固定資産売却損益</t>
  </si>
  <si>
    <t>物品の調整</t>
  </si>
  <si>
    <t>無形固定資産の調整</t>
  </si>
  <si>
    <t>退職給付引当金の増減</t>
  </si>
  <si>
    <t>児童手当</t>
  </si>
  <si>
    <t>Ⅱ</t>
  </si>
  <si>
    <t>Ⅰ</t>
  </si>
  <si>
    <t>前年度末業務費用・財源差額累計</t>
  </si>
  <si>
    <t>本年度末業務費用・財源差額累計</t>
  </si>
  <si>
    <t>Ⅰ</t>
  </si>
  <si>
    <t>Ⅱ</t>
  </si>
  <si>
    <t>Ⅰ</t>
  </si>
  <si>
    <t>徴収業務対価見合等収入</t>
  </si>
  <si>
    <t>Ⅲ</t>
  </si>
  <si>
    <t>財務収支</t>
  </si>
  <si>
    <t>－</t>
  </si>
  <si>
    <t>－</t>
  </si>
  <si>
    <t>負債合計</t>
  </si>
  <si>
    <t>資産・負債差額合計</t>
  </si>
  <si>
    <t>賞与引当金増加額</t>
  </si>
  <si>
    <t>未払金の増減</t>
  </si>
  <si>
    <t>未払金増減</t>
  </si>
  <si>
    <t>賞与引当金の増減</t>
  </si>
  <si>
    <t>（単位：百万円）</t>
  </si>
  <si>
    <t>Ⅲ</t>
  </si>
  <si>
    <t>貸借対照表付属明細書</t>
  </si>
  <si>
    <t>平成１０年度</t>
  </si>
  <si>
    <t>Ⅱ</t>
  </si>
  <si>
    <t>－</t>
  </si>
  <si>
    <t>－</t>
  </si>
  <si>
    <t>Ⅰ</t>
  </si>
  <si>
    <t>Ⅱ</t>
  </si>
  <si>
    <t>１</t>
  </si>
  <si>
    <t>＜資産の部＞</t>
  </si>
  <si>
    <t>＜負債の部＞</t>
  </si>
  <si>
    <t>＜資産・負債差額の部＞</t>
  </si>
  <si>
    <t>相手先</t>
  </si>
  <si>
    <t>本年度末残高</t>
  </si>
  <si>
    <t>内容</t>
  </si>
  <si>
    <t>事業主等</t>
  </si>
  <si>
    <t>繰入未済金</t>
  </si>
  <si>
    <t>労災勘定</t>
  </si>
  <si>
    <t>雇用勘定</t>
  </si>
  <si>
    <t>○未収金の明細</t>
  </si>
  <si>
    <t>○固定資産の明細</t>
  </si>
  <si>
    <t>○その他重要な科目の明細（他勘定へ繰入未済金）</t>
  </si>
  <si>
    <t>○未払金の明細</t>
  </si>
  <si>
    <t>消費税</t>
  </si>
  <si>
    <t>税務署</t>
  </si>
  <si>
    <t>委託費</t>
  </si>
  <si>
    <r>
      <t>業務取扱費（除人件費</t>
    </r>
    <r>
      <rPr>
        <sz val="10"/>
        <color indexed="10"/>
        <rFont val="ＭＳ 明朝"/>
        <family val="1"/>
      </rPr>
      <t>及び委託費</t>
    </r>
    <r>
      <rPr>
        <sz val="10"/>
        <rFont val="ＭＳ 明朝"/>
        <family val="1"/>
      </rPr>
      <t>）</t>
    </r>
  </si>
  <si>
    <r>
      <t>業務取扱費（除人件費</t>
    </r>
    <r>
      <rPr>
        <sz val="9"/>
        <color indexed="10"/>
        <rFont val="ＭＳ 明朝"/>
        <family val="1"/>
      </rPr>
      <t>及び委託費</t>
    </r>
    <r>
      <rPr>
        <sz val="9"/>
        <rFont val="ＭＳ 明朝"/>
        <family val="1"/>
      </rPr>
      <t>）</t>
    </r>
  </si>
  <si>
    <t>該当職員</t>
  </si>
  <si>
    <t>麹町税務署</t>
  </si>
  <si>
    <t>業務費用・財源計算書明細書</t>
  </si>
  <si>
    <t>○補助金等の明細</t>
  </si>
  <si>
    <t>補助金等の区分</t>
  </si>
  <si>
    <t>金額</t>
  </si>
  <si>
    <t>支出目的</t>
  </si>
  <si>
    <t>連結対象の有無</t>
  </si>
  <si>
    <t>社団法人全国労働保険事務組合連合会</t>
  </si>
  <si>
    <t>労働保険の加入促進の業務を委託するため</t>
  </si>
  <si>
    <t>無</t>
  </si>
  <si>
    <t>他勘定への繰入</t>
  </si>
  <si>
    <t>貸借対照表附属明細書</t>
  </si>
  <si>
    <t>（単位：百万円）</t>
  </si>
  <si>
    <t>本年度収支</t>
  </si>
  <si>
    <t>他会計への繰入</t>
  </si>
  <si>
    <t>ソフトウェア</t>
  </si>
  <si>
    <t>労災勘定・雇用勘定</t>
  </si>
  <si>
    <t>保険料返還金及び保険料収入等の調整</t>
  </si>
  <si>
    <t>資産・負債差額</t>
  </si>
  <si>
    <t>業　務　費　用　計　算　書</t>
  </si>
  <si>
    <t>本年度業務費用合計</t>
  </si>
  <si>
    <t>資産・負債差額増減計算書</t>
  </si>
  <si>
    <t>前年度資産・負債差額</t>
  </si>
  <si>
    <t>財源</t>
  </si>
  <si>
    <t>無償所管換等</t>
  </si>
  <si>
    <t>資産評価差額</t>
  </si>
  <si>
    <t>その他資産・負債差額の増減</t>
  </si>
  <si>
    <t>本年度資産・負債差額</t>
  </si>
  <si>
    <t>財源合計</t>
  </si>
  <si>
    <t>業務支出</t>
  </si>
  <si>
    <t>業務支出合計</t>
  </si>
  <si>
    <t>財務等収支</t>
  </si>
  <si>
    <t>収支に関する換算差額</t>
  </si>
  <si>
    <t>資金本年度末残額</t>
  </si>
  <si>
    <t>その他歳計外現金・預金本年度末残高</t>
  </si>
  <si>
    <t>本年度末現金・預金残高</t>
  </si>
  <si>
    <t>（単位：百万円）</t>
  </si>
  <si>
    <t>施設整備支出</t>
  </si>
  <si>
    <t>施設整備支出合計</t>
  </si>
  <si>
    <t>－</t>
  </si>
  <si>
    <t>庁費等</t>
  </si>
  <si>
    <t>その他の経費</t>
  </si>
  <si>
    <t>資産処分損益</t>
  </si>
  <si>
    <t>運用収入</t>
  </si>
  <si>
    <t>庁費等の支出</t>
  </si>
  <si>
    <t>賞与引当金繰入額</t>
  </si>
  <si>
    <t>退職給付引当金繰入額</t>
  </si>
  <si>
    <t>前会計年度</t>
  </si>
  <si>
    <t>本会計年度</t>
  </si>
  <si>
    <t>前会計年度</t>
  </si>
  <si>
    <t>退職給付引当金</t>
  </si>
  <si>
    <t>未収収益</t>
  </si>
  <si>
    <t>保険料返還金</t>
  </si>
  <si>
    <t>自：平成15年4月１日
至：平成16年3月31日</t>
  </si>
  <si>
    <t>Ⅰ</t>
  </si>
  <si>
    <t>Ⅱ</t>
  </si>
  <si>
    <t>Ⅲ</t>
  </si>
  <si>
    <t>Ⅳ</t>
  </si>
  <si>
    <t>－</t>
  </si>
  <si>
    <t>Ⅴ</t>
  </si>
  <si>
    <t>Ⅵ</t>
  </si>
  <si>
    <t>－</t>
  </si>
  <si>
    <t>Ⅶ</t>
  </si>
  <si>
    <t>(1)</t>
  </si>
  <si>
    <r>
      <t>業務支出</t>
    </r>
    <r>
      <rPr>
        <sz val="9"/>
        <rFont val="ＭＳ ゴシック"/>
        <family val="3"/>
      </rPr>
      <t>（施設整備支出を除く）</t>
    </r>
  </si>
  <si>
    <r>
      <t>業務支出合計</t>
    </r>
    <r>
      <rPr>
        <sz val="9"/>
        <rFont val="ＭＳ ゴシック"/>
        <family val="3"/>
      </rPr>
      <t>（施設整備支出を除く）</t>
    </r>
  </si>
  <si>
    <t>(2)</t>
  </si>
  <si>
    <t>　</t>
  </si>
  <si>
    <t>自：平成16年4月１日
至：平成17年3月31日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</si>
</sst>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&quot;△&quot;\ #,##0;&quot;▲&quot;\ #,##0"/>
    <numFmt numFmtId="182" formatCode="0;&quot;△ &quot;0"/>
  </numFmts>
  <fonts count="2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i/>
      <sz val="11"/>
      <color indexed="10"/>
      <name val="ＭＳ 明朝"/>
      <family val="1"/>
    </font>
    <font>
      <sz val="16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9"/>
      <name val="ＭＳ Ｐゴシック"/>
      <family val="3"/>
    </font>
    <font>
      <sz val="6"/>
      <color indexed="10"/>
      <name val="ＭＳ 明朝"/>
      <family val="1"/>
    </font>
    <font>
      <sz val="6"/>
      <name val="ＭＳ Ｐゴシック"/>
      <family val="3"/>
    </font>
    <font>
      <sz val="9"/>
      <color indexed="10"/>
      <name val="ＭＳ 明朝"/>
      <family val="1"/>
    </font>
    <font>
      <b/>
      <sz val="6"/>
      <color indexed="10"/>
      <name val="ＭＳ 明朝"/>
      <family val="1"/>
    </font>
    <font>
      <sz val="6"/>
      <color indexed="10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6" fillId="0" borderId="0" xfId="0" applyNumberFormat="1" applyFont="1" applyAlignment="1">
      <alignment/>
    </xf>
    <xf numFmtId="176" fontId="0" fillId="0" borderId="0" xfId="17" applyNumberFormat="1" applyAlignment="1">
      <alignment/>
    </xf>
    <xf numFmtId="176" fontId="0" fillId="0" borderId="0" xfId="17" applyNumberFormat="1" applyAlignment="1">
      <alignment horizontal="right"/>
    </xf>
    <xf numFmtId="176" fontId="7" fillId="0" borderId="2" xfId="0" applyNumberFormat="1" applyFont="1" applyBorder="1" applyAlignment="1">
      <alignment horizontal="center"/>
    </xf>
    <xf numFmtId="176" fontId="7" fillId="0" borderId="3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 horizontal="left"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0" xfId="17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8" fontId="0" fillId="0" borderId="13" xfId="1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5" xfId="17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17" xfId="17" applyFont="1" applyBorder="1" applyAlignment="1">
      <alignment/>
    </xf>
    <xf numFmtId="0" fontId="0" fillId="0" borderId="17" xfId="0" applyFont="1" applyBorder="1" applyAlignment="1">
      <alignment/>
    </xf>
    <xf numFmtId="38" fontId="0" fillId="0" borderId="18" xfId="17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15" xfId="17" applyNumberFormat="1" applyFont="1" applyBorder="1" applyAlignment="1">
      <alignment/>
    </xf>
    <xf numFmtId="176" fontId="0" fillId="0" borderId="18" xfId="17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38" fontId="0" fillId="0" borderId="19" xfId="17" applyFont="1" applyBorder="1" applyAlignment="1">
      <alignment/>
    </xf>
    <xf numFmtId="38" fontId="0" fillId="0" borderId="0" xfId="17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17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17" xfId="17" applyNumberFormat="1" applyFont="1" applyBorder="1" applyAlignment="1">
      <alignment/>
    </xf>
    <xf numFmtId="176" fontId="0" fillId="0" borderId="13" xfId="17" applyNumberFormat="1" applyFont="1" applyBorder="1" applyAlignment="1">
      <alignment/>
    </xf>
    <xf numFmtId="176" fontId="0" fillId="0" borderId="0" xfId="17" applyNumberFormat="1" applyFont="1" applyBorder="1" applyAlignment="1">
      <alignment/>
    </xf>
    <xf numFmtId="176" fontId="0" fillId="0" borderId="20" xfId="17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176" fontId="0" fillId="0" borderId="15" xfId="17" applyNumberFormat="1" applyFont="1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15" xfId="17" applyFont="1" applyFill="1" applyBorder="1" applyAlignment="1">
      <alignment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17" applyNumberFormat="1" applyFont="1" applyAlignment="1">
      <alignment horizontal="right"/>
    </xf>
    <xf numFmtId="176" fontId="0" fillId="0" borderId="0" xfId="0" applyNumberFormat="1" applyAlignment="1">
      <alignment horizontal="left"/>
    </xf>
    <xf numFmtId="176" fontId="0" fillId="0" borderId="0" xfId="0" applyNumberFormat="1" applyBorder="1" applyAlignment="1">
      <alignment/>
    </xf>
    <xf numFmtId="176" fontId="7" fillId="0" borderId="21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/>
    </xf>
    <xf numFmtId="176" fontId="7" fillId="0" borderId="8" xfId="0" applyNumberFormat="1" applyFont="1" applyBorder="1" applyAlignment="1">
      <alignment horizontal="left"/>
    </xf>
    <xf numFmtId="176" fontId="7" fillId="0" borderId="22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center"/>
    </xf>
    <xf numFmtId="176" fontId="11" fillId="0" borderId="0" xfId="17" applyNumberFormat="1" applyFont="1" applyAlignment="1">
      <alignment/>
    </xf>
    <xf numFmtId="176" fontId="12" fillId="0" borderId="0" xfId="0" applyNumberFormat="1" applyFont="1" applyAlignment="1">
      <alignment/>
    </xf>
    <xf numFmtId="176" fontId="11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176" fontId="11" fillId="0" borderId="17" xfId="17" applyNumberFormat="1" applyFont="1" applyBorder="1" applyAlignment="1">
      <alignment/>
    </xf>
    <xf numFmtId="176" fontId="11" fillId="0" borderId="13" xfId="17" applyNumberFormat="1" applyFont="1" applyBorder="1" applyAlignment="1">
      <alignment/>
    </xf>
    <xf numFmtId="176" fontId="11" fillId="0" borderId="0" xfId="17" applyNumberFormat="1" applyFont="1" applyAlignment="1">
      <alignment horizontal="right"/>
    </xf>
    <xf numFmtId="176" fontId="11" fillId="0" borderId="0" xfId="0" applyNumberFormat="1" applyFont="1" applyAlignment="1">
      <alignment horizontal="center" wrapText="1"/>
    </xf>
    <xf numFmtId="176" fontId="11" fillId="0" borderId="0" xfId="17" applyNumberFormat="1" applyFont="1" applyFill="1" applyAlignment="1">
      <alignment/>
    </xf>
    <xf numFmtId="176" fontId="9" fillId="2" borderId="0" xfId="0" applyNumberFormat="1" applyFont="1" applyFill="1" applyAlignment="1">
      <alignment/>
    </xf>
    <xf numFmtId="176" fontId="9" fillId="2" borderId="0" xfId="17" applyNumberFormat="1" applyFont="1" applyFill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left"/>
    </xf>
    <xf numFmtId="176" fontId="7" fillId="0" borderId="23" xfId="0" applyNumberFormat="1" applyFont="1" applyBorder="1" applyAlignment="1">
      <alignment horizontal="center"/>
    </xf>
    <xf numFmtId="176" fontId="7" fillId="0" borderId="24" xfId="0" applyNumberFormat="1" applyFont="1" applyBorder="1" applyAlignment="1">
      <alignment/>
    </xf>
    <xf numFmtId="176" fontId="0" fillId="0" borderId="24" xfId="0" applyNumberFormat="1" applyBorder="1" applyAlignment="1">
      <alignment/>
    </xf>
    <xf numFmtId="176" fontId="7" fillId="0" borderId="25" xfId="0" applyNumberFormat="1" applyFont="1" applyBorder="1" applyAlignment="1">
      <alignment/>
    </xf>
    <xf numFmtId="176" fontId="0" fillId="0" borderId="25" xfId="0" applyNumberForma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Fill="1" applyAlignment="1">
      <alignment/>
    </xf>
    <xf numFmtId="176" fontId="0" fillId="0" borderId="0" xfId="0" applyNumberFormat="1" applyFill="1" applyAlignment="1">
      <alignment horizontal="right"/>
    </xf>
    <xf numFmtId="176" fontId="7" fillId="0" borderId="23" xfId="0" applyNumberFormat="1" applyFont="1" applyFill="1" applyBorder="1" applyAlignment="1">
      <alignment horizontal="center"/>
    </xf>
    <xf numFmtId="176" fontId="7" fillId="0" borderId="25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6" fontId="7" fillId="0" borderId="23" xfId="0" applyNumberFormat="1" applyFont="1" applyBorder="1" applyAlignment="1">
      <alignment/>
    </xf>
    <xf numFmtId="176" fontId="0" fillId="0" borderId="23" xfId="0" applyNumberFormat="1" applyBorder="1" applyAlignment="1">
      <alignment/>
    </xf>
    <xf numFmtId="176" fontId="7" fillId="0" borderId="23" xfId="0" applyNumberFormat="1" applyFont="1" applyBorder="1" applyAlignment="1">
      <alignment wrapText="1"/>
    </xf>
    <xf numFmtId="176" fontId="0" fillId="0" borderId="25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11" fillId="2" borderId="0" xfId="0" applyNumberFormat="1" applyFont="1" applyFill="1" applyAlignment="1">
      <alignment/>
    </xf>
    <xf numFmtId="176" fontId="0" fillId="2" borderId="0" xfId="0" applyNumberFormat="1" applyFont="1" applyFill="1" applyAlignment="1">
      <alignment/>
    </xf>
    <xf numFmtId="176" fontId="7" fillId="0" borderId="1" xfId="0" applyNumberFormat="1" applyFont="1" applyBorder="1" applyAlignment="1">
      <alignment horizontal="center"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76" fontId="7" fillId="0" borderId="9" xfId="0" applyNumberFormat="1" applyFont="1" applyBorder="1" applyAlignment="1">
      <alignment horizontal="left"/>
    </xf>
    <xf numFmtId="176" fontId="0" fillId="0" borderId="28" xfId="0" applyNumberFormat="1" applyBorder="1" applyAlignment="1">
      <alignment/>
    </xf>
    <xf numFmtId="176" fontId="7" fillId="0" borderId="29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176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6" fontId="7" fillId="0" borderId="31" xfId="0" applyNumberFormat="1" applyFont="1" applyBorder="1" applyAlignment="1">
      <alignment/>
    </xf>
    <xf numFmtId="176" fontId="7" fillId="0" borderId="28" xfId="0" applyNumberFormat="1" applyFont="1" applyBorder="1" applyAlignment="1">
      <alignment horizontal="center"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34" xfId="0" applyNumberFormat="1" applyBorder="1" applyAlignment="1">
      <alignment/>
    </xf>
    <xf numFmtId="38" fontId="0" fillId="0" borderId="32" xfId="17" applyFont="1" applyFill="1" applyBorder="1" applyAlignment="1">
      <alignment/>
    </xf>
    <xf numFmtId="38" fontId="0" fillId="0" borderId="34" xfId="17" applyFont="1" applyFill="1" applyBorder="1" applyAlignment="1">
      <alignment/>
    </xf>
    <xf numFmtId="176" fontId="0" fillId="0" borderId="35" xfId="0" applyNumberFormat="1" applyBorder="1" applyAlignment="1">
      <alignment/>
    </xf>
    <xf numFmtId="176" fontId="7" fillId="0" borderId="26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/>
    </xf>
    <xf numFmtId="176" fontId="7" fillId="0" borderId="36" xfId="0" applyNumberFormat="1" applyFont="1" applyBorder="1" applyAlignment="1">
      <alignment/>
    </xf>
    <xf numFmtId="176" fontId="7" fillId="0" borderId="6" xfId="0" applyNumberFormat="1" applyFont="1" applyFill="1" applyBorder="1" applyAlignment="1">
      <alignment/>
    </xf>
    <xf numFmtId="176" fontId="7" fillId="0" borderId="8" xfId="0" applyNumberFormat="1" applyFont="1" applyFill="1" applyBorder="1" applyAlignment="1">
      <alignment/>
    </xf>
    <xf numFmtId="176" fontId="7" fillId="0" borderId="37" xfId="0" applyNumberFormat="1" applyFont="1" applyBorder="1" applyAlignment="1">
      <alignment/>
    </xf>
    <xf numFmtId="176" fontId="0" fillId="0" borderId="17" xfId="0" applyNumberFormat="1" applyBorder="1" applyAlignment="1">
      <alignment horizontal="right"/>
    </xf>
    <xf numFmtId="176" fontId="11" fillId="0" borderId="17" xfId="0" applyNumberFormat="1" applyFon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7" fillId="0" borderId="16" xfId="0" applyNumberFormat="1" applyFont="1" applyBorder="1" applyAlignment="1">
      <alignment horizontal="center"/>
    </xf>
    <xf numFmtId="176" fontId="19" fillId="0" borderId="0" xfId="17" applyNumberFormat="1" applyFont="1" applyAlignment="1">
      <alignment/>
    </xf>
    <xf numFmtId="176" fontId="19" fillId="0" borderId="0" xfId="0" applyNumberFormat="1" applyFont="1" applyAlignment="1">
      <alignment/>
    </xf>
    <xf numFmtId="176" fontId="19" fillId="0" borderId="0" xfId="0" applyNumberFormat="1" applyFont="1" applyAlignment="1">
      <alignment horizontal="right"/>
    </xf>
    <xf numFmtId="176" fontId="19" fillId="0" borderId="0" xfId="0" applyNumberFormat="1" applyFont="1" applyFill="1" applyAlignment="1">
      <alignment/>
    </xf>
    <xf numFmtId="176" fontId="19" fillId="0" borderId="0" xfId="17" applyNumberFormat="1" applyFont="1" applyFill="1" applyAlignment="1">
      <alignment/>
    </xf>
    <xf numFmtId="176" fontId="20" fillId="0" borderId="0" xfId="0" applyNumberFormat="1" applyFont="1" applyFill="1" applyAlignment="1">
      <alignment/>
    </xf>
    <xf numFmtId="176" fontId="0" fillId="0" borderId="0" xfId="17" applyNumberFormat="1" applyFont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8" fontId="0" fillId="0" borderId="20" xfId="17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76" fontId="0" fillId="0" borderId="0" xfId="17" applyNumberFormat="1" applyFont="1" applyFill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38" fontId="0" fillId="0" borderId="28" xfId="17" applyFont="1" applyBorder="1" applyAlignment="1">
      <alignment/>
    </xf>
    <xf numFmtId="38" fontId="0" fillId="0" borderId="28" xfId="17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 horizontal="center"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 horizontal="center"/>
    </xf>
    <xf numFmtId="176" fontId="22" fillId="0" borderId="0" xfId="0" applyNumberFormat="1" applyFont="1" applyFill="1" applyAlignment="1">
      <alignment horizontal="right"/>
    </xf>
    <xf numFmtId="176" fontId="22" fillId="0" borderId="12" xfId="0" applyNumberFormat="1" applyFont="1" applyFill="1" applyBorder="1" applyAlignment="1">
      <alignment/>
    </xf>
    <xf numFmtId="176" fontId="22" fillId="0" borderId="13" xfId="0" applyNumberFormat="1" applyFont="1" applyFill="1" applyBorder="1" applyAlignment="1">
      <alignment/>
    </xf>
    <xf numFmtId="176" fontId="22" fillId="0" borderId="13" xfId="0" applyNumberFormat="1" applyFont="1" applyFill="1" applyBorder="1" applyAlignment="1">
      <alignment horizontal="center"/>
    </xf>
    <xf numFmtId="176" fontId="22" fillId="0" borderId="13" xfId="0" applyNumberFormat="1" applyFont="1" applyFill="1" applyBorder="1" applyAlignment="1">
      <alignment horizontal="right"/>
    </xf>
    <xf numFmtId="176" fontId="22" fillId="0" borderId="20" xfId="0" applyNumberFormat="1" applyFont="1" applyFill="1" applyBorder="1" applyAlignment="1">
      <alignment/>
    </xf>
    <xf numFmtId="176" fontId="22" fillId="0" borderId="14" xfId="0" applyNumberFormat="1" applyFont="1" applyFill="1" applyBorder="1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176" fontId="22" fillId="0" borderId="15" xfId="0" applyNumberFormat="1" applyFont="1" applyFill="1" applyBorder="1" applyAlignment="1">
      <alignment/>
    </xf>
    <xf numFmtId="176" fontId="22" fillId="0" borderId="14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 horizontal="right" wrapText="1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17" applyNumberFormat="1" applyFont="1" applyFill="1" applyBorder="1" applyAlignment="1">
      <alignment/>
    </xf>
    <xf numFmtId="176" fontId="22" fillId="0" borderId="16" xfId="0" applyNumberFormat="1" applyFont="1" applyFill="1" applyBorder="1" applyAlignment="1">
      <alignment/>
    </xf>
    <xf numFmtId="176" fontId="22" fillId="0" borderId="17" xfId="0" applyNumberFormat="1" applyFont="1" applyFill="1" applyBorder="1" applyAlignment="1">
      <alignment/>
    </xf>
    <xf numFmtId="176" fontId="22" fillId="0" borderId="17" xfId="17" applyNumberFormat="1" applyFont="1" applyFill="1" applyBorder="1" applyAlignment="1">
      <alignment/>
    </xf>
    <xf numFmtId="176" fontId="22" fillId="0" borderId="18" xfId="0" applyNumberFormat="1" applyFont="1" applyFill="1" applyBorder="1" applyAlignment="1">
      <alignment/>
    </xf>
    <xf numFmtId="176" fontId="22" fillId="0" borderId="0" xfId="17" applyNumberFormat="1" applyFont="1" applyFill="1" applyAlignment="1">
      <alignment/>
    </xf>
    <xf numFmtId="176" fontId="22" fillId="0" borderId="14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2" fillId="0" borderId="0" xfId="17" applyNumberFormat="1" applyFont="1" applyFill="1" applyBorder="1" applyAlignment="1">
      <alignment vertical="center"/>
    </xf>
    <xf numFmtId="176" fontId="22" fillId="0" borderId="39" xfId="17" applyNumberFormat="1" applyFont="1" applyFill="1" applyBorder="1" applyAlignment="1">
      <alignment vertical="center"/>
    </xf>
    <xf numFmtId="176" fontId="22" fillId="0" borderId="40" xfId="17" applyNumberFormat="1" applyFont="1" applyFill="1" applyBorder="1" applyAlignment="1">
      <alignment vertical="center"/>
    </xf>
    <xf numFmtId="176" fontId="22" fillId="0" borderId="26" xfId="17" applyNumberFormat="1" applyFont="1" applyFill="1" applyBorder="1" applyAlignment="1">
      <alignment vertical="center"/>
    </xf>
    <xf numFmtId="176" fontId="22" fillId="0" borderId="41" xfId="17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horizontal="center"/>
    </xf>
    <xf numFmtId="176" fontId="22" fillId="0" borderId="20" xfId="0" applyNumberFormat="1" applyFont="1" applyFill="1" applyBorder="1" applyAlignment="1">
      <alignment horizontal="center"/>
    </xf>
    <xf numFmtId="176" fontId="22" fillId="0" borderId="15" xfId="0" applyNumberFormat="1" applyFont="1" applyFill="1" applyBorder="1" applyAlignment="1">
      <alignment horizontal="center"/>
    </xf>
    <xf numFmtId="176" fontId="22" fillId="0" borderId="17" xfId="0" applyNumberFormat="1" applyFont="1" applyFill="1" applyBorder="1" applyAlignment="1">
      <alignment horizontal="right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right"/>
    </xf>
    <xf numFmtId="176" fontId="22" fillId="0" borderId="12" xfId="0" applyNumberFormat="1" applyFont="1" applyBorder="1" applyAlignment="1">
      <alignment/>
    </xf>
    <xf numFmtId="176" fontId="22" fillId="0" borderId="13" xfId="0" applyNumberFormat="1" applyFont="1" applyBorder="1" applyAlignment="1">
      <alignment/>
    </xf>
    <xf numFmtId="176" fontId="22" fillId="0" borderId="13" xfId="0" applyNumberFormat="1" applyFont="1" applyBorder="1" applyAlignment="1">
      <alignment horizontal="right"/>
    </xf>
    <xf numFmtId="176" fontId="22" fillId="0" borderId="20" xfId="0" applyNumberFormat="1" applyFont="1" applyBorder="1" applyAlignment="1">
      <alignment/>
    </xf>
    <xf numFmtId="176" fontId="22" fillId="0" borderId="0" xfId="0" applyNumberFormat="1" applyFont="1" applyFill="1" applyBorder="1" applyAlignment="1">
      <alignment horizontal="center" wrapText="1"/>
    </xf>
    <xf numFmtId="176" fontId="22" fillId="0" borderId="0" xfId="0" applyNumberFormat="1" applyFont="1" applyBorder="1" applyAlignment="1">
      <alignment horizontal="right"/>
    </xf>
    <xf numFmtId="176" fontId="22" fillId="0" borderId="14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17" applyNumberFormat="1" applyFont="1" applyBorder="1" applyAlignment="1">
      <alignment/>
    </xf>
    <xf numFmtId="176" fontId="22" fillId="0" borderId="15" xfId="0" applyNumberFormat="1" applyFont="1" applyBorder="1" applyAlignment="1">
      <alignment horizontal="right"/>
    </xf>
    <xf numFmtId="176" fontId="22" fillId="0" borderId="15" xfId="0" applyNumberFormat="1" applyFont="1" applyBorder="1" applyAlignment="1">
      <alignment/>
    </xf>
    <xf numFmtId="41" fontId="22" fillId="0" borderId="0" xfId="17" applyNumberFormat="1" applyFont="1" applyFill="1" applyBorder="1" applyAlignment="1">
      <alignment/>
    </xf>
    <xf numFmtId="176" fontId="22" fillId="0" borderId="13" xfId="17" applyNumberFormat="1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176" fontId="22" fillId="0" borderId="0" xfId="17" applyNumberFormat="1" applyFont="1" applyBorder="1" applyAlignment="1">
      <alignment horizontal="right"/>
    </xf>
    <xf numFmtId="176" fontId="27" fillId="0" borderId="0" xfId="0" applyNumberFormat="1" applyFont="1" applyBorder="1" applyAlignment="1">
      <alignment/>
    </xf>
    <xf numFmtId="176" fontId="22" fillId="0" borderId="16" xfId="0" applyNumberFormat="1" applyFont="1" applyBorder="1" applyAlignment="1">
      <alignment/>
    </xf>
    <xf numFmtId="176" fontId="22" fillId="0" borderId="17" xfId="0" applyNumberFormat="1" applyFont="1" applyBorder="1" applyAlignment="1">
      <alignment/>
    </xf>
    <xf numFmtId="176" fontId="22" fillId="0" borderId="17" xfId="17" applyNumberFormat="1" applyFont="1" applyBorder="1" applyAlignment="1">
      <alignment/>
    </xf>
    <xf numFmtId="176" fontId="22" fillId="0" borderId="18" xfId="0" applyNumberFormat="1" applyFont="1" applyBorder="1" applyAlignment="1">
      <alignment/>
    </xf>
    <xf numFmtId="176" fontId="22" fillId="0" borderId="0" xfId="17" applyNumberFormat="1" applyFont="1" applyAlignment="1">
      <alignment/>
    </xf>
    <xf numFmtId="176" fontId="21" fillId="0" borderId="0" xfId="0" applyNumberFormat="1" applyFont="1" applyFill="1" applyAlignment="1">
      <alignment horizontal="centerContinuous" vertical="center"/>
    </xf>
    <xf numFmtId="176" fontId="22" fillId="0" borderId="0" xfId="0" applyNumberFormat="1" applyFont="1" applyFill="1" applyAlignment="1">
      <alignment horizontal="centerContinuous" vertical="center"/>
    </xf>
    <xf numFmtId="176" fontId="22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horizontal="left" vertical="center"/>
    </xf>
    <xf numFmtId="176" fontId="22" fillId="0" borderId="0" xfId="0" applyNumberFormat="1" applyFont="1" applyFill="1" applyAlignment="1">
      <alignment horizontal="right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176" fontId="23" fillId="0" borderId="3" xfId="0" applyNumberFormat="1" applyFont="1" applyFill="1" applyBorder="1" applyAlignment="1">
      <alignment horizontal="center" vertical="center"/>
    </xf>
    <xf numFmtId="176" fontId="23" fillId="0" borderId="42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3" fillId="0" borderId="36" xfId="0" applyNumberFormat="1" applyFont="1" applyFill="1" applyBorder="1" applyAlignment="1">
      <alignment horizontal="center" vertical="center"/>
    </xf>
    <xf numFmtId="176" fontId="23" fillId="0" borderId="43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176" fontId="22" fillId="0" borderId="0" xfId="17" applyNumberFormat="1" applyFont="1" applyFill="1" applyAlignment="1">
      <alignment vertical="center"/>
    </xf>
    <xf numFmtId="176" fontId="22" fillId="0" borderId="39" xfId="0" applyNumberFormat="1" applyFont="1" applyFill="1" applyBorder="1" applyAlignment="1">
      <alignment vertical="center"/>
    </xf>
    <xf numFmtId="176" fontId="22" fillId="0" borderId="40" xfId="0" applyNumberFormat="1" applyFont="1" applyFill="1" applyBorder="1" applyAlignment="1">
      <alignment vertical="center"/>
    </xf>
    <xf numFmtId="176" fontId="23" fillId="0" borderId="39" xfId="0" applyNumberFormat="1" applyFont="1" applyFill="1" applyBorder="1" applyAlignment="1">
      <alignment horizontal="center" vertical="center"/>
    </xf>
    <xf numFmtId="176" fontId="23" fillId="0" borderId="40" xfId="0" applyNumberFormat="1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82" fontId="22" fillId="0" borderId="0" xfId="0" applyNumberFormat="1" applyFont="1" applyFill="1" applyBorder="1" applyAlignment="1">
      <alignment horizontal="right"/>
    </xf>
    <xf numFmtId="176" fontId="22" fillId="0" borderId="15" xfId="0" applyNumberFormat="1" applyFont="1" applyFill="1" applyBorder="1" applyAlignment="1">
      <alignment vertical="center"/>
    </xf>
    <xf numFmtId="176" fontId="23" fillId="0" borderId="20" xfId="0" applyNumberFormat="1" applyFont="1" applyFill="1" applyBorder="1" applyAlignment="1">
      <alignment horizontal="center" vertical="center"/>
    </xf>
    <xf numFmtId="58" fontId="24" fillId="0" borderId="18" xfId="0" applyNumberFormat="1" applyFont="1" applyFill="1" applyBorder="1" applyAlignment="1">
      <alignment horizontal="center" vertical="center"/>
    </xf>
    <xf numFmtId="176" fontId="22" fillId="0" borderId="15" xfId="17" applyNumberFormat="1" applyFont="1" applyFill="1" applyBorder="1" applyAlignment="1">
      <alignment vertical="center"/>
    </xf>
    <xf numFmtId="41" fontId="22" fillId="0" borderId="15" xfId="17" applyNumberFormat="1" applyFont="1" applyFill="1" applyBorder="1" applyAlignment="1">
      <alignment vertical="center"/>
    </xf>
    <xf numFmtId="176" fontId="22" fillId="0" borderId="28" xfId="17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58" fontId="24" fillId="0" borderId="17" xfId="0" applyNumberFormat="1" applyFont="1" applyFill="1" applyBorder="1" applyAlignment="1">
      <alignment horizontal="center" vertical="center"/>
    </xf>
    <xf numFmtId="176" fontId="22" fillId="0" borderId="19" xfId="17" applyNumberFormat="1" applyFont="1" applyFill="1" applyBorder="1" applyAlignment="1">
      <alignment vertical="center"/>
    </xf>
    <xf numFmtId="176" fontId="22" fillId="0" borderId="26" xfId="0" applyNumberFormat="1" applyFont="1" applyFill="1" applyBorder="1" applyAlignment="1">
      <alignment vertical="center"/>
    </xf>
    <xf numFmtId="176" fontId="22" fillId="0" borderId="41" xfId="0" applyNumberFormat="1" applyFont="1" applyFill="1" applyBorder="1" applyAlignment="1">
      <alignment vertical="center"/>
    </xf>
    <xf numFmtId="176" fontId="23" fillId="0" borderId="44" xfId="0" applyNumberFormat="1" applyFont="1" applyFill="1" applyBorder="1" applyAlignment="1">
      <alignment horizontal="center" vertical="center"/>
    </xf>
    <xf numFmtId="176" fontId="22" fillId="0" borderId="44" xfId="17" applyNumberFormat="1" applyFont="1" applyFill="1" applyBorder="1" applyAlignment="1">
      <alignment vertical="center"/>
    </xf>
    <xf numFmtId="176" fontId="22" fillId="0" borderId="45" xfId="17" applyNumberFormat="1" applyFont="1" applyFill="1" applyBorder="1" applyAlignment="1">
      <alignment vertical="center"/>
    </xf>
    <xf numFmtId="176" fontId="24" fillId="0" borderId="1" xfId="0" applyNumberFormat="1" applyFont="1" applyFill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0" borderId="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21" fillId="0" borderId="0" xfId="0" applyNumberFormat="1" applyFont="1" applyFill="1" applyAlignment="1">
      <alignment horizontal="center"/>
    </xf>
    <xf numFmtId="176" fontId="22" fillId="0" borderId="0" xfId="0" applyNumberFormat="1" applyFont="1" applyFill="1" applyAlignment="1">
      <alignment horizontal="right"/>
    </xf>
    <xf numFmtId="176" fontId="4" fillId="0" borderId="0" xfId="17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/>
    </xf>
    <xf numFmtId="176" fontId="0" fillId="0" borderId="0" xfId="0" applyNumberFormat="1" applyBorder="1" applyAlignment="1">
      <alignment horizontal="center"/>
    </xf>
    <xf numFmtId="176" fontId="26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247650</xdr:rowOff>
    </xdr:from>
    <xdr:to>
      <xdr:col>11</xdr:col>
      <xdr:colOff>0</xdr:colOff>
      <xdr:row>10</xdr:row>
      <xdr:rowOff>257175</xdr:rowOff>
    </xdr:to>
    <xdr:sp>
      <xdr:nvSpPr>
        <xdr:cNvPr id="1" name="Line 31"/>
        <xdr:cNvSpPr>
          <a:spLocks/>
        </xdr:cNvSpPr>
      </xdr:nvSpPr>
      <xdr:spPr>
        <a:xfrm>
          <a:off x="7315200" y="356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266700</xdr:rowOff>
    </xdr:from>
    <xdr:to>
      <xdr:col>9</xdr:col>
      <xdr:colOff>0</xdr:colOff>
      <xdr:row>15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79629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80391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238125</xdr:rowOff>
    </xdr:from>
    <xdr:to>
      <xdr:col>10</xdr:col>
      <xdr:colOff>0</xdr:colOff>
      <xdr:row>9</xdr:row>
      <xdr:rowOff>238125</xdr:rowOff>
    </xdr:to>
    <xdr:sp>
      <xdr:nvSpPr>
        <xdr:cNvPr id="1" name="Line 35"/>
        <xdr:cNvSpPr>
          <a:spLocks/>
        </xdr:cNvSpPr>
      </xdr:nvSpPr>
      <xdr:spPr>
        <a:xfrm>
          <a:off x="72580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Line 39"/>
        <xdr:cNvSpPr>
          <a:spLocks/>
        </xdr:cNvSpPr>
      </xdr:nvSpPr>
      <xdr:spPr>
        <a:xfrm>
          <a:off x="7258050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238125</xdr:rowOff>
    </xdr:from>
    <xdr:to>
      <xdr:col>11</xdr:col>
      <xdr:colOff>0</xdr:colOff>
      <xdr:row>9</xdr:row>
      <xdr:rowOff>238125</xdr:rowOff>
    </xdr:to>
    <xdr:sp>
      <xdr:nvSpPr>
        <xdr:cNvPr id="1" name="Line 24"/>
        <xdr:cNvSpPr>
          <a:spLocks/>
        </xdr:cNvSpPr>
      </xdr:nvSpPr>
      <xdr:spPr>
        <a:xfrm>
          <a:off x="778192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" name="Line 28"/>
        <xdr:cNvSpPr>
          <a:spLocks/>
        </xdr:cNvSpPr>
      </xdr:nvSpPr>
      <xdr:spPr>
        <a:xfrm>
          <a:off x="778192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</xdr:row>
      <xdr:rowOff>228600</xdr:rowOff>
    </xdr:from>
    <xdr:to>
      <xdr:col>11</xdr:col>
      <xdr:colOff>0</xdr:colOff>
      <xdr:row>24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024890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228600</xdr:rowOff>
    </xdr:from>
    <xdr:to>
      <xdr:col>11</xdr:col>
      <xdr:colOff>0</xdr:colOff>
      <xdr:row>24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024890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80" zoomScaleNormal="80" zoomScaleSheetLayoutView="100" workbookViewId="0" topLeftCell="A1">
      <selection activeCell="AA8" sqref="AA8"/>
    </sheetView>
  </sheetViews>
  <sheetFormatPr defaultColWidth="8.796875" defaultRowHeight="39.75" customHeight="1"/>
  <cols>
    <col min="1" max="3" width="2.59765625" style="216" customWidth="1"/>
    <col min="4" max="4" width="8.09765625" style="216" customWidth="1"/>
    <col min="5" max="5" width="11.3984375" style="216" hidden="1" customWidth="1"/>
    <col min="6" max="6" width="11.3984375" style="229" hidden="1" customWidth="1"/>
    <col min="7" max="8" width="14" style="229" bestFit="1" customWidth="1"/>
    <col min="9" max="9" width="2.59765625" style="216" customWidth="1"/>
    <col min="10" max="10" width="2.59765625" style="229" customWidth="1"/>
    <col min="11" max="11" width="2.59765625" style="216" customWidth="1"/>
    <col min="12" max="12" width="11.5" style="216" customWidth="1"/>
    <col min="13" max="13" width="11.3984375" style="216" hidden="1" customWidth="1"/>
    <col min="14" max="14" width="11.59765625" style="216" hidden="1" customWidth="1"/>
    <col min="15" max="16" width="14" style="216" customWidth="1"/>
    <col min="17" max="16384" width="9" style="216" customWidth="1"/>
  </cols>
  <sheetData>
    <row r="1" spans="1:16" ht="39.75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</row>
    <row r="2" spans="2:14" ht="34.5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6" ht="34.5" customHeight="1">
      <c r="A3" s="218" t="s">
        <v>39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P3" s="219" t="s">
        <v>94</v>
      </c>
    </row>
    <row r="4" spans="1:16" ht="39" customHeight="1">
      <c r="A4" s="220"/>
      <c r="B4" s="221"/>
      <c r="C4" s="221"/>
      <c r="D4" s="221"/>
      <c r="E4" s="222" t="s">
        <v>54</v>
      </c>
      <c r="F4" s="223" t="s">
        <v>55</v>
      </c>
      <c r="G4" s="246" t="s">
        <v>171</v>
      </c>
      <c r="H4" s="238" t="s">
        <v>172</v>
      </c>
      <c r="I4" s="220"/>
      <c r="J4" s="221"/>
      <c r="K4" s="221"/>
      <c r="L4" s="221"/>
      <c r="M4" s="222" t="s">
        <v>54</v>
      </c>
      <c r="N4" s="223" t="s">
        <v>55</v>
      </c>
      <c r="O4" s="246" t="s">
        <v>173</v>
      </c>
      <c r="P4" s="238" t="s">
        <v>172</v>
      </c>
    </row>
    <row r="5" spans="1:16" ht="15" customHeight="1">
      <c r="A5" s="224"/>
      <c r="B5" s="225"/>
      <c r="C5" s="225"/>
      <c r="D5" s="225"/>
      <c r="E5" s="226"/>
      <c r="F5" s="227"/>
      <c r="G5" s="247">
        <v>38077</v>
      </c>
      <c r="H5" s="239">
        <v>38442</v>
      </c>
      <c r="I5" s="225"/>
      <c r="J5" s="228"/>
      <c r="K5" s="228"/>
      <c r="L5" s="228"/>
      <c r="M5" s="226"/>
      <c r="N5" s="227"/>
      <c r="O5" s="247">
        <v>38077</v>
      </c>
      <c r="P5" s="239">
        <v>38442</v>
      </c>
    </row>
    <row r="6" spans="1:16" ht="39.75" customHeight="1">
      <c r="A6" s="178" t="s">
        <v>104</v>
      </c>
      <c r="B6" s="179"/>
      <c r="C6" s="179"/>
      <c r="D6" s="179"/>
      <c r="E6" s="232"/>
      <c r="F6" s="233"/>
      <c r="G6" s="243"/>
      <c r="H6" s="244"/>
      <c r="I6" s="179" t="s">
        <v>105</v>
      </c>
      <c r="J6" s="245"/>
      <c r="K6" s="245"/>
      <c r="L6" s="245"/>
      <c r="M6" s="232"/>
      <c r="N6" s="233"/>
      <c r="O6" s="243"/>
      <c r="P6" s="244"/>
    </row>
    <row r="7" spans="1:16" ht="39.75" customHeight="1">
      <c r="A7" s="178" t="s">
        <v>1</v>
      </c>
      <c r="B7" s="179"/>
      <c r="C7" s="179"/>
      <c r="D7" s="179"/>
      <c r="E7" s="182">
        <v>628</v>
      </c>
      <c r="F7" s="183">
        <v>768</v>
      </c>
      <c r="G7" s="181">
        <v>2101</v>
      </c>
      <c r="H7" s="240">
        <v>7839</v>
      </c>
      <c r="I7" s="179" t="s">
        <v>6</v>
      </c>
      <c r="J7" s="181"/>
      <c r="K7" s="179"/>
      <c r="L7" s="179"/>
      <c r="M7" s="182">
        <v>4</v>
      </c>
      <c r="N7" s="183">
        <v>6</v>
      </c>
      <c r="O7" s="181">
        <v>6</v>
      </c>
      <c r="P7" s="240">
        <v>4866</v>
      </c>
    </row>
    <row r="8" spans="1:16" ht="39.75" customHeight="1">
      <c r="A8" s="178" t="s">
        <v>2</v>
      </c>
      <c r="B8" s="179"/>
      <c r="C8" s="179"/>
      <c r="D8" s="179"/>
      <c r="E8" s="182">
        <v>2</v>
      </c>
      <c r="F8" s="183">
        <v>2</v>
      </c>
      <c r="G8" s="181">
        <v>2</v>
      </c>
      <c r="H8" s="240">
        <v>2</v>
      </c>
      <c r="I8" s="179" t="s">
        <v>7</v>
      </c>
      <c r="J8" s="181"/>
      <c r="K8" s="179"/>
      <c r="L8" s="179"/>
      <c r="M8" s="182">
        <v>628</v>
      </c>
      <c r="N8" s="183">
        <v>768</v>
      </c>
      <c r="O8" s="181">
        <v>2101</v>
      </c>
      <c r="P8" s="240">
        <v>2979</v>
      </c>
    </row>
    <row r="9" spans="1:16" ht="39.75" customHeight="1">
      <c r="A9" s="178"/>
      <c r="B9" s="179" t="s">
        <v>13</v>
      </c>
      <c r="C9" s="179"/>
      <c r="D9" s="179"/>
      <c r="E9" s="182">
        <v>2</v>
      </c>
      <c r="F9" s="183">
        <v>2</v>
      </c>
      <c r="G9" s="181">
        <v>2</v>
      </c>
      <c r="H9" s="240">
        <v>2</v>
      </c>
      <c r="I9" s="179" t="s">
        <v>8</v>
      </c>
      <c r="J9" s="181"/>
      <c r="K9" s="179"/>
      <c r="L9" s="179"/>
      <c r="M9" s="182">
        <v>524</v>
      </c>
      <c r="N9" s="183">
        <v>541</v>
      </c>
      <c r="O9" s="181">
        <v>918</v>
      </c>
      <c r="P9" s="240">
        <v>837</v>
      </c>
    </row>
    <row r="10" spans="1:16" ht="39.75" customHeight="1">
      <c r="A10" s="178" t="s">
        <v>175</v>
      </c>
      <c r="B10" s="179"/>
      <c r="C10" s="179"/>
      <c r="D10" s="179"/>
      <c r="E10" s="182"/>
      <c r="F10" s="183"/>
      <c r="G10" s="181">
        <v>0</v>
      </c>
      <c r="H10" s="240">
        <v>0</v>
      </c>
      <c r="I10" s="179" t="s">
        <v>174</v>
      </c>
      <c r="J10" s="181"/>
      <c r="K10" s="179"/>
      <c r="L10" s="179"/>
      <c r="M10" s="182">
        <v>17603</v>
      </c>
      <c r="N10" s="183">
        <v>19771</v>
      </c>
      <c r="O10" s="181">
        <v>19839</v>
      </c>
      <c r="P10" s="240">
        <v>20098</v>
      </c>
    </row>
    <row r="11" spans="1:16" ht="39.75" customHeight="1">
      <c r="A11" s="178" t="s">
        <v>58</v>
      </c>
      <c r="B11" s="179"/>
      <c r="C11" s="179"/>
      <c r="D11" s="179"/>
      <c r="E11" s="182">
        <v>0</v>
      </c>
      <c r="F11" s="183">
        <v>0</v>
      </c>
      <c r="G11" s="181">
        <v>0</v>
      </c>
      <c r="H11" s="241">
        <v>0</v>
      </c>
      <c r="I11" s="179"/>
      <c r="J11" s="181"/>
      <c r="K11" s="179"/>
      <c r="L11" s="179"/>
      <c r="M11" s="182"/>
      <c r="N11" s="183"/>
      <c r="O11" s="181"/>
      <c r="P11" s="240"/>
    </row>
    <row r="12" spans="1:16" ht="39.75" customHeight="1">
      <c r="A12" s="178" t="s">
        <v>3</v>
      </c>
      <c r="B12" s="179"/>
      <c r="C12" s="179"/>
      <c r="D12" s="179"/>
      <c r="E12" s="182">
        <v>479</v>
      </c>
      <c r="F12" s="183">
        <v>492</v>
      </c>
      <c r="G12" s="181">
        <v>595</v>
      </c>
      <c r="H12" s="240">
        <v>511</v>
      </c>
      <c r="M12" s="230"/>
      <c r="N12" s="231"/>
      <c r="O12" s="179"/>
      <c r="P12" s="237"/>
    </row>
    <row r="13" spans="1:16" ht="39.75" customHeight="1">
      <c r="A13" s="178"/>
      <c r="B13" s="179" t="s">
        <v>4</v>
      </c>
      <c r="C13" s="179"/>
      <c r="D13" s="179"/>
      <c r="E13" s="182">
        <v>479</v>
      </c>
      <c r="F13" s="183">
        <v>492</v>
      </c>
      <c r="G13" s="181">
        <v>595</v>
      </c>
      <c r="H13" s="240">
        <v>511</v>
      </c>
      <c r="I13" s="179"/>
      <c r="J13" s="181"/>
      <c r="K13" s="179"/>
      <c r="L13" s="179"/>
      <c r="M13" s="230"/>
      <c r="N13" s="231"/>
      <c r="O13" s="179"/>
      <c r="P13" s="237"/>
    </row>
    <row r="14" spans="1:16" ht="39.75" customHeight="1">
      <c r="A14" s="178" t="s">
        <v>5</v>
      </c>
      <c r="B14" s="179"/>
      <c r="C14" s="179"/>
      <c r="D14" s="179"/>
      <c r="E14" s="182">
        <v>931</v>
      </c>
      <c r="F14" s="183">
        <v>695</v>
      </c>
      <c r="G14" s="181">
        <v>630</v>
      </c>
      <c r="H14" s="240">
        <v>489</v>
      </c>
      <c r="I14" s="234" t="s">
        <v>88</v>
      </c>
      <c r="J14" s="248"/>
      <c r="K14" s="235"/>
      <c r="L14" s="235"/>
      <c r="M14" s="249">
        <v>18761</v>
      </c>
      <c r="N14" s="250">
        <v>21087</v>
      </c>
      <c r="O14" s="248">
        <v>22865</v>
      </c>
      <c r="P14" s="242">
        <v>28782</v>
      </c>
    </row>
    <row r="15" spans="1:16" ht="39.75" customHeight="1">
      <c r="A15" s="178"/>
      <c r="B15" s="179"/>
      <c r="C15" s="179"/>
      <c r="D15" s="179"/>
      <c r="E15" s="182"/>
      <c r="F15" s="183"/>
      <c r="G15" s="181"/>
      <c r="H15" s="240"/>
      <c r="I15" s="256" t="s">
        <v>106</v>
      </c>
      <c r="J15" s="257"/>
      <c r="K15" s="257"/>
      <c r="L15" s="257"/>
      <c r="M15" s="251"/>
      <c r="N15" s="233"/>
      <c r="O15" s="243"/>
      <c r="P15" s="244"/>
    </row>
    <row r="16" spans="1:16" ht="39.75" customHeight="1">
      <c r="A16" s="178"/>
      <c r="B16" s="179"/>
      <c r="C16" s="179"/>
      <c r="D16" s="179"/>
      <c r="E16" s="182"/>
      <c r="F16" s="183"/>
      <c r="G16" s="181"/>
      <c r="H16" s="240"/>
      <c r="I16" s="180" t="s">
        <v>142</v>
      </c>
      <c r="J16" s="181"/>
      <c r="K16" s="179"/>
      <c r="L16" s="179"/>
      <c r="M16" s="252"/>
      <c r="N16" s="183"/>
      <c r="O16" s="181">
        <v>-19536</v>
      </c>
      <c r="P16" s="240">
        <v>-19939</v>
      </c>
    </row>
    <row r="17" spans="1:16" ht="39.75" customHeight="1">
      <c r="A17" s="178"/>
      <c r="B17" s="179"/>
      <c r="C17" s="179"/>
      <c r="D17" s="179"/>
      <c r="E17" s="230"/>
      <c r="F17" s="183"/>
      <c r="G17" s="181"/>
      <c r="H17" s="240"/>
      <c r="I17" s="180"/>
      <c r="J17" s="181"/>
      <c r="K17" s="179"/>
      <c r="L17" s="179"/>
      <c r="M17" s="252"/>
      <c r="N17" s="183"/>
      <c r="O17" s="181"/>
      <c r="P17" s="240"/>
    </row>
    <row r="18" spans="1:16" ht="39.75" customHeight="1">
      <c r="A18" s="178"/>
      <c r="B18" s="179"/>
      <c r="C18" s="179"/>
      <c r="D18" s="179"/>
      <c r="E18" s="182"/>
      <c r="F18" s="183"/>
      <c r="G18" s="181"/>
      <c r="H18" s="240"/>
      <c r="I18" s="179"/>
      <c r="J18" s="181"/>
      <c r="K18" s="179"/>
      <c r="L18" s="179"/>
      <c r="M18" s="252"/>
      <c r="N18" s="183"/>
      <c r="O18" s="181"/>
      <c r="P18" s="240"/>
    </row>
    <row r="19" spans="1:16" ht="39.75" customHeight="1">
      <c r="A19" s="178"/>
      <c r="B19" s="179"/>
      <c r="C19" s="179"/>
      <c r="D19" s="179"/>
      <c r="E19" s="182"/>
      <c r="F19" s="183"/>
      <c r="G19" s="181"/>
      <c r="H19" s="240"/>
      <c r="I19" s="179"/>
      <c r="J19" s="181"/>
      <c r="K19" s="179"/>
      <c r="L19" s="179"/>
      <c r="M19" s="252"/>
      <c r="N19" s="183"/>
      <c r="O19" s="181"/>
      <c r="P19" s="240"/>
    </row>
    <row r="20" spans="1:16" ht="39.75" customHeight="1">
      <c r="A20" s="234" t="s">
        <v>41</v>
      </c>
      <c r="B20" s="235"/>
      <c r="C20" s="235"/>
      <c r="D20" s="235"/>
      <c r="E20" s="184">
        <v>2042</v>
      </c>
      <c r="F20" s="185">
        <v>1959</v>
      </c>
      <c r="G20" s="248">
        <v>3329</v>
      </c>
      <c r="H20" s="242">
        <v>8842</v>
      </c>
      <c r="I20" s="254" t="s">
        <v>42</v>
      </c>
      <c r="J20" s="255"/>
      <c r="K20" s="255"/>
      <c r="L20" s="255"/>
      <c r="M20" s="253">
        <v>2042</v>
      </c>
      <c r="N20" s="185">
        <v>1959</v>
      </c>
      <c r="O20" s="248">
        <v>3329</v>
      </c>
      <c r="P20" s="242">
        <v>8842</v>
      </c>
    </row>
  </sheetData>
  <mergeCells count="2">
    <mergeCell ref="I20:L20"/>
    <mergeCell ref="I15:L15"/>
  </mergeCells>
  <printOptions horizontalCentered="1"/>
  <pageMargins left="0.3937007874015748" right="0.3937007874015748" top="0.7874015748031497" bottom="0.7874015748031497" header="0.1968503937007874" footer="0.15748031496062992"/>
  <pageSetup cellComments="asDisplayed" fitToHeight="1" fitToWidth="1" horizontalDpi="400" verticalDpi="4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75" workbookViewId="0" topLeftCell="A13">
      <selection activeCell="A13" sqref="A1:IV16384"/>
    </sheetView>
  </sheetViews>
  <sheetFormatPr defaultColWidth="8.796875" defaultRowHeight="24.75" customHeight="1"/>
  <cols>
    <col min="1" max="5" width="2.59765625" style="157" customWidth="1"/>
    <col min="6" max="6" width="15.59765625" style="157" customWidth="1"/>
    <col min="7" max="7" width="15" style="177" customWidth="1"/>
    <col min="8" max="9" width="20" style="157" bestFit="1" customWidth="1"/>
    <col min="10" max="10" width="2.59765625" style="157" customWidth="1"/>
    <col min="11" max="16384" width="9" style="157" customWidth="1"/>
  </cols>
  <sheetData>
    <row r="1" spans="1:9" ht="24.75" customHeight="1">
      <c r="A1" s="264" t="s">
        <v>143</v>
      </c>
      <c r="B1" s="264"/>
      <c r="C1" s="264"/>
      <c r="D1" s="264"/>
      <c r="E1" s="264"/>
      <c r="F1" s="264"/>
      <c r="G1" s="264"/>
      <c r="H1" s="264"/>
      <c r="I1" s="264"/>
    </row>
    <row r="2" spans="1:9" ht="24.75" customHeight="1">
      <c r="A2" s="156"/>
      <c r="B2" s="156"/>
      <c r="C2" s="156"/>
      <c r="D2" s="156"/>
      <c r="E2" s="156"/>
      <c r="F2" s="156"/>
      <c r="G2" s="156"/>
      <c r="H2" s="156"/>
      <c r="I2" s="156"/>
    </row>
    <row r="3" spans="7:9" ht="30" customHeight="1">
      <c r="G3" s="158"/>
      <c r="H3" s="265" t="s">
        <v>39</v>
      </c>
      <c r="I3" s="265"/>
    </row>
    <row r="4" spans="7:9" ht="30" customHeight="1">
      <c r="G4" s="158"/>
      <c r="H4" s="159"/>
      <c r="I4" s="159" t="s">
        <v>160</v>
      </c>
    </row>
    <row r="5" spans="1:10" ht="30" customHeight="1">
      <c r="A5" s="160"/>
      <c r="B5" s="161"/>
      <c r="C5" s="161"/>
      <c r="D5" s="161"/>
      <c r="E5" s="161"/>
      <c r="F5" s="161"/>
      <c r="G5" s="162"/>
      <c r="H5" s="163"/>
      <c r="I5" s="163"/>
      <c r="J5" s="164"/>
    </row>
    <row r="6" spans="1:10" ht="30" customHeight="1">
      <c r="A6" s="165"/>
      <c r="B6" s="166"/>
      <c r="C6" s="166"/>
      <c r="D6" s="166"/>
      <c r="E6" s="166"/>
      <c r="F6" s="166"/>
      <c r="G6" s="166"/>
      <c r="H6" s="166" t="s">
        <v>171</v>
      </c>
      <c r="I6" s="166" t="s">
        <v>172</v>
      </c>
      <c r="J6" s="167"/>
    </row>
    <row r="7" spans="1:10" ht="30" customHeight="1">
      <c r="A7" s="168"/>
      <c r="B7" s="169"/>
      <c r="C7" s="169"/>
      <c r="D7" s="169"/>
      <c r="E7" s="169"/>
      <c r="F7" s="169"/>
      <c r="G7" s="166"/>
      <c r="H7" s="170" t="s">
        <v>177</v>
      </c>
      <c r="I7" s="170" t="s">
        <v>192</v>
      </c>
      <c r="J7" s="167"/>
    </row>
    <row r="8" spans="1:10" ht="30" customHeight="1">
      <c r="A8" s="168"/>
      <c r="B8" s="169"/>
      <c r="C8" s="169"/>
      <c r="D8" s="169"/>
      <c r="E8" s="169"/>
      <c r="F8" s="169"/>
      <c r="G8" s="166"/>
      <c r="H8" s="171"/>
      <c r="I8" s="171"/>
      <c r="J8" s="167"/>
    </row>
    <row r="9" spans="1:10" ht="30" customHeight="1">
      <c r="A9" s="168"/>
      <c r="B9" s="169"/>
      <c r="C9" s="169"/>
      <c r="D9" s="169"/>
      <c r="E9" s="169"/>
      <c r="F9" s="169"/>
      <c r="G9" s="166"/>
      <c r="H9" s="171"/>
      <c r="I9" s="171"/>
      <c r="J9" s="167"/>
    </row>
    <row r="10" spans="1:10" ht="24.75" customHeight="1">
      <c r="A10" s="168"/>
      <c r="B10" s="169"/>
      <c r="C10" s="169" t="s">
        <v>16</v>
      </c>
      <c r="D10" s="169"/>
      <c r="E10" s="169"/>
      <c r="F10" s="169"/>
      <c r="G10" s="172"/>
      <c r="H10" s="172">
        <v>11509</v>
      </c>
      <c r="I10" s="172">
        <v>11265</v>
      </c>
      <c r="J10" s="167"/>
    </row>
    <row r="11" spans="1:10" ht="24.75" customHeight="1">
      <c r="A11" s="168"/>
      <c r="B11" s="169"/>
      <c r="C11" s="169" t="s">
        <v>169</v>
      </c>
      <c r="D11" s="169"/>
      <c r="E11" s="169"/>
      <c r="F11" s="169"/>
      <c r="G11" s="172"/>
      <c r="H11" s="172">
        <v>918</v>
      </c>
      <c r="I11" s="172">
        <v>837</v>
      </c>
      <c r="J11" s="167"/>
    </row>
    <row r="12" spans="1:10" ht="24.75" customHeight="1">
      <c r="A12" s="168"/>
      <c r="B12" s="169"/>
      <c r="C12" s="169" t="s">
        <v>170</v>
      </c>
      <c r="D12" s="169"/>
      <c r="E12" s="169"/>
      <c r="F12" s="169"/>
      <c r="G12" s="172"/>
      <c r="H12" s="172">
        <v>864</v>
      </c>
      <c r="I12" s="172">
        <v>1384</v>
      </c>
      <c r="J12" s="167"/>
    </row>
    <row r="13" spans="1:10" ht="24.75" customHeight="1">
      <c r="A13" s="168"/>
      <c r="B13" s="169"/>
      <c r="C13" s="169" t="s">
        <v>120</v>
      </c>
      <c r="D13" s="169"/>
      <c r="E13" s="169"/>
      <c r="F13" s="169"/>
      <c r="G13" s="172"/>
      <c r="H13" s="172">
        <v>865</v>
      </c>
      <c r="I13" s="172">
        <v>840</v>
      </c>
      <c r="J13" s="167"/>
    </row>
    <row r="14" spans="1:10" ht="24.75" customHeight="1">
      <c r="A14" s="168"/>
      <c r="B14" s="169"/>
      <c r="C14" s="169" t="s">
        <v>164</v>
      </c>
      <c r="D14" s="169"/>
      <c r="E14" s="169"/>
      <c r="F14" s="169"/>
      <c r="G14" s="172"/>
      <c r="H14" s="172">
        <v>11884</v>
      </c>
      <c r="I14" s="172">
        <v>11538</v>
      </c>
      <c r="J14" s="167"/>
    </row>
    <row r="15" spans="1:10" ht="24.75" customHeight="1">
      <c r="A15" s="168"/>
      <c r="B15" s="169"/>
      <c r="C15" s="169" t="s">
        <v>165</v>
      </c>
      <c r="D15" s="169"/>
      <c r="E15" s="169"/>
      <c r="F15" s="169"/>
      <c r="G15" s="172"/>
      <c r="H15" s="172">
        <v>13434</v>
      </c>
      <c r="I15" s="172">
        <v>12819</v>
      </c>
      <c r="J15" s="167"/>
    </row>
    <row r="16" spans="1:10" ht="24.75" customHeight="1">
      <c r="A16" s="168"/>
      <c r="B16" s="169"/>
      <c r="C16" s="169" t="s">
        <v>18</v>
      </c>
      <c r="D16" s="169"/>
      <c r="E16" s="169"/>
      <c r="F16" s="169"/>
      <c r="G16" s="172"/>
      <c r="H16" s="172">
        <v>308</v>
      </c>
      <c r="I16" s="172">
        <v>329</v>
      </c>
      <c r="J16" s="167"/>
    </row>
    <row r="17" spans="1:10" ht="24.75" customHeight="1">
      <c r="A17" s="168"/>
      <c r="B17" s="169"/>
      <c r="C17" s="169" t="s">
        <v>176</v>
      </c>
      <c r="D17" s="169"/>
      <c r="E17" s="169"/>
      <c r="F17" s="169"/>
      <c r="G17" s="172"/>
      <c r="H17" s="172">
        <v>55761</v>
      </c>
      <c r="I17" s="172">
        <v>55079</v>
      </c>
      <c r="J17" s="167"/>
    </row>
    <row r="18" spans="1:10" ht="24.75" customHeight="1">
      <c r="A18" s="168"/>
      <c r="B18" s="169"/>
      <c r="C18" s="169" t="s">
        <v>166</v>
      </c>
      <c r="D18" s="169"/>
      <c r="E18" s="169"/>
      <c r="F18" s="169"/>
      <c r="G18" s="172"/>
      <c r="H18" s="172">
        <v>120</v>
      </c>
      <c r="I18" s="172">
        <v>149</v>
      </c>
      <c r="J18" s="167"/>
    </row>
    <row r="19" spans="1:10" ht="24.75" customHeight="1">
      <c r="A19" s="168"/>
      <c r="B19" s="169"/>
      <c r="C19" s="169"/>
      <c r="D19" s="169"/>
      <c r="E19" s="169"/>
      <c r="F19" s="169"/>
      <c r="G19" s="172"/>
      <c r="H19" s="172"/>
      <c r="I19" s="172"/>
      <c r="J19" s="167"/>
    </row>
    <row r="20" spans="1:10" ht="24.75" customHeight="1">
      <c r="A20" s="168"/>
      <c r="B20" s="169"/>
      <c r="C20" s="169"/>
      <c r="D20" s="169"/>
      <c r="E20" s="169"/>
      <c r="F20" s="169"/>
      <c r="G20" s="172"/>
      <c r="H20" s="172"/>
      <c r="I20" s="172"/>
      <c r="J20" s="167"/>
    </row>
    <row r="21" spans="1:10" ht="24.75" customHeight="1">
      <c r="A21" s="168"/>
      <c r="B21" s="169"/>
      <c r="C21" s="169" t="s">
        <v>144</v>
      </c>
      <c r="D21" s="169"/>
      <c r="E21" s="169"/>
      <c r="F21" s="169"/>
      <c r="G21" s="172"/>
      <c r="H21" s="169">
        <v>95668</v>
      </c>
      <c r="I21" s="169">
        <v>94244</v>
      </c>
      <c r="J21" s="167"/>
    </row>
    <row r="22" spans="1:10" ht="24.75" customHeight="1">
      <c r="A22" s="173"/>
      <c r="B22" s="174"/>
      <c r="C22" s="174"/>
      <c r="D22" s="174"/>
      <c r="E22" s="174"/>
      <c r="F22" s="174"/>
      <c r="G22" s="175"/>
      <c r="H22" s="174"/>
      <c r="I22" s="174"/>
      <c r="J22" s="176"/>
    </row>
  </sheetData>
  <mergeCells count="2">
    <mergeCell ref="A1:I1"/>
    <mergeCell ref="H3:I3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3">
      <selection activeCell="A13" sqref="A1:IV16384"/>
    </sheetView>
  </sheetViews>
  <sheetFormatPr defaultColWidth="8.796875" defaultRowHeight="24.75" customHeight="1"/>
  <cols>
    <col min="1" max="2" width="2.59765625" style="157" customWidth="1"/>
    <col min="3" max="3" width="2.59765625" style="159" customWidth="1"/>
    <col min="4" max="7" width="2.59765625" style="157" customWidth="1"/>
    <col min="8" max="8" width="15.59765625" style="157" customWidth="1"/>
    <col min="9" max="9" width="10.59765625" style="177" customWidth="1"/>
    <col min="10" max="11" width="20" style="157" bestFit="1" customWidth="1"/>
    <col min="12" max="12" width="2.59765625" style="157" customWidth="1"/>
    <col min="13" max="16384" width="9" style="157" customWidth="1"/>
  </cols>
  <sheetData>
    <row r="1" spans="1:12" ht="24.75" customHeight="1">
      <c r="A1" s="264" t="s">
        <v>145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1" ht="24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9:11" ht="30" customHeight="1">
      <c r="I3" s="158"/>
      <c r="J3" s="265" t="s">
        <v>39</v>
      </c>
      <c r="K3" s="265"/>
    </row>
    <row r="4" spans="1:12" ht="30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9" t="s">
        <v>160</v>
      </c>
      <c r="L4" s="158"/>
    </row>
    <row r="5" spans="1:12" ht="30" customHeight="1">
      <c r="A5" s="186"/>
      <c r="B5" s="162"/>
      <c r="C5" s="162"/>
      <c r="D5" s="162"/>
      <c r="E5" s="162"/>
      <c r="F5" s="162"/>
      <c r="G5" s="162"/>
      <c r="H5" s="162"/>
      <c r="I5" s="162"/>
      <c r="J5" s="162"/>
      <c r="K5" s="163"/>
      <c r="L5" s="187"/>
    </row>
    <row r="6" spans="1:12" ht="30" customHeight="1">
      <c r="A6" s="165"/>
      <c r="B6" s="166"/>
      <c r="C6" s="166"/>
      <c r="D6" s="166"/>
      <c r="E6" s="166"/>
      <c r="F6" s="166"/>
      <c r="G6" s="166"/>
      <c r="H6" s="166"/>
      <c r="I6" s="166"/>
      <c r="J6" s="166" t="s">
        <v>171</v>
      </c>
      <c r="K6" s="166" t="s">
        <v>172</v>
      </c>
      <c r="L6" s="188"/>
    </row>
    <row r="7" spans="1:12" ht="30" customHeight="1">
      <c r="A7" s="165"/>
      <c r="B7" s="166"/>
      <c r="C7" s="166"/>
      <c r="D7" s="166"/>
      <c r="E7" s="166"/>
      <c r="F7" s="166"/>
      <c r="G7" s="166"/>
      <c r="H7" s="166"/>
      <c r="I7" s="166"/>
      <c r="J7" s="170" t="s">
        <v>177</v>
      </c>
      <c r="K7" s="170" t="s">
        <v>192</v>
      </c>
      <c r="L7" s="188"/>
    </row>
    <row r="8" spans="1:12" ht="30" customHeight="1">
      <c r="A8" s="168"/>
      <c r="B8" s="169"/>
      <c r="C8" s="171"/>
      <c r="D8" s="169"/>
      <c r="E8" s="169"/>
      <c r="F8" s="169"/>
      <c r="G8" s="169"/>
      <c r="H8" s="169"/>
      <c r="I8" s="166"/>
      <c r="J8" s="171"/>
      <c r="K8" s="171"/>
      <c r="L8" s="167"/>
    </row>
    <row r="9" spans="1:12" ht="30" customHeight="1">
      <c r="A9" s="168"/>
      <c r="B9" s="169" t="s">
        <v>178</v>
      </c>
      <c r="C9" s="171"/>
      <c r="D9" s="169" t="s">
        <v>146</v>
      </c>
      <c r="E9" s="169"/>
      <c r="F9" s="169"/>
      <c r="G9" s="169"/>
      <c r="H9" s="169"/>
      <c r="I9" s="166"/>
      <c r="J9" s="171">
        <v>-20348</v>
      </c>
      <c r="K9" s="171">
        <v>-19536</v>
      </c>
      <c r="L9" s="167"/>
    </row>
    <row r="10" spans="1:12" ht="30" customHeight="1">
      <c r="A10" s="168"/>
      <c r="B10" s="169"/>
      <c r="C10" s="171"/>
      <c r="D10" s="169"/>
      <c r="E10" s="169"/>
      <c r="F10" s="169"/>
      <c r="G10" s="169"/>
      <c r="H10" s="169"/>
      <c r="I10" s="166"/>
      <c r="J10" s="171"/>
      <c r="K10" s="171"/>
      <c r="L10" s="167"/>
    </row>
    <row r="11" spans="1:12" ht="30" customHeight="1">
      <c r="A11" s="168"/>
      <c r="B11" s="169" t="s">
        <v>179</v>
      </c>
      <c r="C11" s="171"/>
      <c r="D11" s="169" t="s">
        <v>144</v>
      </c>
      <c r="E11" s="169"/>
      <c r="F11" s="169"/>
      <c r="G11" s="169"/>
      <c r="H11" s="169"/>
      <c r="I11" s="166"/>
      <c r="J11" s="172">
        <v>-95668</v>
      </c>
      <c r="K11" s="172">
        <v>-94244</v>
      </c>
      <c r="L11" s="167"/>
    </row>
    <row r="12" spans="1:12" ht="30" customHeight="1">
      <c r="A12" s="168"/>
      <c r="B12" s="169"/>
      <c r="C12" s="171"/>
      <c r="D12" s="169"/>
      <c r="E12" s="169"/>
      <c r="F12" s="169"/>
      <c r="G12" s="169"/>
      <c r="H12" s="169"/>
      <c r="I12" s="166"/>
      <c r="J12" s="171"/>
      <c r="K12" s="171"/>
      <c r="L12" s="167"/>
    </row>
    <row r="13" spans="1:12" ht="30" customHeight="1">
      <c r="A13" s="168"/>
      <c r="B13" s="169" t="s">
        <v>180</v>
      </c>
      <c r="C13" s="171"/>
      <c r="D13" s="169" t="s">
        <v>147</v>
      </c>
      <c r="E13" s="169"/>
      <c r="F13" s="169"/>
      <c r="G13" s="169"/>
      <c r="H13" s="169"/>
      <c r="I13" s="166"/>
      <c r="J13" s="171">
        <v>96481</v>
      </c>
      <c r="K13" s="171">
        <v>94551</v>
      </c>
      <c r="L13" s="167"/>
    </row>
    <row r="14" spans="1:12" ht="30" customHeight="1">
      <c r="A14" s="168"/>
      <c r="B14" s="169"/>
      <c r="C14" s="171"/>
      <c r="D14" s="169" t="s">
        <v>24</v>
      </c>
      <c r="E14" s="169"/>
      <c r="F14" s="169"/>
      <c r="G14" s="169"/>
      <c r="H14" s="169"/>
      <c r="I14" s="166"/>
      <c r="J14" s="171">
        <v>96481</v>
      </c>
      <c r="K14" s="171">
        <v>94551</v>
      </c>
      <c r="L14" s="167"/>
    </row>
    <row r="15" spans="1:12" ht="24.75" customHeight="1">
      <c r="A15" s="168"/>
      <c r="B15" s="169"/>
      <c r="C15" s="171"/>
      <c r="D15" s="169"/>
      <c r="E15" s="169"/>
      <c r="F15" s="169"/>
      <c r="G15" s="169"/>
      <c r="H15" s="169"/>
      <c r="I15" s="172"/>
      <c r="J15" s="169"/>
      <c r="K15" s="169"/>
      <c r="L15" s="167"/>
    </row>
    <row r="16" spans="1:12" ht="24.75" customHeight="1">
      <c r="A16" s="168"/>
      <c r="B16" s="169" t="s">
        <v>181</v>
      </c>
      <c r="C16" s="171"/>
      <c r="D16" s="169" t="s">
        <v>148</v>
      </c>
      <c r="E16" s="169"/>
      <c r="F16" s="169"/>
      <c r="G16" s="169"/>
      <c r="H16" s="169"/>
      <c r="I16" s="172"/>
      <c r="J16" s="171" t="s">
        <v>182</v>
      </c>
      <c r="K16" s="236">
        <v>-710</v>
      </c>
      <c r="L16" s="167"/>
    </row>
    <row r="17" spans="1:12" ht="24.75" customHeight="1">
      <c r="A17" s="168"/>
      <c r="B17" s="169"/>
      <c r="C17" s="171"/>
      <c r="D17" s="169"/>
      <c r="E17" s="169"/>
      <c r="F17" s="169"/>
      <c r="G17" s="169"/>
      <c r="H17" s="169"/>
      <c r="I17" s="172"/>
      <c r="J17" s="171"/>
      <c r="K17" s="171"/>
      <c r="L17" s="167"/>
    </row>
    <row r="18" spans="1:12" ht="24.75" customHeight="1">
      <c r="A18" s="168"/>
      <c r="B18" s="169" t="s">
        <v>183</v>
      </c>
      <c r="C18" s="171"/>
      <c r="D18" s="169" t="s">
        <v>149</v>
      </c>
      <c r="E18" s="169"/>
      <c r="F18" s="169"/>
      <c r="G18" s="169"/>
      <c r="H18" s="169"/>
      <c r="I18" s="172"/>
      <c r="J18" s="171" t="s">
        <v>163</v>
      </c>
      <c r="K18" s="171" t="s">
        <v>163</v>
      </c>
      <c r="L18" s="167"/>
    </row>
    <row r="19" spans="1:12" ht="24.75" customHeight="1">
      <c r="A19" s="168"/>
      <c r="B19" s="169"/>
      <c r="C19" s="171"/>
      <c r="D19" s="169"/>
      <c r="E19" s="169"/>
      <c r="F19" s="169"/>
      <c r="G19" s="169"/>
      <c r="H19" s="169"/>
      <c r="I19" s="172"/>
      <c r="J19" s="171"/>
      <c r="K19" s="171"/>
      <c r="L19" s="167"/>
    </row>
    <row r="20" spans="1:12" ht="24.75" customHeight="1">
      <c r="A20" s="168"/>
      <c r="B20" s="169" t="s">
        <v>184</v>
      </c>
      <c r="C20" s="171"/>
      <c r="D20" s="169" t="s">
        <v>150</v>
      </c>
      <c r="E20" s="169"/>
      <c r="F20" s="169"/>
      <c r="G20" s="169"/>
      <c r="H20" s="169"/>
      <c r="I20" s="172"/>
      <c r="J20" s="171" t="s">
        <v>185</v>
      </c>
      <c r="K20" s="171" t="s">
        <v>185</v>
      </c>
      <c r="L20" s="167"/>
    </row>
    <row r="21" spans="1:12" ht="24.75" customHeight="1">
      <c r="A21" s="168"/>
      <c r="B21" s="169"/>
      <c r="C21" s="171"/>
      <c r="D21" s="169"/>
      <c r="E21" s="169"/>
      <c r="F21" s="169"/>
      <c r="G21" s="169"/>
      <c r="H21" s="169"/>
      <c r="I21" s="172"/>
      <c r="J21" s="169"/>
      <c r="K21" s="169"/>
      <c r="L21" s="167"/>
    </row>
    <row r="22" spans="1:12" ht="24.75" customHeight="1">
      <c r="A22" s="168"/>
      <c r="B22" s="169" t="s">
        <v>186</v>
      </c>
      <c r="C22" s="171"/>
      <c r="D22" s="169" t="s">
        <v>151</v>
      </c>
      <c r="E22" s="169"/>
      <c r="F22" s="169"/>
      <c r="G22" s="169"/>
      <c r="H22" s="169"/>
      <c r="I22" s="172"/>
      <c r="J22" s="169">
        <v>-19536</v>
      </c>
      <c r="K22" s="169">
        <v>-19939</v>
      </c>
      <c r="L22" s="167"/>
    </row>
    <row r="23" spans="1:12" ht="24.75" customHeight="1">
      <c r="A23" s="173"/>
      <c r="B23" s="174"/>
      <c r="C23" s="189"/>
      <c r="D23" s="174"/>
      <c r="E23" s="174"/>
      <c r="F23" s="174"/>
      <c r="G23" s="174"/>
      <c r="H23" s="174"/>
      <c r="I23" s="175"/>
      <c r="J23" s="174"/>
      <c r="K23" s="174"/>
      <c r="L23" s="176"/>
    </row>
  </sheetData>
  <mergeCells count="2">
    <mergeCell ref="A1:L1"/>
    <mergeCell ref="J3:K3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L1"/>
    </sheetView>
  </sheetViews>
  <sheetFormatPr defaultColWidth="8.796875" defaultRowHeight="24.75" customHeight="1"/>
  <cols>
    <col min="1" max="5" width="2.59765625" style="68" customWidth="1"/>
    <col min="6" max="6" width="15.59765625" style="68" customWidth="1"/>
    <col min="7" max="7" width="9" style="72" customWidth="1"/>
    <col min="8" max="8" width="20.59765625" style="75" customWidth="1"/>
    <col min="9" max="16384" width="9" style="72" customWidth="1"/>
  </cols>
  <sheetData>
    <row r="1" spans="1:10" ht="24.75" customHeight="1">
      <c r="A1" s="263" t="s">
        <v>40</v>
      </c>
      <c r="B1" s="263"/>
      <c r="C1" s="263"/>
      <c r="D1" s="263"/>
      <c r="E1" s="263"/>
      <c r="F1" s="263"/>
      <c r="G1" s="263"/>
      <c r="H1" s="266"/>
      <c r="I1" s="263"/>
      <c r="J1" s="263"/>
    </row>
    <row r="2" ht="24.75" customHeight="1">
      <c r="J2" s="69" t="s">
        <v>39</v>
      </c>
    </row>
    <row r="3" ht="24.75" customHeight="1">
      <c r="A3" s="68" t="s">
        <v>97</v>
      </c>
    </row>
    <row r="4" spans="1:10" ht="24.75" customHeight="1">
      <c r="A4" s="68" t="s">
        <v>80</v>
      </c>
      <c r="C4" s="68" t="s">
        <v>29</v>
      </c>
      <c r="J4" s="69" t="s">
        <v>43</v>
      </c>
    </row>
    <row r="5" spans="4:8" ht="24.75" customHeight="1">
      <c r="D5" s="68" t="s">
        <v>30</v>
      </c>
      <c r="H5" s="75" t="e">
        <f>H6+H7</f>
        <v>#REF!</v>
      </c>
    </row>
    <row r="6" spans="5:8" ht="24.75" customHeight="1">
      <c r="E6" s="68" t="s">
        <v>16</v>
      </c>
      <c r="H6" s="75" t="e">
        <f>-#REF!</f>
        <v>#REF!</v>
      </c>
    </row>
    <row r="7" spans="5:8" ht="24.75" customHeight="1">
      <c r="E7" s="68" t="s">
        <v>31</v>
      </c>
      <c r="H7" s="75" t="e">
        <f>SUM(H8:H9)</f>
        <v>#REF!</v>
      </c>
    </row>
    <row r="8" spans="6:8" ht="24.75" customHeight="1">
      <c r="F8" s="68" t="s">
        <v>44</v>
      </c>
      <c r="H8" s="75">
        <v>-79567170681</v>
      </c>
    </row>
    <row r="9" spans="6:8" ht="24.75" customHeight="1">
      <c r="F9" s="68" t="s">
        <v>56</v>
      </c>
      <c r="H9" s="75" t="e">
        <f>-39787771718-H6-H23</f>
        <v>#REF!</v>
      </c>
    </row>
    <row r="11" spans="4:8" ht="24.75" customHeight="1">
      <c r="D11" s="70" t="s">
        <v>83</v>
      </c>
      <c r="E11" s="70"/>
      <c r="F11" s="70"/>
      <c r="G11" s="77"/>
      <c r="H11" s="75">
        <f>H12+H13+H14</f>
        <v>3293892711931</v>
      </c>
    </row>
    <row r="12" spans="5:8" ht="24.75" customHeight="1">
      <c r="E12" s="68" t="s">
        <v>21</v>
      </c>
      <c r="H12" s="75">
        <v>3291861576714</v>
      </c>
    </row>
    <row r="13" spans="5:8" ht="24.75" customHeight="1">
      <c r="E13" s="68" t="s">
        <v>25</v>
      </c>
      <c r="H13" s="75">
        <v>903172366</v>
      </c>
    </row>
    <row r="14" spans="5:8" ht="24.75" customHeight="1">
      <c r="E14" s="70" t="s">
        <v>35</v>
      </c>
      <c r="F14" s="70"/>
      <c r="G14" s="77"/>
      <c r="H14" s="75">
        <f>1131449612-3486761</f>
        <v>1127962851</v>
      </c>
    </row>
    <row r="15" spans="4:8" ht="24.75" customHeight="1">
      <c r="D15" s="68" t="s">
        <v>24</v>
      </c>
      <c r="H15" s="75">
        <v>119516663000</v>
      </c>
    </row>
    <row r="16" spans="4:8" ht="24.75" customHeight="1">
      <c r="D16" s="68" t="s">
        <v>26</v>
      </c>
      <c r="H16" s="75">
        <v>-3293896198692</v>
      </c>
    </row>
    <row r="17" spans="4:8" ht="24.75" customHeight="1">
      <c r="D17" s="68" t="s">
        <v>32</v>
      </c>
      <c r="H17" s="79">
        <v>480305159</v>
      </c>
    </row>
    <row r="18" spans="5:8" ht="24.75" customHeight="1">
      <c r="E18" s="68" t="s">
        <v>33</v>
      </c>
      <c r="H18" s="75" t="e">
        <f>H5+H11+H15+H16+H17</f>
        <v>#REF!</v>
      </c>
    </row>
    <row r="19" spans="4:8" ht="24.75" customHeight="1">
      <c r="D19" s="68" t="s">
        <v>34</v>
      </c>
      <c r="H19" s="75">
        <v>3486761</v>
      </c>
    </row>
    <row r="20" spans="3:8" ht="24.75" customHeight="1">
      <c r="C20" s="68" t="s">
        <v>29</v>
      </c>
      <c r="H20" s="75" t="e">
        <f>SUM(H18:H19)</f>
        <v>#REF!</v>
      </c>
    </row>
    <row r="22" spans="1:3" ht="24.75" customHeight="1">
      <c r="A22" s="68" t="s">
        <v>81</v>
      </c>
      <c r="C22" s="68" t="s">
        <v>59</v>
      </c>
    </row>
    <row r="23" spans="4:8" ht="24.75" customHeight="1">
      <c r="D23" s="68" t="s">
        <v>60</v>
      </c>
      <c r="H23" s="79" t="e">
        <f>-#REF!</f>
        <v>#REF!</v>
      </c>
    </row>
    <row r="24" spans="3:8" ht="24.75" customHeight="1">
      <c r="C24" s="68" t="s">
        <v>59</v>
      </c>
      <c r="H24" s="80" t="e">
        <f>SUM(H23)</f>
        <v>#REF!</v>
      </c>
    </row>
    <row r="26" spans="1:8" ht="24.75" customHeight="1">
      <c r="A26" s="68" t="s">
        <v>95</v>
      </c>
      <c r="C26" s="68" t="s">
        <v>85</v>
      </c>
      <c r="H26" s="81" t="s">
        <v>100</v>
      </c>
    </row>
    <row r="28" ht="24.75" customHeight="1">
      <c r="B28" s="68" t="s">
        <v>36</v>
      </c>
    </row>
    <row r="29" spans="3:8" ht="24.75" customHeight="1">
      <c r="C29" s="68" t="s">
        <v>37</v>
      </c>
      <c r="H29" s="75" t="e">
        <f>H20+H24</f>
        <v>#REF!</v>
      </c>
    </row>
  </sheetData>
  <mergeCells count="1">
    <mergeCell ref="A1:J1"/>
  </mergeCells>
  <printOptions/>
  <pageMargins left="1.14" right="0.75" top="1" bottom="1" header="0.512" footer="0.512"/>
  <pageSetup cellComments="asDisplayed" horizontalDpi="400" verticalDpi="4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workbookViewId="0" topLeftCell="A1">
      <selection activeCell="A1" sqref="A1:IV16384"/>
    </sheetView>
  </sheetViews>
  <sheetFormatPr defaultColWidth="8.796875" defaultRowHeight="24.75" customHeight="1"/>
  <cols>
    <col min="1" max="5" width="2.59765625" style="45" customWidth="1"/>
    <col min="6" max="6" width="15.59765625" style="45" customWidth="1"/>
    <col min="7" max="7" width="9" style="45" customWidth="1"/>
    <col min="8" max="8" width="20.59765625" style="46" customWidth="1"/>
    <col min="9" max="10" width="9" style="45" customWidth="1"/>
    <col min="11" max="11" width="5.59765625" style="45" customWidth="1"/>
    <col min="12" max="16384" width="9" style="45" customWidth="1"/>
  </cols>
  <sheetData>
    <row r="1" spans="1:10" ht="24.75" customHeight="1">
      <c r="A1" s="263" t="s">
        <v>40</v>
      </c>
      <c r="B1" s="263"/>
      <c r="C1" s="263"/>
      <c r="D1" s="263"/>
      <c r="E1" s="263"/>
      <c r="F1" s="263"/>
      <c r="G1" s="263"/>
      <c r="H1" s="266"/>
      <c r="I1" s="263"/>
      <c r="J1" s="263"/>
    </row>
    <row r="2" ht="24.75" customHeight="1">
      <c r="J2" s="47" t="s">
        <v>39</v>
      </c>
    </row>
    <row r="3" ht="24.75" customHeight="1">
      <c r="A3" s="45" t="s">
        <v>54</v>
      </c>
    </row>
    <row r="4" spans="1:10" ht="24.75" customHeight="1">
      <c r="A4" s="45" t="s">
        <v>80</v>
      </c>
      <c r="C4" s="45" t="s">
        <v>29</v>
      </c>
      <c r="J4" s="47" t="s">
        <v>43</v>
      </c>
    </row>
    <row r="5" spans="4:8" ht="24.75" customHeight="1">
      <c r="D5" s="45" t="s">
        <v>30</v>
      </c>
      <c r="H5" s="46" t="e">
        <f>H6+H7+H8</f>
        <v>#REF!</v>
      </c>
    </row>
    <row r="6" spans="5:8" ht="24.75" customHeight="1">
      <c r="E6" s="45" t="s">
        <v>16</v>
      </c>
      <c r="H6" s="46" t="e">
        <f>-#REF!</f>
        <v>#REF!</v>
      </c>
    </row>
    <row r="7" spans="5:8" ht="24.75" customHeight="1">
      <c r="E7" s="72" t="s">
        <v>120</v>
      </c>
      <c r="H7" s="75">
        <v>-863414000</v>
      </c>
    </row>
    <row r="8" spans="5:8" ht="24.75" customHeight="1">
      <c r="E8" s="45" t="s">
        <v>31</v>
      </c>
      <c r="H8" s="75" t="e">
        <f>SUM(H9:H10)</f>
        <v>#REF!</v>
      </c>
    </row>
    <row r="9" spans="6:8" ht="24.75" customHeight="1">
      <c r="F9" s="45" t="s">
        <v>44</v>
      </c>
      <c r="H9" s="46">
        <v>-60960221395</v>
      </c>
    </row>
    <row r="10" spans="6:8" ht="24.75" customHeight="1">
      <c r="F10" s="45" t="s">
        <v>56</v>
      </c>
      <c r="H10" s="75" t="e">
        <f>-39344865437-H6-H7-H18-H25</f>
        <v>#REF!</v>
      </c>
    </row>
    <row r="12" spans="4:8" ht="24.75" customHeight="1">
      <c r="D12" s="59" t="s">
        <v>83</v>
      </c>
      <c r="E12" s="59"/>
      <c r="F12" s="59"/>
      <c r="G12" s="59"/>
      <c r="H12" s="46">
        <f>H13+H14+H15</f>
        <v>3108387114381</v>
      </c>
    </row>
    <row r="13" spans="5:8" ht="24.75" customHeight="1">
      <c r="E13" s="45" t="s">
        <v>21</v>
      </c>
      <c r="H13" s="46">
        <v>3106480328216</v>
      </c>
    </row>
    <row r="14" spans="5:8" ht="24.75" customHeight="1">
      <c r="E14" s="45" t="s">
        <v>25</v>
      </c>
      <c r="H14" s="46">
        <v>833363216</v>
      </c>
    </row>
    <row r="15" spans="5:8" ht="24.75" customHeight="1">
      <c r="E15" s="59" t="s">
        <v>35</v>
      </c>
      <c r="F15" s="59"/>
      <c r="G15" s="59"/>
      <c r="H15" s="46">
        <v>1073422949</v>
      </c>
    </row>
    <row r="16" spans="4:8" ht="24.75" customHeight="1">
      <c r="D16" s="45" t="s">
        <v>24</v>
      </c>
      <c r="H16" s="46">
        <v>100291899000</v>
      </c>
    </row>
    <row r="17" spans="4:8" ht="24.75" customHeight="1">
      <c r="D17" s="45" t="s">
        <v>134</v>
      </c>
      <c r="H17" s="46">
        <v>-3108388415113</v>
      </c>
    </row>
    <row r="18" spans="4:8" ht="24.75" customHeight="1">
      <c r="D18" s="72" t="s">
        <v>138</v>
      </c>
      <c r="H18" s="75">
        <v>-126000000</v>
      </c>
    </row>
    <row r="19" spans="4:8" ht="24.75" customHeight="1">
      <c r="D19" s="45" t="s">
        <v>32</v>
      </c>
      <c r="H19" s="48">
        <v>642025760</v>
      </c>
    </row>
    <row r="20" spans="5:8" ht="24.75" customHeight="1">
      <c r="E20" s="45" t="s">
        <v>33</v>
      </c>
      <c r="H20" s="46" t="e">
        <f>H5+H12+H16+H17+H18+H19</f>
        <v>#REF!</v>
      </c>
    </row>
    <row r="21" spans="4:8" ht="24.75" customHeight="1">
      <c r="D21" s="45" t="s">
        <v>34</v>
      </c>
      <c r="H21" s="46">
        <v>1300732</v>
      </c>
    </row>
    <row r="22" spans="3:8" ht="24.75" customHeight="1">
      <c r="C22" s="45" t="s">
        <v>29</v>
      </c>
      <c r="H22" s="46" t="e">
        <f>SUM(H20:H21)</f>
        <v>#REF!</v>
      </c>
    </row>
    <row r="24" spans="1:3" ht="24.75" customHeight="1">
      <c r="A24" s="45" t="s">
        <v>81</v>
      </c>
      <c r="C24" s="45" t="s">
        <v>59</v>
      </c>
    </row>
    <row r="25" spans="4:8" ht="24.75" customHeight="1">
      <c r="D25" s="45" t="s">
        <v>60</v>
      </c>
      <c r="H25" s="48" t="e">
        <f>-#REF!</f>
        <v>#REF!</v>
      </c>
    </row>
    <row r="26" spans="3:8" ht="24.75" customHeight="1">
      <c r="C26" s="45" t="s">
        <v>59</v>
      </c>
      <c r="H26" s="49" t="e">
        <f>SUM(H25)</f>
        <v>#REF!</v>
      </c>
    </row>
    <row r="28" spans="1:8" ht="24.75" customHeight="1">
      <c r="A28" s="45" t="s">
        <v>84</v>
      </c>
      <c r="C28" s="45" t="s">
        <v>85</v>
      </c>
      <c r="H28" s="60" t="s">
        <v>86</v>
      </c>
    </row>
    <row r="30" spans="2:8" ht="24.75" customHeight="1">
      <c r="B30" s="45" t="s">
        <v>137</v>
      </c>
      <c r="H30" s="46" t="e">
        <f>H32</f>
        <v>#REF!</v>
      </c>
    </row>
    <row r="32" spans="2:8" ht="24.75" customHeight="1">
      <c r="B32" s="45" t="s">
        <v>37</v>
      </c>
      <c r="H32" s="46" t="e">
        <f>H22+H26</f>
        <v>#REF!</v>
      </c>
    </row>
  </sheetData>
  <mergeCells count="1">
    <mergeCell ref="A1:J1"/>
  </mergeCells>
  <printOptions horizontalCentered="1"/>
  <pageMargins left="0.7874015748031497" right="0.7874015748031497" top="0.984251968503937" bottom="0.7874015748031497" header="0.5118110236220472" footer="0.5118110236220472"/>
  <pageSetup cellComments="asDisplayed" horizontalDpi="400" verticalDpi="400" orientation="portrait" paperSize="9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workbookViewId="0" topLeftCell="A1">
      <selection activeCell="A1" sqref="A1:IV16384"/>
    </sheetView>
  </sheetViews>
  <sheetFormatPr defaultColWidth="8.796875" defaultRowHeight="24.75" customHeight="1"/>
  <cols>
    <col min="1" max="5" width="2.59765625" style="45" customWidth="1"/>
    <col min="6" max="6" width="15.59765625" style="45" customWidth="1"/>
    <col min="7" max="7" width="9" style="45" customWidth="1"/>
    <col min="8" max="8" width="20.59765625" style="46" customWidth="1"/>
    <col min="9" max="10" width="9" style="45" customWidth="1"/>
    <col min="11" max="11" width="5.5" style="45" customWidth="1"/>
    <col min="12" max="16384" width="9" style="45" customWidth="1"/>
  </cols>
  <sheetData>
    <row r="1" spans="1:10" ht="24.75" customHeight="1">
      <c r="A1" s="263" t="s">
        <v>40</v>
      </c>
      <c r="B1" s="263"/>
      <c r="C1" s="263"/>
      <c r="D1" s="263"/>
      <c r="E1" s="263"/>
      <c r="F1" s="263"/>
      <c r="G1" s="263"/>
      <c r="H1" s="266"/>
      <c r="I1" s="263"/>
      <c r="J1" s="263"/>
    </row>
    <row r="2" ht="24.75" customHeight="1">
      <c r="J2" s="47" t="s">
        <v>39</v>
      </c>
    </row>
    <row r="3" ht="24.75" customHeight="1">
      <c r="A3" s="45" t="s">
        <v>55</v>
      </c>
    </row>
    <row r="4" spans="1:10" ht="24.75" customHeight="1">
      <c r="A4" s="45" t="s">
        <v>80</v>
      </c>
      <c r="C4" s="45" t="s">
        <v>29</v>
      </c>
      <c r="J4" s="47" t="s">
        <v>43</v>
      </c>
    </row>
    <row r="5" spans="4:8" ht="24.75" customHeight="1">
      <c r="D5" s="45" t="s">
        <v>30</v>
      </c>
      <c r="H5" s="46" t="e">
        <f>H6+H7+H8</f>
        <v>#REF!</v>
      </c>
    </row>
    <row r="6" spans="5:8" ht="24.75" customHeight="1">
      <c r="E6" s="45" t="s">
        <v>16</v>
      </c>
      <c r="H6" s="46" t="e">
        <f>-#REF!</f>
        <v>#REF!</v>
      </c>
    </row>
    <row r="7" spans="5:8" ht="24.75" customHeight="1">
      <c r="E7" s="72" t="s">
        <v>120</v>
      </c>
      <c r="H7" s="75">
        <v>-874264000</v>
      </c>
    </row>
    <row r="8" spans="5:8" ht="24.75" customHeight="1">
      <c r="E8" s="45" t="s">
        <v>31</v>
      </c>
      <c r="H8" s="75" t="e">
        <f>SUM(H9:H10)</f>
        <v>#REF!</v>
      </c>
    </row>
    <row r="9" spans="6:8" ht="24.75" customHeight="1">
      <c r="F9" s="45" t="s">
        <v>44</v>
      </c>
      <c r="H9" s="46">
        <v>-70510170468</v>
      </c>
    </row>
    <row r="10" spans="6:8" ht="24.75" customHeight="1">
      <c r="F10" s="45" t="s">
        <v>56</v>
      </c>
      <c r="H10" s="75" t="e">
        <f>-39515967697-H6-H7-H18-H25</f>
        <v>#REF!</v>
      </c>
    </row>
    <row r="12" spans="4:8" ht="24.75" customHeight="1">
      <c r="D12" s="59" t="s">
        <v>83</v>
      </c>
      <c r="E12" s="59"/>
      <c r="F12" s="59"/>
      <c r="G12" s="59"/>
      <c r="H12" s="46">
        <f>H13+H14+H15</f>
        <v>3079893411164</v>
      </c>
    </row>
    <row r="13" spans="5:8" ht="24.75" customHeight="1">
      <c r="E13" s="45" t="s">
        <v>21</v>
      </c>
      <c r="H13" s="46">
        <v>3078031934765</v>
      </c>
    </row>
    <row r="14" spans="5:8" ht="24.75" customHeight="1">
      <c r="E14" s="45" t="s">
        <v>25</v>
      </c>
      <c r="H14" s="46">
        <v>840347164</v>
      </c>
    </row>
    <row r="15" spans="5:8" ht="24.75" customHeight="1">
      <c r="E15" s="59" t="s">
        <v>35</v>
      </c>
      <c r="F15" s="59"/>
      <c r="G15" s="59"/>
      <c r="H15" s="46">
        <v>1021129235</v>
      </c>
    </row>
    <row r="16" spans="4:8" ht="24.75" customHeight="1">
      <c r="D16" s="45" t="s">
        <v>24</v>
      </c>
      <c r="H16" s="50">
        <v>110165833000</v>
      </c>
    </row>
    <row r="17" spans="4:8" ht="24.75" customHeight="1">
      <c r="D17" s="45" t="s">
        <v>134</v>
      </c>
      <c r="H17" s="46">
        <v>-3079893682132</v>
      </c>
    </row>
    <row r="18" spans="4:8" ht="24.75" customHeight="1">
      <c r="D18" s="72" t="s">
        <v>138</v>
      </c>
      <c r="H18" s="75">
        <v>-122640000</v>
      </c>
    </row>
    <row r="19" spans="4:8" ht="24.75" customHeight="1">
      <c r="D19" s="45" t="s">
        <v>32</v>
      </c>
      <c r="H19" s="48">
        <v>628837928</v>
      </c>
    </row>
    <row r="20" spans="5:8" ht="24.75" customHeight="1">
      <c r="E20" s="45" t="s">
        <v>33</v>
      </c>
      <c r="H20" s="46" t="e">
        <f>H5+H12+H16+H17+H18+H19</f>
        <v>#REF!</v>
      </c>
    </row>
    <row r="21" spans="4:8" ht="24.75" customHeight="1">
      <c r="D21" s="45" t="s">
        <v>34</v>
      </c>
      <c r="H21" s="46">
        <v>270968</v>
      </c>
    </row>
    <row r="22" spans="3:8" ht="24.75" customHeight="1">
      <c r="C22" s="45" t="s">
        <v>29</v>
      </c>
      <c r="H22" s="46" t="e">
        <f>SUM(H20:H21)</f>
        <v>#REF!</v>
      </c>
    </row>
    <row r="24" spans="1:3" ht="24.75" customHeight="1">
      <c r="A24" s="45" t="s">
        <v>81</v>
      </c>
      <c r="C24" s="45" t="s">
        <v>59</v>
      </c>
    </row>
    <row r="25" spans="4:8" ht="24.75" customHeight="1">
      <c r="D25" s="45" t="s">
        <v>60</v>
      </c>
      <c r="H25" s="48" t="e">
        <f>-#REF!</f>
        <v>#REF!</v>
      </c>
    </row>
    <row r="26" spans="3:8" ht="24.75" customHeight="1">
      <c r="C26" s="45" t="s">
        <v>59</v>
      </c>
      <c r="H26" s="46" t="e">
        <f>SUM(H25)</f>
        <v>#REF!</v>
      </c>
    </row>
    <row r="28" spans="1:8" ht="24.75" customHeight="1">
      <c r="A28" s="45" t="s">
        <v>84</v>
      </c>
      <c r="C28" s="45" t="s">
        <v>85</v>
      </c>
      <c r="H28" s="60" t="s">
        <v>87</v>
      </c>
    </row>
    <row r="30" spans="2:8" ht="24.75" customHeight="1">
      <c r="B30" s="45" t="s">
        <v>137</v>
      </c>
      <c r="H30" s="46" t="e">
        <f>H32</f>
        <v>#REF!</v>
      </c>
    </row>
    <row r="32" spans="2:8" ht="24.75" customHeight="1">
      <c r="B32" s="45" t="s">
        <v>37</v>
      </c>
      <c r="H32" s="46" t="e">
        <f>H22+H26</f>
        <v>#REF!</v>
      </c>
    </row>
  </sheetData>
  <mergeCells count="1">
    <mergeCell ref="A1:J1"/>
  </mergeCells>
  <printOptions horizontalCentered="1"/>
  <pageMargins left="0.7874015748031497" right="0.7874015748031497" top="0.984251968503937" bottom="0.7874015748031497" header="0.5118110236220472" footer="0.5118110236220472"/>
  <pageSetup cellComments="asDisplayed" horizontalDpi="400" verticalDpi="400" orientation="portrait" paperSize="9" scale="9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1"/>
  <sheetViews>
    <sheetView zoomScale="75" zoomScaleNormal="75" workbookViewId="0" topLeftCell="A1">
      <selection activeCell="N8" sqref="N8"/>
    </sheetView>
  </sheetViews>
  <sheetFormatPr defaultColWidth="8.796875" defaultRowHeight="24.75" customHeight="1"/>
  <cols>
    <col min="1" max="2" width="2.59765625" style="72" customWidth="1"/>
    <col min="3" max="3" width="2.59765625" style="73" customWidth="1"/>
    <col min="4" max="7" width="2.59765625" style="72" customWidth="1"/>
    <col min="8" max="8" width="15.59765625" style="72" customWidth="1"/>
    <col min="9" max="9" width="20.59765625" style="75" customWidth="1"/>
    <col min="10" max="10" width="16.19921875" style="72" bestFit="1" customWidth="1"/>
    <col min="11" max="11" width="19.5" style="72" bestFit="1" customWidth="1"/>
    <col min="12" max="12" width="13.19921875" style="72" bestFit="1" customWidth="1"/>
    <col min="13" max="13" width="21.69921875" style="72" bestFit="1" customWidth="1"/>
    <col min="14" max="14" width="18.09765625" style="72" bestFit="1" customWidth="1"/>
    <col min="15" max="15" width="20.09765625" style="72" bestFit="1" customWidth="1"/>
    <col min="16" max="16384" width="9" style="72" customWidth="1"/>
  </cols>
  <sheetData>
    <row r="1" spans="1:10" ht="24.75" customHeight="1">
      <c r="A1" s="267" t="s">
        <v>28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30" ht="31.5" customHeight="1">
      <c r="A2" s="72" t="s">
        <v>97</v>
      </c>
      <c r="J2" s="74" t="s">
        <v>72</v>
      </c>
      <c r="K2" s="74" t="s">
        <v>73</v>
      </c>
      <c r="L2" s="82" t="s">
        <v>91</v>
      </c>
      <c r="M2" s="74" t="s">
        <v>74</v>
      </c>
      <c r="N2" s="74" t="s">
        <v>93</v>
      </c>
      <c r="O2" s="74" t="s">
        <v>70</v>
      </c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2:15" ht="24.75" customHeight="1">
      <c r="B3" s="72" t="s">
        <v>101</v>
      </c>
      <c r="D3" s="72" t="s">
        <v>15</v>
      </c>
      <c r="I3" s="75" t="e">
        <f>SUM(I4:I7)+I11</f>
        <v>#REF!</v>
      </c>
      <c r="O3" s="75" t="e">
        <f>SUM(O4:O11)</f>
        <v>#REF!</v>
      </c>
    </row>
    <row r="4" spans="5:15" ht="24.75" customHeight="1">
      <c r="E4" s="72" t="s">
        <v>16</v>
      </c>
      <c r="I4" s="75" t="e">
        <f>#REF!</f>
        <v>#REF!</v>
      </c>
      <c r="L4" s="84" t="e">
        <f>#REF!</f>
        <v>#REF!</v>
      </c>
      <c r="O4" s="84" t="e">
        <f aca="true" t="shared" si="0" ref="O4:O11">SUM(I4:N4)</f>
        <v>#REF!</v>
      </c>
    </row>
    <row r="5" spans="5:15" ht="24.75" customHeight="1">
      <c r="E5" s="72" t="s">
        <v>17</v>
      </c>
      <c r="M5" s="84">
        <f>'１１貸借'!K8-'１０貸借'!K8</f>
        <v>-2269906478</v>
      </c>
      <c r="O5" s="84">
        <f t="shared" si="0"/>
        <v>-2269906478</v>
      </c>
    </row>
    <row r="6" spans="5:15" ht="24.75" customHeight="1">
      <c r="E6" s="72" t="s">
        <v>90</v>
      </c>
      <c r="N6" s="84">
        <f>'１１貸借'!K7-'１０貸借'!K7</f>
        <v>-21673768</v>
      </c>
      <c r="O6" s="84">
        <f t="shared" si="0"/>
        <v>-21673768</v>
      </c>
    </row>
    <row r="7" spans="5:15" ht="24.75" customHeight="1">
      <c r="E7" s="72" t="s">
        <v>18</v>
      </c>
      <c r="K7" s="72" t="e">
        <f>#REF!</f>
        <v>#REF!</v>
      </c>
      <c r="O7" s="72" t="e">
        <f t="shared" si="0"/>
        <v>#REF!</v>
      </c>
    </row>
    <row r="8" spans="5:15" ht="24.75" customHeight="1">
      <c r="E8" s="72" t="s">
        <v>44</v>
      </c>
      <c r="I8" s="75">
        <v>79567170681</v>
      </c>
      <c r="O8" s="72">
        <f t="shared" si="0"/>
        <v>79567170681</v>
      </c>
    </row>
    <row r="9" spans="5:15" ht="24.75" customHeight="1">
      <c r="E9" s="76" t="s">
        <v>45</v>
      </c>
      <c r="I9" s="75" t="e">
        <f>39424093964-I4</f>
        <v>#REF!</v>
      </c>
      <c r="J9" s="72" t="e">
        <f>#REF!</f>
        <v>#REF!</v>
      </c>
      <c r="K9" s="72" t="e">
        <f>-(#REF!)</f>
        <v>#REF!</v>
      </c>
      <c r="O9" s="72" t="e">
        <f t="shared" si="0"/>
        <v>#REF!</v>
      </c>
    </row>
    <row r="10" spans="5:15" ht="24.75" customHeight="1">
      <c r="E10" s="72" t="s">
        <v>26</v>
      </c>
      <c r="I10" s="75">
        <f>1439144939178+1864834926446</f>
        <v>3303979865624</v>
      </c>
      <c r="O10" s="72">
        <f t="shared" si="0"/>
        <v>3303979865624</v>
      </c>
    </row>
    <row r="11" spans="5:15" ht="24.75" customHeight="1">
      <c r="E11" s="72" t="s">
        <v>71</v>
      </c>
      <c r="I11" s="75">
        <f>123638108</f>
        <v>123638108</v>
      </c>
      <c r="O11" s="72">
        <f t="shared" si="0"/>
        <v>123638108</v>
      </c>
    </row>
    <row r="13" spans="2:15" ht="24.75" customHeight="1">
      <c r="B13" s="72" t="s">
        <v>102</v>
      </c>
      <c r="D13" s="72" t="s">
        <v>19</v>
      </c>
      <c r="I13" s="75">
        <f>I14</f>
        <v>3423334451423</v>
      </c>
      <c r="O13" s="75">
        <f>SUM(I13:M13)</f>
        <v>3423334451423</v>
      </c>
    </row>
    <row r="14" spans="3:15" ht="24.75" customHeight="1">
      <c r="C14" s="73" t="s">
        <v>103</v>
      </c>
      <c r="E14" s="72" t="s">
        <v>20</v>
      </c>
      <c r="I14" s="81">
        <f>SUM(I15:I19)</f>
        <v>3423334451423</v>
      </c>
      <c r="O14" s="75">
        <f aca="true" t="shared" si="1" ref="O14:O19">SUM(I14:N14)</f>
        <v>3423334451423</v>
      </c>
    </row>
    <row r="15" spans="6:15" ht="24.75" customHeight="1">
      <c r="F15" s="77" t="s">
        <v>21</v>
      </c>
      <c r="G15" s="77"/>
      <c r="H15" s="77"/>
      <c r="I15" s="83">
        <v>3301912397042</v>
      </c>
      <c r="O15" s="75">
        <f t="shared" si="1"/>
        <v>3301912397042</v>
      </c>
    </row>
    <row r="16" spans="6:15" ht="24.75" customHeight="1">
      <c r="F16" s="78" t="s">
        <v>27</v>
      </c>
      <c r="G16" s="77"/>
      <c r="H16" s="77"/>
      <c r="I16" s="83">
        <v>903172366</v>
      </c>
      <c r="O16" s="75">
        <f t="shared" si="1"/>
        <v>903172366</v>
      </c>
    </row>
    <row r="17" spans="6:15" ht="24.75" customHeight="1">
      <c r="F17" s="77" t="s">
        <v>23</v>
      </c>
      <c r="G17" s="77"/>
      <c r="H17" s="77"/>
      <c r="I17" s="83">
        <f>1164296216-I18</f>
        <v>1160809455</v>
      </c>
      <c r="O17" s="75">
        <f t="shared" si="1"/>
        <v>1160809455</v>
      </c>
    </row>
    <row r="18" spans="6:15" ht="24.75" customHeight="1">
      <c r="F18" s="72" t="s">
        <v>22</v>
      </c>
      <c r="I18" s="75">
        <v>3486761</v>
      </c>
      <c r="O18" s="75">
        <f t="shared" si="1"/>
        <v>3486761</v>
      </c>
    </row>
    <row r="19" spans="6:15" ht="24.75" customHeight="1">
      <c r="F19" s="72" t="s">
        <v>24</v>
      </c>
      <c r="I19" s="75">
        <f>95828860283+23525725516</f>
        <v>119354585799</v>
      </c>
      <c r="O19" s="75">
        <f t="shared" si="1"/>
        <v>119354585799</v>
      </c>
    </row>
    <row r="21" spans="8:15" ht="24.75" customHeight="1">
      <c r="H21" s="73" t="s">
        <v>50</v>
      </c>
      <c r="I21" s="75" t="e">
        <f>I13-I3</f>
        <v>#REF!</v>
      </c>
      <c r="O21" s="75" t="e">
        <f>O13-O3</f>
        <v>#REF!</v>
      </c>
    </row>
  </sheetData>
  <mergeCells count="1">
    <mergeCell ref="A1:J1"/>
  </mergeCells>
  <printOptions/>
  <pageMargins left="0.46" right="0.72" top="1" bottom="0.28" header="0.512" footer="0.23"/>
  <pageSetup cellComments="asDisplayed" horizontalDpi="400" verticalDpi="400" orientation="landscape" paperSize="9" scale="7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1">
      <selection activeCell="H10" sqref="H10"/>
    </sheetView>
  </sheetViews>
  <sheetFormatPr defaultColWidth="8.796875" defaultRowHeight="14.25"/>
  <cols>
    <col min="1" max="1" width="2.59765625" style="2" customWidth="1"/>
    <col min="2" max="2" width="15.09765625" style="2" bestFit="1" customWidth="1"/>
    <col min="3" max="3" width="15" style="2" bestFit="1" customWidth="1"/>
    <col min="4" max="4" width="16.09765625" style="2" bestFit="1" customWidth="1"/>
    <col min="5" max="5" width="11.59765625" style="2" bestFit="1" customWidth="1"/>
    <col min="6" max="6" width="15.09765625" style="2" bestFit="1" customWidth="1"/>
    <col min="7" max="7" width="13.59765625" style="2" bestFit="1" customWidth="1"/>
    <col min="8" max="8" width="16" style="2" customWidth="1"/>
    <col min="9" max="16384" width="9" style="2" customWidth="1"/>
  </cols>
  <sheetData>
    <row r="1" spans="2:8" ht="17.25">
      <c r="B1" s="268" t="s">
        <v>96</v>
      </c>
      <c r="C1" s="268"/>
      <c r="D1" s="268"/>
      <c r="E1" s="268"/>
      <c r="F1" s="268"/>
      <c r="G1" s="268"/>
      <c r="H1" s="268"/>
    </row>
    <row r="5" spans="2:8" ht="13.5">
      <c r="B5" s="2" t="s">
        <v>97</v>
      </c>
      <c r="H5" s="3" t="s">
        <v>39</v>
      </c>
    </row>
    <row r="6" spans="6:7" ht="13.5">
      <c r="F6" s="62"/>
      <c r="G6" s="62"/>
    </row>
    <row r="7" spans="6:7" ht="13.5">
      <c r="F7" s="62"/>
      <c r="G7" s="62"/>
    </row>
    <row r="8" spans="2:7" ht="13.5">
      <c r="B8" s="2" t="s">
        <v>114</v>
      </c>
      <c r="D8" s="3" t="s">
        <v>43</v>
      </c>
      <c r="F8" s="269"/>
      <c r="G8" s="269"/>
    </row>
    <row r="9" spans="2:4" ht="13.5">
      <c r="B9" s="88" t="s">
        <v>109</v>
      </c>
      <c r="C9" s="88" t="s">
        <v>107</v>
      </c>
      <c r="D9" s="88" t="s">
        <v>108</v>
      </c>
    </row>
    <row r="10" spans="2:4" ht="13.5">
      <c r="B10" s="91" t="s">
        <v>12</v>
      </c>
      <c r="C10" s="91" t="s">
        <v>110</v>
      </c>
      <c r="D10" s="92"/>
    </row>
    <row r="11" spans="2:4" ht="13.5">
      <c r="B11" s="89" t="s">
        <v>13</v>
      </c>
      <c r="C11" s="89" t="s">
        <v>110</v>
      </c>
      <c r="D11" s="90"/>
    </row>
    <row r="14" spans="2:8" ht="13.5">
      <c r="B14" s="2" t="s">
        <v>115</v>
      </c>
      <c r="H14" s="3" t="s">
        <v>43</v>
      </c>
    </row>
    <row r="15" spans="2:8" ht="13.5">
      <c r="B15" s="7" t="s">
        <v>61</v>
      </c>
      <c r="C15" s="8" t="s">
        <v>62</v>
      </c>
      <c r="D15" s="8" t="s">
        <v>36</v>
      </c>
      <c r="E15" s="8" t="s">
        <v>63</v>
      </c>
      <c r="F15" s="8" t="s">
        <v>64</v>
      </c>
      <c r="G15" s="9" t="s">
        <v>65</v>
      </c>
      <c r="H15" s="10" t="s">
        <v>66</v>
      </c>
    </row>
    <row r="16" spans="2:8" ht="13.5">
      <c r="B16" s="11" t="s">
        <v>3</v>
      </c>
      <c r="C16" s="12"/>
      <c r="D16" s="13"/>
      <c r="E16" s="13"/>
      <c r="F16" s="13"/>
      <c r="G16" s="13"/>
      <c r="H16" s="14"/>
    </row>
    <row r="17" spans="2:8" ht="13.5">
      <c r="B17" s="63" t="s">
        <v>67</v>
      </c>
      <c r="C17" s="15" t="e">
        <f>#REF!</f>
        <v>#REF!</v>
      </c>
      <c r="D17" s="15" t="e">
        <f>#REF!</f>
        <v>#REF!</v>
      </c>
      <c r="E17" s="15" t="e">
        <f>#REF!</f>
        <v>#REF!</v>
      </c>
      <c r="F17" s="15" t="e">
        <f>#REF!</f>
        <v>#REF!</v>
      </c>
      <c r="G17" s="15">
        <v>0</v>
      </c>
      <c r="H17" s="16" t="e">
        <f>C17+D17-E17-F17+G17</f>
        <v>#REF!</v>
      </c>
    </row>
    <row r="18" spans="2:8" ht="13.5">
      <c r="B18" s="64" t="s">
        <v>5</v>
      </c>
      <c r="C18" s="65"/>
      <c r="D18" s="15"/>
      <c r="E18" s="15"/>
      <c r="F18" s="15"/>
      <c r="G18" s="15"/>
      <c r="H18" s="16"/>
    </row>
    <row r="19" spans="2:8" ht="13.5">
      <c r="B19" s="63" t="s">
        <v>68</v>
      </c>
      <c r="C19" s="15">
        <v>5616000</v>
      </c>
      <c r="D19" s="15">
        <v>0</v>
      </c>
      <c r="E19" s="15">
        <v>0</v>
      </c>
      <c r="F19" s="15">
        <v>0</v>
      </c>
      <c r="G19" s="15">
        <v>0</v>
      </c>
      <c r="H19" s="16">
        <f>C19+D19+-E19-F19+G19</f>
        <v>5616000</v>
      </c>
    </row>
    <row r="20" spans="2:8" ht="13.5">
      <c r="B20" s="66" t="s">
        <v>69</v>
      </c>
      <c r="C20" s="17">
        <v>1844830700</v>
      </c>
      <c r="D20" s="17">
        <v>245665035</v>
      </c>
      <c r="E20" s="17">
        <v>0</v>
      </c>
      <c r="F20" s="17">
        <v>862265815</v>
      </c>
      <c r="G20" s="17">
        <v>0</v>
      </c>
      <c r="H20" s="18">
        <f>C20+D20+-E20-F20+G20</f>
        <v>1228229920</v>
      </c>
    </row>
    <row r="21" spans="2:8" ht="13.5">
      <c r="B21" s="93"/>
      <c r="C21" s="62"/>
      <c r="D21" s="62"/>
      <c r="E21" s="62"/>
      <c r="F21" s="62"/>
      <c r="G21" s="62"/>
      <c r="H21" s="62"/>
    </row>
    <row r="22" spans="2:8" ht="13.5">
      <c r="B22"/>
      <c r="C22"/>
      <c r="D22"/>
      <c r="E22"/>
      <c r="F22"/>
      <c r="G22"/>
      <c r="H22"/>
    </row>
    <row r="23" spans="2:4" ht="13.5">
      <c r="B23" s="2" t="s">
        <v>117</v>
      </c>
      <c r="D23" s="3" t="s">
        <v>43</v>
      </c>
    </row>
    <row r="24" spans="2:4" ht="13.5">
      <c r="B24" s="88" t="s">
        <v>109</v>
      </c>
      <c r="C24" s="88" t="s">
        <v>107</v>
      </c>
      <c r="D24" s="88" t="s">
        <v>108</v>
      </c>
    </row>
    <row r="25" spans="2:4" ht="13.5">
      <c r="B25" s="91" t="s">
        <v>118</v>
      </c>
      <c r="C25" s="91" t="s">
        <v>119</v>
      </c>
      <c r="D25" s="92"/>
    </row>
    <row r="26" spans="2:4" ht="13.5">
      <c r="B26" s="89" t="s">
        <v>75</v>
      </c>
      <c r="C26" s="89" t="s">
        <v>123</v>
      </c>
      <c r="D26" s="90"/>
    </row>
    <row r="27" spans="2:4" ht="13.5">
      <c r="B27" s="94"/>
      <c r="C27" s="94"/>
      <c r="D27" s="62"/>
    </row>
    <row r="29" spans="2:4" ht="13.5">
      <c r="B29" s="96" t="s">
        <v>116</v>
      </c>
      <c r="C29" s="57"/>
      <c r="D29" s="97" t="s">
        <v>43</v>
      </c>
    </row>
    <row r="30" spans="2:4" ht="13.5">
      <c r="B30" s="98" t="s">
        <v>109</v>
      </c>
      <c r="C30" s="98" t="s">
        <v>107</v>
      </c>
      <c r="D30" s="98" t="s">
        <v>108</v>
      </c>
    </row>
    <row r="31" spans="2:4" ht="13.5">
      <c r="B31" s="99" t="s">
        <v>111</v>
      </c>
      <c r="C31" s="99" t="s">
        <v>112</v>
      </c>
      <c r="D31" s="104"/>
    </row>
    <row r="32" spans="2:4" ht="13.5">
      <c r="B32" s="100" t="s">
        <v>111</v>
      </c>
      <c r="C32" s="100" t="s">
        <v>113</v>
      </c>
      <c r="D32" s="105"/>
    </row>
  </sheetData>
  <mergeCells count="2">
    <mergeCell ref="B1:H1"/>
    <mergeCell ref="F8:G8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zoomScaleSheetLayoutView="85" workbookViewId="0" topLeftCell="A14">
      <selection activeCell="I51" sqref="I51"/>
    </sheetView>
  </sheetViews>
  <sheetFormatPr defaultColWidth="8.796875" defaultRowHeight="24.75" customHeight="1"/>
  <cols>
    <col min="1" max="6" width="2.59765625" style="190" customWidth="1"/>
    <col min="7" max="7" width="15.59765625" style="190" customWidth="1"/>
    <col min="8" max="8" width="12.59765625" style="190" customWidth="1"/>
    <col min="9" max="10" width="30.59765625" style="213" customWidth="1"/>
    <col min="11" max="11" width="2.59765625" style="190" customWidth="1"/>
    <col min="12" max="16384" width="9" style="190" customWidth="1"/>
  </cols>
  <sheetData>
    <row r="1" spans="2:11" ht="19.5" customHeight="1">
      <c r="B1" s="270" t="s">
        <v>40</v>
      </c>
      <c r="C1" s="270"/>
      <c r="D1" s="270"/>
      <c r="E1" s="270"/>
      <c r="F1" s="270"/>
      <c r="G1" s="270"/>
      <c r="H1" s="270"/>
      <c r="I1" s="270"/>
      <c r="J1" s="270"/>
      <c r="K1" s="270"/>
    </row>
    <row r="2" spans="2:11" ht="19.5" customHeight="1"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9:10" ht="18" customHeight="1">
      <c r="I3" s="192"/>
      <c r="J3" s="192" t="s">
        <v>39</v>
      </c>
    </row>
    <row r="4" spans="9:10" ht="18" customHeight="1">
      <c r="I4" s="192"/>
      <c r="J4" s="192" t="s">
        <v>160</v>
      </c>
    </row>
    <row r="5" spans="1:11" ht="18" customHeight="1">
      <c r="A5" s="193"/>
      <c r="B5" s="194"/>
      <c r="C5" s="194"/>
      <c r="D5" s="194"/>
      <c r="E5" s="194"/>
      <c r="F5" s="194"/>
      <c r="G5" s="194"/>
      <c r="H5" s="194"/>
      <c r="I5" s="195"/>
      <c r="J5" s="195"/>
      <c r="K5" s="196"/>
    </row>
    <row r="6" spans="1:11" s="157" customFormat="1" ht="18" customHeight="1">
      <c r="A6" s="168"/>
      <c r="B6" s="166"/>
      <c r="C6" s="166"/>
      <c r="D6" s="166"/>
      <c r="E6" s="166"/>
      <c r="F6" s="166"/>
      <c r="G6" s="166"/>
      <c r="H6" s="166"/>
      <c r="I6" s="166" t="s">
        <v>171</v>
      </c>
      <c r="J6" s="166" t="s">
        <v>172</v>
      </c>
      <c r="K6" s="188"/>
    </row>
    <row r="7" spans="1:11" s="157" customFormat="1" ht="27">
      <c r="A7" s="168"/>
      <c r="B7" s="166"/>
      <c r="C7" s="166"/>
      <c r="D7" s="166"/>
      <c r="E7" s="166"/>
      <c r="F7" s="166"/>
      <c r="G7" s="166"/>
      <c r="H7" s="166"/>
      <c r="I7" s="197" t="s">
        <v>177</v>
      </c>
      <c r="J7" s="197" t="s">
        <v>192</v>
      </c>
      <c r="K7" s="188"/>
    </row>
    <row r="8" spans="1:11" s="157" customFormat="1" ht="18" customHeight="1">
      <c r="A8" s="168"/>
      <c r="B8" s="166"/>
      <c r="C8" s="166"/>
      <c r="D8" s="166"/>
      <c r="E8" s="166"/>
      <c r="F8" s="166"/>
      <c r="G8" s="166"/>
      <c r="H8" s="166"/>
      <c r="I8" s="198"/>
      <c r="J8" s="198"/>
      <c r="K8" s="188"/>
    </row>
    <row r="9" spans="1:11" ht="18" customHeight="1">
      <c r="A9" s="199"/>
      <c r="B9" s="200" t="s">
        <v>178</v>
      </c>
      <c r="C9" s="200"/>
      <c r="D9" s="200" t="s">
        <v>29</v>
      </c>
      <c r="E9" s="200"/>
      <c r="F9" s="200"/>
      <c r="G9" s="200"/>
      <c r="H9" s="200"/>
      <c r="I9" s="201"/>
      <c r="J9" s="201"/>
      <c r="K9" s="202"/>
    </row>
    <row r="10" spans="1:11" ht="18" customHeight="1">
      <c r="A10" s="199"/>
      <c r="B10" s="200"/>
      <c r="C10" s="200">
        <v>1</v>
      </c>
      <c r="D10" s="200"/>
      <c r="E10" s="200" t="s">
        <v>147</v>
      </c>
      <c r="F10" s="200"/>
      <c r="G10" s="200"/>
      <c r="H10" s="200"/>
      <c r="I10" s="201"/>
      <c r="J10" s="201"/>
      <c r="K10" s="203"/>
    </row>
    <row r="11" spans="1:11" ht="18" customHeight="1">
      <c r="A11" s="199"/>
      <c r="B11" s="200"/>
      <c r="C11" s="200"/>
      <c r="D11" s="200"/>
      <c r="E11" s="200"/>
      <c r="F11" s="200" t="s">
        <v>21</v>
      </c>
      <c r="G11" s="200"/>
      <c r="H11" s="200"/>
      <c r="I11" s="172">
        <v>3567979</v>
      </c>
      <c r="J11" s="172">
        <v>3605233</v>
      </c>
      <c r="K11" s="203"/>
    </row>
    <row r="12" spans="1:11" ht="18" customHeight="1">
      <c r="A12" s="199"/>
      <c r="B12" s="200"/>
      <c r="C12" s="200"/>
      <c r="D12" s="200"/>
      <c r="E12" s="200"/>
      <c r="F12" s="200" t="s">
        <v>167</v>
      </c>
      <c r="G12" s="200"/>
      <c r="H12" s="200"/>
      <c r="I12" s="172">
        <v>0</v>
      </c>
      <c r="J12" s="172">
        <v>0</v>
      </c>
      <c r="K12" s="203"/>
    </row>
    <row r="13" spans="1:11" ht="18" customHeight="1" hidden="1">
      <c r="A13" s="199"/>
      <c r="B13" s="200"/>
      <c r="C13" s="200"/>
      <c r="D13" s="200"/>
      <c r="E13" s="200"/>
      <c r="F13" s="200" t="s">
        <v>25</v>
      </c>
      <c r="G13" s="200"/>
      <c r="H13" s="200"/>
      <c r="I13" s="172">
        <v>0</v>
      </c>
      <c r="J13" s="204">
        <v>0</v>
      </c>
      <c r="K13" s="203"/>
    </row>
    <row r="14" spans="1:11" ht="18" customHeight="1">
      <c r="A14" s="199"/>
      <c r="B14" s="200"/>
      <c r="C14" s="200"/>
      <c r="D14" s="200"/>
      <c r="E14" s="169"/>
      <c r="F14" s="169" t="s">
        <v>23</v>
      </c>
      <c r="G14" s="169"/>
      <c r="H14" s="169"/>
      <c r="I14" s="172">
        <v>1619</v>
      </c>
      <c r="J14" s="172">
        <v>1813</v>
      </c>
      <c r="K14" s="203"/>
    </row>
    <row r="15" spans="1:11" ht="18" customHeight="1">
      <c r="A15" s="199"/>
      <c r="B15" s="200"/>
      <c r="C15" s="200"/>
      <c r="D15" s="200"/>
      <c r="E15" s="200"/>
      <c r="F15" s="200" t="s">
        <v>24</v>
      </c>
      <c r="G15" s="200"/>
      <c r="H15" s="200"/>
      <c r="I15" s="172">
        <v>87306</v>
      </c>
      <c r="J15" s="172">
        <v>95430</v>
      </c>
      <c r="K15" s="203"/>
    </row>
    <row r="16" spans="1:11" ht="18" customHeight="1">
      <c r="A16" s="199"/>
      <c r="B16" s="200"/>
      <c r="C16" s="200"/>
      <c r="D16" s="200"/>
      <c r="E16" s="200"/>
      <c r="F16" s="200" t="s">
        <v>32</v>
      </c>
      <c r="G16" s="200"/>
      <c r="H16" s="200"/>
      <c r="I16" s="172">
        <v>11277</v>
      </c>
      <c r="J16" s="172">
        <v>2101</v>
      </c>
      <c r="K16" s="203"/>
    </row>
    <row r="17" spans="1:11" ht="18" customHeight="1">
      <c r="A17" s="199"/>
      <c r="B17" s="200"/>
      <c r="C17" s="200"/>
      <c r="D17" s="200"/>
      <c r="E17" s="200" t="s">
        <v>152</v>
      </c>
      <c r="F17" s="200"/>
      <c r="G17" s="200"/>
      <c r="H17" s="200"/>
      <c r="I17" s="205">
        <v>3668182</v>
      </c>
      <c r="J17" s="205">
        <v>3704579</v>
      </c>
      <c r="K17" s="203"/>
    </row>
    <row r="18" spans="1:11" ht="18" customHeight="1">
      <c r="A18" s="199"/>
      <c r="B18" s="200"/>
      <c r="C18" s="200"/>
      <c r="D18" s="200"/>
      <c r="E18" s="200"/>
      <c r="F18" s="200"/>
      <c r="G18" s="200"/>
      <c r="H18" s="200"/>
      <c r="I18" s="172"/>
      <c r="J18" s="172"/>
      <c r="K18" s="203"/>
    </row>
    <row r="19" spans="1:11" ht="18" customHeight="1">
      <c r="A19" s="199"/>
      <c r="B19" s="200"/>
      <c r="C19" s="200">
        <v>2</v>
      </c>
      <c r="D19" s="200"/>
      <c r="E19" s="200" t="s">
        <v>153</v>
      </c>
      <c r="F19" s="200"/>
      <c r="G19" s="200"/>
      <c r="H19" s="200"/>
      <c r="I19" s="201"/>
      <c r="J19" s="201"/>
      <c r="K19" s="203"/>
    </row>
    <row r="20" spans="1:11" ht="18" customHeight="1">
      <c r="A20" s="199"/>
      <c r="B20" s="200"/>
      <c r="C20" s="200"/>
      <c r="D20" s="206" t="s">
        <v>187</v>
      </c>
      <c r="E20" s="200"/>
      <c r="F20" s="200" t="s">
        <v>188</v>
      </c>
      <c r="G20" s="200"/>
      <c r="H20" s="200"/>
      <c r="I20" s="201"/>
      <c r="J20" s="201"/>
      <c r="K20" s="203"/>
    </row>
    <row r="21" spans="1:11" ht="18" customHeight="1">
      <c r="A21" s="199"/>
      <c r="B21" s="200"/>
      <c r="C21" s="200"/>
      <c r="D21" s="200"/>
      <c r="E21" s="200"/>
      <c r="F21" s="200"/>
      <c r="G21" s="200" t="s">
        <v>16</v>
      </c>
      <c r="H21" s="200"/>
      <c r="I21" s="172">
        <v>-13932</v>
      </c>
      <c r="J21" s="172">
        <v>-14020</v>
      </c>
      <c r="K21" s="203"/>
    </row>
    <row r="22" spans="1:11" ht="18" customHeight="1">
      <c r="A22" s="199"/>
      <c r="B22" s="200"/>
      <c r="C22" s="200"/>
      <c r="D22" s="200"/>
      <c r="E22" s="200"/>
      <c r="F22" s="200"/>
      <c r="G22" s="200" t="s">
        <v>44</v>
      </c>
      <c r="H22" s="200"/>
      <c r="I22" s="172">
        <v>-55761</v>
      </c>
      <c r="J22" s="172">
        <v>-55079</v>
      </c>
      <c r="K22" s="203"/>
    </row>
    <row r="23" spans="1:11" ht="18" customHeight="1">
      <c r="A23" s="199"/>
      <c r="B23" s="200"/>
      <c r="C23" s="200"/>
      <c r="D23" s="200"/>
      <c r="E23" s="200"/>
      <c r="F23" s="200"/>
      <c r="G23" s="200" t="s">
        <v>120</v>
      </c>
      <c r="H23" s="200"/>
      <c r="I23" s="172">
        <v>-865</v>
      </c>
      <c r="J23" s="172">
        <v>-840</v>
      </c>
      <c r="K23" s="203"/>
    </row>
    <row r="24" spans="1:11" ht="18" customHeight="1">
      <c r="A24" s="199"/>
      <c r="B24" s="200"/>
      <c r="C24" s="200"/>
      <c r="D24" s="200"/>
      <c r="E24" s="200"/>
      <c r="F24" s="200"/>
      <c r="G24" s="200" t="s">
        <v>134</v>
      </c>
      <c r="H24" s="200"/>
      <c r="I24" s="172">
        <v>-3569599</v>
      </c>
      <c r="J24" s="172">
        <v>-3602188</v>
      </c>
      <c r="K24" s="203"/>
    </row>
    <row r="25" spans="1:11" ht="18" customHeight="1" hidden="1">
      <c r="A25" s="199"/>
      <c r="B25" s="200"/>
      <c r="C25" s="200"/>
      <c r="D25" s="200"/>
      <c r="E25" s="200"/>
      <c r="F25" s="200"/>
      <c r="G25" s="200" t="s">
        <v>138</v>
      </c>
      <c r="H25" s="200"/>
      <c r="I25" s="172">
        <v>0</v>
      </c>
      <c r="J25" s="204">
        <v>0</v>
      </c>
      <c r="K25" s="203"/>
    </row>
    <row r="26" spans="1:11" ht="18" customHeight="1">
      <c r="A26" s="199"/>
      <c r="B26" s="200"/>
      <c r="C26" s="200"/>
      <c r="D26" s="200"/>
      <c r="E26" s="200"/>
      <c r="F26" s="200"/>
      <c r="G26" s="200" t="s">
        <v>168</v>
      </c>
      <c r="H26" s="200"/>
      <c r="I26" s="172">
        <v>-12487</v>
      </c>
      <c r="J26" s="172">
        <v>-11792</v>
      </c>
      <c r="K26" s="203"/>
    </row>
    <row r="27" spans="1:11" ht="18" customHeight="1">
      <c r="A27" s="199"/>
      <c r="B27" s="200"/>
      <c r="C27" s="200"/>
      <c r="D27" s="200"/>
      <c r="E27" s="200"/>
      <c r="F27" s="200"/>
      <c r="G27" s="200" t="s">
        <v>31</v>
      </c>
      <c r="H27" s="200"/>
      <c r="I27" s="172">
        <v>-13434</v>
      </c>
      <c r="J27" s="172">
        <v>-12819</v>
      </c>
      <c r="K27" s="203"/>
    </row>
    <row r="28" spans="1:11" ht="18" customHeight="1">
      <c r="A28" s="199"/>
      <c r="B28" s="200"/>
      <c r="C28" s="200"/>
      <c r="D28" s="200"/>
      <c r="E28" s="200"/>
      <c r="F28" s="200" t="s">
        <v>189</v>
      </c>
      <c r="G28" s="200"/>
      <c r="H28" s="200"/>
      <c r="I28" s="205">
        <v>-3666081</v>
      </c>
      <c r="J28" s="205">
        <v>-3696740</v>
      </c>
      <c r="K28" s="203"/>
    </row>
    <row r="29" spans="1:11" ht="18" customHeight="1">
      <c r="A29" s="199"/>
      <c r="B29" s="200"/>
      <c r="C29" s="200"/>
      <c r="D29" s="200"/>
      <c r="E29" s="200"/>
      <c r="F29" s="200"/>
      <c r="G29" s="200"/>
      <c r="H29" s="200"/>
      <c r="I29" s="172"/>
      <c r="J29" s="172"/>
      <c r="K29" s="203"/>
    </row>
    <row r="30" spans="1:11" ht="18" customHeight="1">
      <c r="A30" s="199"/>
      <c r="B30" s="200"/>
      <c r="C30" s="200"/>
      <c r="D30" s="206" t="s">
        <v>190</v>
      </c>
      <c r="E30" s="200"/>
      <c r="F30" s="200" t="s">
        <v>161</v>
      </c>
      <c r="G30" s="200"/>
      <c r="H30" s="200"/>
      <c r="I30" s="201"/>
      <c r="J30" s="201"/>
      <c r="K30" s="203"/>
    </row>
    <row r="31" spans="1:11" ht="18" customHeight="1">
      <c r="A31" s="199"/>
      <c r="B31" s="200"/>
      <c r="C31" s="200"/>
      <c r="D31" s="206"/>
      <c r="E31" s="200"/>
      <c r="F31" s="200" t="s">
        <v>162</v>
      </c>
      <c r="G31" s="200"/>
      <c r="H31" s="200"/>
      <c r="I31" s="207" t="s">
        <v>163</v>
      </c>
      <c r="J31" s="207" t="s">
        <v>163</v>
      </c>
      <c r="K31" s="203"/>
    </row>
    <row r="32" spans="1:11" ht="18" customHeight="1">
      <c r="A32" s="199"/>
      <c r="B32" s="200"/>
      <c r="C32" s="200"/>
      <c r="D32" s="206"/>
      <c r="E32" s="200"/>
      <c r="F32" s="200"/>
      <c r="G32" s="200"/>
      <c r="H32" s="200"/>
      <c r="I32" s="207"/>
      <c r="J32" s="207"/>
      <c r="K32" s="203"/>
    </row>
    <row r="33" spans="1:11" ht="18" customHeight="1">
      <c r="A33" s="199"/>
      <c r="B33" s="200"/>
      <c r="C33" s="200"/>
      <c r="D33" s="206"/>
      <c r="E33" s="200" t="s">
        <v>154</v>
      </c>
      <c r="F33" s="200"/>
      <c r="G33" s="200"/>
      <c r="H33" s="200"/>
      <c r="I33" s="172">
        <v>-3666081</v>
      </c>
      <c r="J33" s="172">
        <v>-3696740</v>
      </c>
      <c r="K33" s="203"/>
    </row>
    <row r="34" spans="1:11" ht="18" customHeight="1">
      <c r="A34" s="199"/>
      <c r="B34" s="200"/>
      <c r="C34" s="200"/>
      <c r="D34" s="200"/>
      <c r="E34" s="200"/>
      <c r="F34" s="200"/>
      <c r="G34" s="200"/>
      <c r="H34" s="200"/>
      <c r="I34" s="201"/>
      <c r="J34" s="201"/>
      <c r="K34" s="203"/>
    </row>
    <row r="35" spans="1:11" ht="18" customHeight="1">
      <c r="A35" s="199"/>
      <c r="B35" s="200"/>
      <c r="C35" s="200"/>
      <c r="D35" s="200" t="s">
        <v>29</v>
      </c>
      <c r="E35" s="200"/>
      <c r="F35" s="200"/>
      <c r="G35" s="200"/>
      <c r="H35" s="200"/>
      <c r="I35" s="201">
        <v>2101</v>
      </c>
      <c r="J35" s="201">
        <v>7839</v>
      </c>
      <c r="K35" s="203"/>
    </row>
    <row r="36" spans="1:11" ht="18" customHeight="1">
      <c r="A36" s="199"/>
      <c r="B36" s="200"/>
      <c r="C36" s="200"/>
      <c r="D36" s="200"/>
      <c r="E36" s="200"/>
      <c r="F36" s="200"/>
      <c r="G36" s="200"/>
      <c r="H36" s="200"/>
      <c r="I36" s="201"/>
      <c r="J36" s="201"/>
      <c r="K36" s="203"/>
    </row>
    <row r="37" spans="1:11" ht="18" customHeight="1">
      <c r="A37" s="199"/>
      <c r="B37" s="200" t="s">
        <v>81</v>
      </c>
      <c r="C37" s="200"/>
      <c r="D37" s="200" t="s">
        <v>155</v>
      </c>
      <c r="E37" s="200"/>
      <c r="F37" s="200"/>
      <c r="G37" s="200"/>
      <c r="H37" s="200"/>
      <c r="I37" s="201"/>
      <c r="J37" s="201"/>
      <c r="K37" s="203"/>
    </row>
    <row r="38" spans="1:11" ht="18" customHeight="1">
      <c r="A38" s="199"/>
      <c r="B38" s="200"/>
      <c r="C38" s="200"/>
      <c r="D38" s="200" t="s">
        <v>155</v>
      </c>
      <c r="E38" s="200"/>
      <c r="F38" s="200"/>
      <c r="G38" s="200"/>
      <c r="H38" s="200"/>
      <c r="I38" s="207" t="s">
        <v>100</v>
      </c>
      <c r="J38" s="207" t="s">
        <v>100</v>
      </c>
      <c r="K38" s="203"/>
    </row>
    <row r="39" spans="1:11" ht="18" customHeight="1">
      <c r="A39" s="199"/>
      <c r="B39" s="200"/>
      <c r="C39" s="200"/>
      <c r="D39" s="200"/>
      <c r="E39" s="200"/>
      <c r="F39" s="200"/>
      <c r="G39" s="200"/>
      <c r="H39" s="200"/>
      <c r="I39" s="201"/>
      <c r="J39" s="201"/>
      <c r="K39" s="203"/>
    </row>
    <row r="40" spans="1:11" ht="18" customHeight="1">
      <c r="A40" s="199"/>
      <c r="B40" s="200" t="s">
        <v>191</v>
      </c>
      <c r="C40" s="200" t="s">
        <v>137</v>
      </c>
      <c r="D40" s="200"/>
      <c r="E40" s="200"/>
      <c r="F40" s="200"/>
      <c r="G40" s="200"/>
      <c r="H40" s="200"/>
      <c r="I40" s="201">
        <v>2101</v>
      </c>
      <c r="J40" s="201">
        <v>7839</v>
      </c>
      <c r="K40" s="203"/>
    </row>
    <row r="41" spans="1:11" ht="18" customHeight="1">
      <c r="A41" s="199"/>
      <c r="B41" s="200"/>
      <c r="C41" s="200" t="s">
        <v>37</v>
      </c>
      <c r="D41" s="200"/>
      <c r="E41" s="200"/>
      <c r="F41" s="200"/>
      <c r="G41" s="200"/>
      <c r="H41" s="200"/>
      <c r="I41" s="201">
        <v>2101</v>
      </c>
      <c r="J41" s="201">
        <v>7839</v>
      </c>
      <c r="K41" s="203"/>
    </row>
    <row r="42" spans="1:11" ht="18" customHeight="1">
      <c r="A42" s="199"/>
      <c r="B42" s="200"/>
      <c r="C42" s="200"/>
      <c r="D42" s="200"/>
      <c r="E42" s="200"/>
      <c r="F42" s="200"/>
      <c r="G42" s="200"/>
      <c r="H42" s="200"/>
      <c r="I42" s="201"/>
      <c r="J42" s="201"/>
      <c r="K42" s="203"/>
    </row>
    <row r="43" spans="1:11" ht="18" customHeight="1">
      <c r="A43" s="199"/>
      <c r="B43" s="200"/>
      <c r="C43" s="200"/>
      <c r="D43" s="200" t="s">
        <v>156</v>
      </c>
      <c r="E43" s="200"/>
      <c r="F43" s="200"/>
      <c r="G43" s="200"/>
      <c r="H43" s="200"/>
      <c r="I43" s="207" t="s">
        <v>163</v>
      </c>
      <c r="J43" s="207" t="s">
        <v>163</v>
      </c>
      <c r="K43" s="203"/>
    </row>
    <row r="44" spans="1:11" ht="18" customHeight="1">
      <c r="A44" s="199"/>
      <c r="B44" s="200"/>
      <c r="C44" s="200"/>
      <c r="D44" s="200" t="s">
        <v>157</v>
      </c>
      <c r="E44" s="200"/>
      <c r="F44" s="200"/>
      <c r="G44" s="200"/>
      <c r="H44" s="200"/>
      <c r="I44" s="207" t="s">
        <v>163</v>
      </c>
      <c r="J44" s="207" t="s">
        <v>163</v>
      </c>
      <c r="K44" s="203"/>
    </row>
    <row r="45" spans="1:11" ht="18" customHeight="1">
      <c r="A45" s="199"/>
      <c r="B45" s="200"/>
      <c r="C45" s="200"/>
      <c r="D45" s="208" t="s">
        <v>158</v>
      </c>
      <c r="E45" s="200"/>
      <c r="F45" s="200"/>
      <c r="G45" s="200"/>
      <c r="H45" s="200"/>
      <c r="I45" s="207" t="s">
        <v>185</v>
      </c>
      <c r="J45" s="207" t="s">
        <v>185</v>
      </c>
      <c r="K45" s="203"/>
    </row>
    <row r="46" spans="1:11" ht="18" customHeight="1">
      <c r="A46" s="199"/>
      <c r="B46" s="200"/>
      <c r="C46" s="200"/>
      <c r="D46" s="200"/>
      <c r="E46" s="200"/>
      <c r="F46" s="200"/>
      <c r="G46" s="200"/>
      <c r="H46" s="200"/>
      <c r="I46" s="201"/>
      <c r="J46" s="201"/>
      <c r="K46" s="203"/>
    </row>
    <row r="47" spans="1:11" ht="18" customHeight="1">
      <c r="A47" s="199"/>
      <c r="B47" s="200"/>
      <c r="C47" s="200" t="s">
        <v>159</v>
      </c>
      <c r="D47" s="200"/>
      <c r="E47" s="200"/>
      <c r="F47" s="200"/>
      <c r="G47" s="200"/>
      <c r="H47" s="200"/>
      <c r="I47" s="201">
        <v>2101</v>
      </c>
      <c r="J47" s="201">
        <v>7839</v>
      </c>
      <c r="K47" s="203"/>
    </row>
    <row r="48" spans="1:11" ht="17.25" customHeight="1">
      <c r="A48" s="209"/>
      <c r="B48" s="210"/>
      <c r="C48" s="210"/>
      <c r="D48" s="210"/>
      <c r="E48" s="210"/>
      <c r="F48" s="210"/>
      <c r="G48" s="210"/>
      <c r="H48" s="210"/>
      <c r="I48" s="211"/>
      <c r="J48" s="211"/>
      <c r="K48" s="212"/>
    </row>
  </sheetData>
  <sheetProtection/>
  <mergeCells count="1">
    <mergeCell ref="B1:K1"/>
  </mergeCells>
  <printOptions/>
  <pageMargins left="1.1811023622047245" right="0.5905511811023623" top="0.984251968503937" bottom="0.3937007874015748" header="0.5118110236220472" footer="0.5118110236220472"/>
  <pageSetup horizontalDpi="400" verticalDpi="400" orientation="portrait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1">
      <selection activeCell="E25" sqref="E25"/>
    </sheetView>
  </sheetViews>
  <sheetFormatPr defaultColWidth="8.796875" defaultRowHeight="14.25"/>
  <cols>
    <col min="1" max="1" width="2.59765625" style="2" customWidth="1"/>
    <col min="2" max="2" width="15.09765625" style="2" bestFit="1" customWidth="1"/>
    <col min="3" max="3" width="16.09765625" style="2" customWidth="1"/>
    <col min="4" max="4" width="16.09765625" style="2" bestFit="1" customWidth="1"/>
    <col min="5" max="5" width="15.3984375" style="2" customWidth="1"/>
    <col min="6" max="6" width="15.09765625" style="2" bestFit="1" customWidth="1"/>
    <col min="7" max="7" width="13.59765625" style="2" bestFit="1" customWidth="1"/>
    <col min="8" max="8" width="16" style="2" customWidth="1"/>
    <col min="9" max="16384" width="9" style="2" customWidth="1"/>
  </cols>
  <sheetData>
    <row r="1" spans="2:8" ht="17.25">
      <c r="B1" s="268" t="s">
        <v>135</v>
      </c>
      <c r="C1" s="268"/>
      <c r="D1" s="268"/>
      <c r="E1" s="268"/>
      <c r="F1" s="268"/>
      <c r="G1" s="268"/>
      <c r="H1" s="268"/>
    </row>
    <row r="5" spans="2:8" ht="13.5">
      <c r="B5" s="2" t="s">
        <v>54</v>
      </c>
      <c r="H5" s="3" t="s">
        <v>39</v>
      </c>
    </row>
    <row r="7" spans="6:7" ht="13.5">
      <c r="F7" s="62"/>
      <c r="G7" s="62"/>
    </row>
    <row r="8" spans="2:7" ht="13.5">
      <c r="B8" s="2" t="s">
        <v>114</v>
      </c>
      <c r="D8" s="3" t="s">
        <v>136</v>
      </c>
      <c r="F8" s="269"/>
      <c r="G8" s="269"/>
    </row>
    <row r="9" spans="2:4" ht="13.5">
      <c r="B9" s="108" t="s">
        <v>109</v>
      </c>
      <c r="C9" s="127" t="s">
        <v>107</v>
      </c>
      <c r="D9" s="119" t="s">
        <v>108</v>
      </c>
    </row>
    <row r="10" spans="2:4" ht="13.5" hidden="1">
      <c r="B10" s="114" t="s">
        <v>12</v>
      </c>
      <c r="C10" s="128" t="s">
        <v>110</v>
      </c>
      <c r="D10" s="120">
        <f>TRUNC('11　明細'!D10/1000000,0)</f>
        <v>0</v>
      </c>
    </row>
    <row r="11" spans="2:4" ht="13.5">
      <c r="B11" s="115" t="s">
        <v>13</v>
      </c>
      <c r="C11" s="129" t="s">
        <v>140</v>
      </c>
      <c r="D11" s="121">
        <f>TRUNC('11　明細'!D11/1000000,0)</f>
        <v>2</v>
      </c>
    </row>
    <row r="12" spans="2:4" ht="13.5">
      <c r="B12" s="108" t="s">
        <v>70</v>
      </c>
      <c r="C12" s="109"/>
      <c r="D12" s="122">
        <f>TRUNC('11　明細'!D12/1000000,0)</f>
        <v>2</v>
      </c>
    </row>
    <row r="14" spans="2:8" ht="13.5">
      <c r="B14" s="2" t="s">
        <v>115</v>
      </c>
      <c r="H14" s="3" t="s">
        <v>136</v>
      </c>
    </row>
    <row r="15" spans="2:8" ht="13.5">
      <c r="B15" s="7" t="s">
        <v>61</v>
      </c>
      <c r="C15" s="8" t="s">
        <v>62</v>
      </c>
      <c r="D15" s="8" t="s">
        <v>36</v>
      </c>
      <c r="E15" s="8" t="s">
        <v>63</v>
      </c>
      <c r="F15" s="8" t="s">
        <v>64</v>
      </c>
      <c r="G15" s="9" t="s">
        <v>65</v>
      </c>
      <c r="H15" s="10" t="s">
        <v>66</v>
      </c>
    </row>
    <row r="16" spans="2:8" ht="13.5">
      <c r="B16" s="11" t="s">
        <v>3</v>
      </c>
      <c r="C16" s="12"/>
      <c r="D16" s="13"/>
      <c r="E16" s="13"/>
      <c r="F16" s="13"/>
      <c r="G16" s="13"/>
      <c r="H16" s="14"/>
    </row>
    <row r="17" spans="2:8" ht="13.5">
      <c r="B17" s="63" t="s">
        <v>67</v>
      </c>
      <c r="C17" s="15" t="e">
        <f>TRUNC('11　明細'!C17/1000000,0)</f>
        <v>#REF!</v>
      </c>
      <c r="D17" s="15" t="e">
        <f>TRUNC('11　明細'!D17/1000000,0)</f>
        <v>#REF!</v>
      </c>
      <c r="E17" s="15" t="e">
        <f>TRUNC('11　明細'!E17/1000000,0)</f>
        <v>#REF!</v>
      </c>
      <c r="F17" s="15" t="e">
        <f>TRUNC('11　明細'!F17/1000000,0)</f>
        <v>#REF!</v>
      </c>
      <c r="G17" s="15">
        <f>TRUNC('11　明細'!G17/1000000,0)</f>
        <v>0</v>
      </c>
      <c r="H17" s="16" t="e">
        <f>TRUNC('11　明細'!H17/1000000,0)</f>
        <v>#REF!</v>
      </c>
    </row>
    <row r="18" spans="2:8" ht="13.5">
      <c r="B18" s="64" t="s">
        <v>5</v>
      </c>
      <c r="C18" s="65"/>
      <c r="D18" s="65"/>
      <c r="E18" s="65"/>
      <c r="F18" s="65"/>
      <c r="G18" s="65"/>
      <c r="H18" s="112"/>
    </row>
    <row r="19" spans="2:8" ht="13.5">
      <c r="B19" s="63" t="s">
        <v>68</v>
      </c>
      <c r="C19" s="15">
        <f>TRUNC('11　明細'!C19/1000000,0)</f>
        <v>5</v>
      </c>
      <c r="D19" s="15">
        <f>TRUNC('11　明細'!D19/1000000,0)</f>
        <v>0</v>
      </c>
      <c r="E19" s="15">
        <f>TRUNC('11　明細'!E19/1000000,0)</f>
        <v>0</v>
      </c>
      <c r="F19" s="15">
        <f>TRUNC('11　明細'!F19/1000000,0)</f>
        <v>0</v>
      </c>
      <c r="G19" s="15">
        <f>TRUNC('11　明細'!G19/1000000,0)</f>
        <v>0</v>
      </c>
      <c r="H19" s="16">
        <f>TRUNC('11　明細'!H19/1000000,0)</f>
        <v>5</v>
      </c>
    </row>
    <row r="20" spans="2:8" ht="13.5">
      <c r="B20" s="63" t="s">
        <v>69</v>
      </c>
      <c r="C20" s="15">
        <f>TRUNC('11　明細'!C20/1000000,0)</f>
        <v>1228</v>
      </c>
      <c r="D20" s="15">
        <f>TRUNC('11　明細'!D20/1000000,0)</f>
        <v>115</v>
      </c>
      <c r="E20" s="15">
        <f>TRUNC('11　明細'!E20/1000000,0)</f>
        <v>0</v>
      </c>
      <c r="F20" s="15">
        <f>TRUNC('11　明細'!F20/1000000,0)</f>
        <v>418</v>
      </c>
      <c r="G20" s="15">
        <f>TRUNC('11　明細'!G20/1000000,0)</f>
        <v>0</v>
      </c>
      <c r="H20" s="16">
        <f>TRUNC('11　明細'!H20/1000000,0)</f>
        <v>925</v>
      </c>
    </row>
    <row r="21" spans="2:8" ht="13.5">
      <c r="B21" s="137" t="s">
        <v>33</v>
      </c>
      <c r="C21" s="15">
        <f>TRUNC('11　明細'!C21/1000000,0)</f>
        <v>1233</v>
      </c>
      <c r="D21" s="15">
        <f>TRUNC('11　明細'!D21/1000000,0)</f>
        <v>115</v>
      </c>
      <c r="E21" s="15">
        <f>TRUNC('11　明細'!E21/1000000,0)</f>
        <v>0</v>
      </c>
      <c r="F21" s="15">
        <f>TRUNC('11　明細'!F21/1000000,0)</f>
        <v>418</v>
      </c>
      <c r="G21" s="15">
        <f>TRUNC('11　明細'!G21/1000000,0)</f>
        <v>0</v>
      </c>
      <c r="H21" s="16">
        <f>TRUNC('11　明細'!H21/1000000,0)</f>
        <v>931</v>
      </c>
    </row>
    <row r="22" spans="2:8" ht="13.5">
      <c r="B22" s="108" t="s">
        <v>70</v>
      </c>
      <c r="C22" s="109" t="e">
        <f>TRUNC('11　明細'!C22/1000000,0)</f>
        <v>#REF!</v>
      </c>
      <c r="D22" s="109" t="e">
        <f>TRUNC('11　明細'!D22/1000000,0)</f>
        <v>#REF!</v>
      </c>
      <c r="E22" s="109" t="e">
        <f>TRUNC('11　明細'!E22/1000000,0)</f>
        <v>#REF!</v>
      </c>
      <c r="F22" s="109" t="e">
        <f>TRUNC('11　明細'!F22/1000000,0)</f>
        <v>#REF!</v>
      </c>
      <c r="G22" s="109">
        <f>TRUNC('11　明細'!G22/1000000,0)</f>
        <v>0</v>
      </c>
      <c r="H22" s="113" t="e">
        <f>TRUNC('11　明細'!H22/1000000,0)</f>
        <v>#REF!</v>
      </c>
    </row>
    <row r="23" spans="2:8" ht="13.5">
      <c r="B23" s="93"/>
      <c r="C23" s="62"/>
      <c r="D23" s="62"/>
      <c r="E23" s="62"/>
      <c r="F23" s="62"/>
      <c r="G23" s="62"/>
      <c r="H23" s="62"/>
    </row>
    <row r="24" spans="2:4" ht="13.5">
      <c r="B24" s="2" t="s">
        <v>117</v>
      </c>
      <c r="D24" s="3" t="s">
        <v>136</v>
      </c>
    </row>
    <row r="25" spans="2:4" ht="13.5">
      <c r="B25" s="108" t="s">
        <v>109</v>
      </c>
      <c r="C25" s="127" t="s">
        <v>107</v>
      </c>
      <c r="D25" s="119" t="s">
        <v>108</v>
      </c>
    </row>
    <row r="26" spans="2:4" ht="13.5" hidden="1">
      <c r="B26" s="116" t="s">
        <v>111</v>
      </c>
      <c r="C26" s="130" t="s">
        <v>112</v>
      </c>
      <c r="D26" s="120">
        <f>TRUNC('11　明細'!D26/1000000,0)</f>
        <v>0</v>
      </c>
    </row>
    <row r="27" spans="2:4" ht="13.5" hidden="1">
      <c r="B27" s="117" t="s">
        <v>111</v>
      </c>
      <c r="C27" s="131" t="s">
        <v>113</v>
      </c>
      <c r="D27" s="123">
        <f>TRUNC('11　明細'!D27/1000000,0)</f>
        <v>0</v>
      </c>
    </row>
    <row r="28" spans="2:4" ht="13.5">
      <c r="B28" s="118" t="s">
        <v>118</v>
      </c>
      <c r="C28" s="132" t="s">
        <v>124</v>
      </c>
      <c r="D28" s="123" t="e">
        <f>TRUNC('11　明細'!D28/1000000,0)</f>
        <v>#REF!</v>
      </c>
    </row>
    <row r="29" spans="2:4" ht="13.5">
      <c r="B29" s="115" t="s">
        <v>75</v>
      </c>
      <c r="C29" s="129" t="s">
        <v>123</v>
      </c>
      <c r="D29" s="123" t="e">
        <f>TRUNC('11　明細'!D29/1000000,0)</f>
        <v>#REF!</v>
      </c>
    </row>
    <row r="30" spans="2:8" ht="13.5">
      <c r="B30" s="108" t="s">
        <v>70</v>
      </c>
      <c r="C30" s="109"/>
      <c r="D30" s="113" t="e">
        <f>TRUNC('11　明細'!D30/1000000,0)</f>
        <v>#REF!</v>
      </c>
      <c r="E30"/>
      <c r="F30"/>
      <c r="G30"/>
      <c r="H30"/>
    </row>
    <row r="37" spans="2:8" ht="17.25">
      <c r="B37" s="268" t="s">
        <v>125</v>
      </c>
      <c r="C37" s="268"/>
      <c r="D37" s="268"/>
      <c r="E37" s="268"/>
      <c r="F37" s="268"/>
      <c r="G37" s="268"/>
      <c r="H37" s="268"/>
    </row>
    <row r="41" spans="2:8" ht="13.5">
      <c r="B41" s="2" t="s">
        <v>54</v>
      </c>
      <c r="H41" s="3" t="s">
        <v>39</v>
      </c>
    </row>
    <row r="44" spans="2:6" ht="13.5">
      <c r="B44" s="2" t="s">
        <v>126</v>
      </c>
      <c r="D44" s="3"/>
      <c r="F44" s="3" t="s">
        <v>136</v>
      </c>
    </row>
    <row r="45" spans="2:6" ht="13.5">
      <c r="B45" s="88" t="s">
        <v>127</v>
      </c>
      <c r="C45" s="88" t="s">
        <v>107</v>
      </c>
      <c r="D45" s="88" t="s">
        <v>128</v>
      </c>
      <c r="E45" s="88" t="s">
        <v>129</v>
      </c>
      <c r="F45" s="88" t="s">
        <v>130</v>
      </c>
    </row>
    <row r="46" spans="2:6" ht="31.5">
      <c r="B46" s="101" t="s">
        <v>120</v>
      </c>
      <c r="C46" s="103" t="s">
        <v>131</v>
      </c>
      <c r="D46" s="102">
        <f>TRUNC('11　明細'!D46/1000000,0)</f>
        <v>863</v>
      </c>
      <c r="E46" s="103" t="s">
        <v>132</v>
      </c>
      <c r="F46" s="88" t="s">
        <v>133</v>
      </c>
    </row>
  </sheetData>
  <mergeCells count="3">
    <mergeCell ref="B1:H1"/>
    <mergeCell ref="F8:G8"/>
    <mergeCell ref="B37:H37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1">
      <selection activeCell="E25" sqref="E25"/>
    </sheetView>
  </sheetViews>
  <sheetFormatPr defaultColWidth="8.796875" defaultRowHeight="14.25"/>
  <cols>
    <col min="1" max="1" width="2.59765625" style="2" customWidth="1"/>
    <col min="2" max="2" width="15.09765625" style="2" bestFit="1" customWidth="1"/>
    <col min="3" max="3" width="16.09765625" style="2" customWidth="1"/>
    <col min="4" max="4" width="16.09765625" style="2" bestFit="1" customWidth="1"/>
    <col min="5" max="5" width="15.3984375" style="2" customWidth="1"/>
    <col min="6" max="6" width="15.09765625" style="2" bestFit="1" customWidth="1"/>
    <col min="7" max="7" width="13.59765625" style="2" bestFit="1" customWidth="1"/>
    <col min="8" max="8" width="16" style="2" customWidth="1"/>
    <col min="9" max="16384" width="9" style="2" customWidth="1"/>
  </cols>
  <sheetData>
    <row r="1" spans="2:8" ht="17.25">
      <c r="B1" s="268" t="s">
        <v>135</v>
      </c>
      <c r="C1" s="268"/>
      <c r="D1" s="268"/>
      <c r="E1" s="268"/>
      <c r="F1" s="268"/>
      <c r="G1" s="268"/>
      <c r="H1" s="268"/>
    </row>
    <row r="5" spans="2:8" ht="13.5">
      <c r="B5" s="2" t="s">
        <v>54</v>
      </c>
      <c r="H5" s="3" t="s">
        <v>39</v>
      </c>
    </row>
    <row r="7" spans="6:7" ht="13.5">
      <c r="F7" s="62"/>
      <c r="G7" s="62"/>
    </row>
    <row r="8" spans="2:7" ht="13.5">
      <c r="B8" s="2" t="s">
        <v>114</v>
      </c>
      <c r="D8" s="3" t="s">
        <v>43</v>
      </c>
      <c r="F8" s="269"/>
      <c r="G8" s="269"/>
    </row>
    <row r="9" spans="2:4" ht="13.5">
      <c r="B9" s="108" t="s">
        <v>109</v>
      </c>
      <c r="C9" s="127" t="s">
        <v>107</v>
      </c>
      <c r="D9" s="119" t="s">
        <v>108</v>
      </c>
    </row>
    <row r="10" spans="2:4" ht="13.5" hidden="1">
      <c r="B10" s="114" t="s">
        <v>12</v>
      </c>
      <c r="C10" s="128" t="s">
        <v>110</v>
      </c>
      <c r="D10" s="120">
        <f>'１１貸借'!F7</f>
        <v>0</v>
      </c>
    </row>
    <row r="11" spans="2:4" ht="13.5">
      <c r="B11" s="115" t="s">
        <v>13</v>
      </c>
      <c r="C11" s="129" t="s">
        <v>140</v>
      </c>
      <c r="D11" s="122">
        <f>'１１貸借'!F8</f>
        <v>2162000</v>
      </c>
    </row>
    <row r="12" spans="2:4" ht="13.5">
      <c r="B12" s="108" t="s">
        <v>70</v>
      </c>
      <c r="C12" s="109"/>
      <c r="D12" s="113">
        <f>D10+D11</f>
        <v>2162000</v>
      </c>
    </row>
    <row r="14" spans="2:8" ht="13.5">
      <c r="B14" s="2" t="s">
        <v>115</v>
      </c>
      <c r="H14" s="3" t="s">
        <v>43</v>
      </c>
    </row>
    <row r="15" spans="2:8" ht="13.5">
      <c r="B15" s="7" t="s">
        <v>61</v>
      </c>
      <c r="C15" s="8" t="s">
        <v>62</v>
      </c>
      <c r="D15" s="8" t="s">
        <v>36</v>
      </c>
      <c r="E15" s="8" t="s">
        <v>63</v>
      </c>
      <c r="F15" s="8" t="s">
        <v>64</v>
      </c>
      <c r="G15" s="9" t="s">
        <v>65</v>
      </c>
      <c r="H15" s="10" t="s">
        <v>66</v>
      </c>
    </row>
    <row r="16" spans="2:8" ht="13.5">
      <c r="B16" s="11" t="s">
        <v>3</v>
      </c>
      <c r="C16" s="12"/>
      <c r="D16" s="13"/>
      <c r="E16" s="13"/>
      <c r="F16" s="13"/>
      <c r="G16" s="13"/>
      <c r="H16" s="14"/>
    </row>
    <row r="17" spans="2:8" ht="13.5">
      <c r="B17" s="63" t="s">
        <v>67</v>
      </c>
      <c r="C17" s="15" t="e">
        <f>#REF!</f>
        <v>#REF!</v>
      </c>
      <c r="D17" s="15" t="e">
        <f>#REF!</f>
        <v>#REF!</v>
      </c>
      <c r="E17" s="15" t="e">
        <f>#REF!</f>
        <v>#REF!</v>
      </c>
      <c r="F17" s="15" t="e">
        <f>#REF!</f>
        <v>#REF!</v>
      </c>
      <c r="G17" s="15">
        <v>0</v>
      </c>
      <c r="H17" s="16" t="e">
        <f>C17+D17-E17-F17+G17</f>
        <v>#REF!</v>
      </c>
    </row>
    <row r="18" spans="2:8" ht="13.5">
      <c r="B18" s="64" t="s">
        <v>5</v>
      </c>
      <c r="C18" s="65"/>
      <c r="D18" s="15"/>
      <c r="E18" s="15"/>
      <c r="F18" s="15"/>
      <c r="G18" s="15"/>
      <c r="H18" s="16"/>
    </row>
    <row r="19" spans="2:8" ht="13.5">
      <c r="B19" s="63" t="s">
        <v>68</v>
      </c>
      <c r="C19" s="15">
        <v>5616000</v>
      </c>
      <c r="D19" s="15">
        <v>0</v>
      </c>
      <c r="E19" s="15">
        <v>72000</v>
      </c>
      <c r="F19" s="15">
        <v>0</v>
      </c>
      <c r="G19" s="15">
        <v>0</v>
      </c>
      <c r="H19" s="16">
        <f>C19+D19+-E19-F19+G19</f>
        <v>5544000</v>
      </c>
    </row>
    <row r="20" spans="2:8" ht="13.5">
      <c r="B20" s="63" t="s">
        <v>69</v>
      </c>
      <c r="C20" s="15">
        <v>1228229920</v>
      </c>
      <c r="D20" s="15">
        <v>115787990</v>
      </c>
      <c r="E20" s="15">
        <v>0</v>
      </c>
      <c r="F20" s="15">
        <v>418099147</v>
      </c>
      <c r="G20" s="15">
        <v>0</v>
      </c>
      <c r="H20" s="16">
        <v>925918763</v>
      </c>
    </row>
    <row r="21" spans="2:8" ht="13.5">
      <c r="B21" s="137" t="s">
        <v>33</v>
      </c>
      <c r="C21" s="135">
        <f aca="true" t="shared" si="0" ref="C21:H21">C19+C20</f>
        <v>1233845920</v>
      </c>
      <c r="D21" s="135">
        <f t="shared" si="0"/>
        <v>115787990</v>
      </c>
      <c r="E21" s="135">
        <f t="shared" si="0"/>
        <v>72000</v>
      </c>
      <c r="F21" s="135">
        <f t="shared" si="0"/>
        <v>418099147</v>
      </c>
      <c r="G21" s="135">
        <f t="shared" si="0"/>
        <v>0</v>
      </c>
      <c r="H21" s="136">
        <f t="shared" si="0"/>
        <v>931462763</v>
      </c>
    </row>
    <row r="22" spans="2:8" ht="13.5">
      <c r="B22" s="108" t="s">
        <v>70</v>
      </c>
      <c r="C22" s="109" t="e">
        <f aca="true" t="shared" si="1" ref="C22:H22">C17+C19+C20</f>
        <v>#REF!</v>
      </c>
      <c r="D22" s="109" t="e">
        <f t="shared" si="1"/>
        <v>#REF!</v>
      </c>
      <c r="E22" s="109" t="e">
        <f t="shared" si="1"/>
        <v>#REF!</v>
      </c>
      <c r="F22" s="109" t="e">
        <f t="shared" si="1"/>
        <v>#REF!</v>
      </c>
      <c r="G22" s="109">
        <f t="shared" si="1"/>
        <v>0</v>
      </c>
      <c r="H22" s="110" t="e">
        <f t="shared" si="1"/>
        <v>#REF!</v>
      </c>
    </row>
    <row r="23" spans="2:8" ht="13.5">
      <c r="B23" s="93"/>
      <c r="C23" s="62"/>
      <c r="D23" s="62"/>
      <c r="E23" s="62"/>
      <c r="F23" s="62"/>
      <c r="G23" s="62"/>
      <c r="H23" s="62"/>
    </row>
    <row r="24" spans="2:4" ht="13.5">
      <c r="B24" s="2" t="s">
        <v>117</v>
      </c>
      <c r="D24" s="3" t="s">
        <v>43</v>
      </c>
    </row>
    <row r="25" spans="2:4" ht="13.5">
      <c r="B25" s="108" t="s">
        <v>109</v>
      </c>
      <c r="C25" s="127" t="s">
        <v>107</v>
      </c>
      <c r="D25" s="119" t="s">
        <v>108</v>
      </c>
    </row>
    <row r="26" spans="2:4" ht="13.5" hidden="1">
      <c r="B26" s="116" t="s">
        <v>111</v>
      </c>
      <c r="C26" s="130" t="s">
        <v>112</v>
      </c>
      <c r="D26" s="124">
        <v>0</v>
      </c>
    </row>
    <row r="27" spans="2:4" ht="13.5" hidden="1">
      <c r="B27" s="117" t="s">
        <v>111</v>
      </c>
      <c r="C27" s="131" t="s">
        <v>113</v>
      </c>
      <c r="D27" s="125">
        <v>0</v>
      </c>
    </row>
    <row r="28" spans="2:4" ht="13.5">
      <c r="B28" s="118" t="s">
        <v>118</v>
      </c>
      <c r="C28" s="132" t="s">
        <v>124</v>
      </c>
      <c r="D28" s="126" t="e">
        <f>'１１貸借'!K5-D26-D27-D29</f>
        <v>#REF!</v>
      </c>
    </row>
    <row r="29" spans="2:4" ht="13.5">
      <c r="B29" s="115" t="s">
        <v>75</v>
      </c>
      <c r="C29" s="129" t="s">
        <v>123</v>
      </c>
      <c r="D29" s="122" t="e">
        <f>#REF!</f>
        <v>#REF!</v>
      </c>
    </row>
    <row r="30" spans="2:8" ht="13.5">
      <c r="B30" s="108" t="s">
        <v>70</v>
      </c>
      <c r="C30" s="109"/>
      <c r="D30" s="113" t="e">
        <f>D26+D27+D28+D29</f>
        <v>#REF!</v>
      </c>
      <c r="E30"/>
      <c r="F30"/>
      <c r="G30"/>
      <c r="H30"/>
    </row>
    <row r="37" spans="2:8" ht="17.25">
      <c r="B37" s="268" t="s">
        <v>125</v>
      </c>
      <c r="C37" s="268"/>
      <c r="D37" s="268"/>
      <c r="E37" s="268"/>
      <c r="F37" s="268"/>
      <c r="G37" s="268"/>
      <c r="H37" s="268"/>
    </row>
    <row r="41" spans="2:8" ht="13.5">
      <c r="B41" s="2" t="s">
        <v>54</v>
      </c>
      <c r="H41" s="3" t="s">
        <v>39</v>
      </c>
    </row>
    <row r="44" spans="2:6" ht="13.5">
      <c r="B44" s="2" t="s">
        <v>126</v>
      </c>
      <c r="D44" s="3"/>
      <c r="F44" s="3" t="s">
        <v>43</v>
      </c>
    </row>
    <row r="45" spans="2:6" ht="13.5">
      <c r="B45" s="88" t="s">
        <v>127</v>
      </c>
      <c r="C45" s="88" t="s">
        <v>107</v>
      </c>
      <c r="D45" s="88" t="s">
        <v>128</v>
      </c>
      <c r="E45" s="88" t="s">
        <v>129</v>
      </c>
      <c r="F45" s="88" t="s">
        <v>130</v>
      </c>
    </row>
    <row r="46" spans="2:6" ht="31.5">
      <c r="B46" s="101" t="s">
        <v>120</v>
      </c>
      <c r="C46" s="103" t="s">
        <v>131</v>
      </c>
      <c r="D46" s="102">
        <f>'１１業・財'!J8</f>
        <v>863414000</v>
      </c>
      <c r="E46" s="103" t="s">
        <v>132</v>
      </c>
      <c r="F46" s="88" t="s">
        <v>133</v>
      </c>
    </row>
  </sheetData>
  <mergeCells count="3">
    <mergeCell ref="B1:H1"/>
    <mergeCell ref="F8:G8"/>
    <mergeCell ref="B37:H37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"/>
  <sheetViews>
    <sheetView zoomScale="90" zoomScaleNormal="90" workbookViewId="0" topLeftCell="A1">
      <selection activeCell="F7" sqref="F7"/>
    </sheetView>
  </sheetViews>
  <sheetFormatPr defaultColWidth="8.796875" defaultRowHeight="24.75" customHeight="1"/>
  <cols>
    <col min="1" max="1" width="4.59765625" style="22" customWidth="1"/>
    <col min="2" max="4" width="2.59765625" style="22" customWidth="1"/>
    <col min="5" max="5" width="14.59765625" style="22" customWidth="1"/>
    <col min="6" max="6" width="20.59765625" style="44" customWidth="1"/>
    <col min="7" max="7" width="2.59765625" style="22" customWidth="1"/>
    <col min="8" max="8" width="2.59765625" style="44" customWidth="1"/>
    <col min="9" max="9" width="2.59765625" style="22" customWidth="1"/>
    <col min="10" max="10" width="14.59765625" style="22" customWidth="1"/>
    <col min="11" max="11" width="20.59765625" style="22" customWidth="1"/>
    <col min="12" max="12" width="11.09765625" style="30" customWidth="1"/>
    <col min="13" max="16384" width="9" style="22" customWidth="1"/>
  </cols>
  <sheetData>
    <row r="1" spans="2:12" ht="24.75" customHeight="1">
      <c r="B1" s="261" t="s">
        <v>0</v>
      </c>
      <c r="C1" s="261"/>
      <c r="D1" s="261"/>
      <c r="E1" s="261"/>
      <c r="F1" s="261"/>
      <c r="G1" s="261"/>
      <c r="H1" s="261"/>
      <c r="I1" s="261"/>
      <c r="J1" s="261"/>
      <c r="K1" s="261"/>
      <c r="L1" s="111"/>
    </row>
    <row r="2" spans="2:12" ht="24.75" customHeight="1">
      <c r="B2" s="23"/>
      <c r="C2" s="23"/>
      <c r="D2" s="23"/>
      <c r="E2" s="23"/>
      <c r="F2" s="23"/>
      <c r="G2" s="23"/>
      <c r="H2" s="23"/>
      <c r="I2" s="23"/>
      <c r="J2" s="23"/>
      <c r="K2" s="24" t="s">
        <v>39</v>
      </c>
      <c r="L2" s="145"/>
    </row>
    <row r="3" spans="2:12" ht="24.75" customHeight="1">
      <c r="B3" s="25" t="s">
        <v>47</v>
      </c>
      <c r="C3" s="23"/>
      <c r="D3" s="23"/>
      <c r="E3" s="23"/>
      <c r="F3" s="23"/>
      <c r="G3" s="23"/>
      <c r="H3" s="23"/>
      <c r="I3" s="23"/>
      <c r="J3" s="23"/>
      <c r="K3" s="24" t="s">
        <v>43</v>
      </c>
      <c r="L3" s="145"/>
    </row>
    <row r="4" spans="2:12" ht="24.75" customHeight="1">
      <c r="B4" s="262" t="s">
        <v>10</v>
      </c>
      <c r="C4" s="262"/>
      <c r="D4" s="262"/>
      <c r="E4" s="262"/>
      <c r="F4" s="262"/>
      <c r="G4" s="262" t="s">
        <v>11</v>
      </c>
      <c r="H4" s="262"/>
      <c r="I4" s="262"/>
      <c r="J4" s="262"/>
      <c r="K4" s="262"/>
      <c r="L4" s="146"/>
    </row>
    <row r="5" spans="2:12" ht="24.75" customHeight="1">
      <c r="B5" s="26" t="s">
        <v>1</v>
      </c>
      <c r="C5" s="27"/>
      <c r="D5" s="27"/>
      <c r="E5" s="27"/>
      <c r="F5" s="51">
        <v>642025760</v>
      </c>
      <c r="G5" s="26" t="s">
        <v>6</v>
      </c>
      <c r="H5" s="28"/>
      <c r="I5" s="27"/>
      <c r="J5" s="27"/>
      <c r="K5" s="147">
        <f>37245304724+34737294441+2428300+2037500-37245304724-34737294441</f>
        <v>4465800</v>
      </c>
      <c r="L5" s="54"/>
    </row>
    <row r="6" spans="2:12" ht="24.75" customHeight="1">
      <c r="B6" s="29" t="s">
        <v>2</v>
      </c>
      <c r="C6" s="30"/>
      <c r="D6" s="30"/>
      <c r="E6" s="30"/>
      <c r="F6" s="39">
        <f>F7+F8</f>
        <v>2428300</v>
      </c>
      <c r="G6" s="29" t="s">
        <v>7</v>
      </c>
      <c r="H6" s="32"/>
      <c r="I6" s="30"/>
      <c r="J6" s="30"/>
      <c r="K6" s="31">
        <v>642025760</v>
      </c>
      <c r="L6" s="32"/>
    </row>
    <row r="7" spans="2:12" ht="24.75" customHeight="1">
      <c r="B7" s="29"/>
      <c r="C7" s="30" t="s">
        <v>12</v>
      </c>
      <c r="D7" s="30"/>
      <c r="E7" s="30"/>
      <c r="F7" s="39">
        <f>71419393876-71419393876</f>
        <v>0</v>
      </c>
      <c r="G7" s="29" t="s">
        <v>8</v>
      </c>
      <c r="H7" s="32"/>
      <c r="I7" s="30"/>
      <c r="J7" s="30"/>
      <c r="K7" s="31">
        <v>546633221</v>
      </c>
      <c r="L7" s="32"/>
    </row>
    <row r="8" spans="2:12" ht="24.75" customHeight="1">
      <c r="B8" s="29"/>
      <c r="C8" s="30" t="s">
        <v>13</v>
      </c>
      <c r="D8" s="30"/>
      <c r="E8" s="30"/>
      <c r="F8" s="53">
        <f>565633589-565633589+1906100+522200</f>
        <v>2428300</v>
      </c>
      <c r="G8" s="29" t="s">
        <v>9</v>
      </c>
      <c r="H8" s="32"/>
      <c r="I8" s="30"/>
      <c r="J8" s="30"/>
      <c r="K8" s="56">
        <f>11320125324+8398447000+155176915</f>
        <v>19873749239</v>
      </c>
      <c r="L8" s="54"/>
    </row>
    <row r="9" spans="2:12" ht="24.75" customHeight="1">
      <c r="B9" s="52" t="s">
        <v>58</v>
      </c>
      <c r="C9" s="38"/>
      <c r="D9" s="38"/>
      <c r="E9" s="30"/>
      <c r="F9" s="39">
        <v>14400</v>
      </c>
      <c r="G9" s="52"/>
      <c r="H9" s="32"/>
      <c r="I9" s="30"/>
      <c r="J9" s="30"/>
      <c r="K9" s="31"/>
      <c r="L9" s="32"/>
    </row>
    <row r="10" spans="2:11" ht="24.75" customHeight="1">
      <c r="B10" s="29" t="s">
        <v>3</v>
      </c>
      <c r="C10" s="30"/>
      <c r="D10" s="30"/>
      <c r="E10" s="30"/>
      <c r="F10" s="39">
        <f>F11</f>
        <v>484511356</v>
      </c>
      <c r="G10" s="29"/>
      <c r="H10" s="32"/>
      <c r="I10" s="30"/>
      <c r="J10" s="30"/>
      <c r="K10" s="33"/>
    </row>
    <row r="11" spans="2:11" ht="24.75" customHeight="1">
      <c r="B11" s="29"/>
      <c r="C11" s="30" t="s">
        <v>4</v>
      </c>
      <c r="D11" s="30"/>
      <c r="E11" s="30"/>
      <c r="F11" s="39">
        <v>484511356</v>
      </c>
      <c r="G11" s="34"/>
      <c r="H11" s="35"/>
      <c r="I11" s="36"/>
      <c r="J11" s="36"/>
      <c r="K11" s="67"/>
    </row>
    <row r="12" spans="2:12" ht="24.75" customHeight="1">
      <c r="B12" s="29" t="s">
        <v>5</v>
      </c>
      <c r="C12" s="30"/>
      <c r="D12" s="30"/>
      <c r="E12" s="30"/>
      <c r="F12" s="39">
        <f>F13+F14</f>
        <v>1233845920</v>
      </c>
      <c r="G12" s="148" t="s">
        <v>88</v>
      </c>
      <c r="H12" s="149"/>
      <c r="I12" s="149"/>
      <c r="J12" s="149"/>
      <c r="K12" s="37">
        <f>SUM(K5:K11)</f>
        <v>21066874020</v>
      </c>
      <c r="L12" s="32"/>
    </row>
    <row r="13" spans="2:12" ht="24.75" customHeight="1">
      <c r="B13" s="29"/>
      <c r="C13" s="38" t="s">
        <v>46</v>
      </c>
      <c r="D13" s="30"/>
      <c r="E13" s="30"/>
      <c r="F13" s="39">
        <v>5616000</v>
      </c>
      <c r="G13" s="258" t="s">
        <v>14</v>
      </c>
      <c r="H13" s="259"/>
      <c r="I13" s="259"/>
      <c r="J13" s="259"/>
      <c r="K13" s="260"/>
      <c r="L13" s="146"/>
    </row>
    <row r="14" spans="2:12" ht="24.75" customHeight="1">
      <c r="B14" s="29"/>
      <c r="C14" s="38" t="s">
        <v>139</v>
      </c>
      <c r="D14" s="30"/>
      <c r="E14" s="30"/>
      <c r="F14" s="39">
        <v>1228229920</v>
      </c>
      <c r="G14" s="29" t="s">
        <v>57</v>
      </c>
      <c r="H14" s="32"/>
      <c r="I14" s="30"/>
      <c r="J14" s="30"/>
      <c r="K14" s="53">
        <f>F19-(K5+K6+K7+K8+K9)</f>
        <v>-18704048284</v>
      </c>
      <c r="L14" s="150"/>
    </row>
    <row r="15" spans="2:12" ht="24.75" customHeight="1">
      <c r="B15" s="29"/>
      <c r="C15" s="30"/>
      <c r="D15" s="30"/>
      <c r="E15" s="30"/>
      <c r="F15" s="31"/>
      <c r="G15" s="29"/>
      <c r="H15" s="32"/>
      <c r="I15" s="30"/>
      <c r="J15" s="30"/>
      <c r="K15" s="151"/>
      <c r="L15" s="152"/>
    </row>
    <row r="16" spans="2:12" ht="24.75" customHeight="1">
      <c r="B16" s="29"/>
      <c r="C16" s="30"/>
      <c r="D16" s="30"/>
      <c r="E16" s="30"/>
      <c r="F16" s="31"/>
      <c r="G16" s="29"/>
      <c r="H16" s="32"/>
      <c r="I16" s="30"/>
      <c r="J16" s="30"/>
      <c r="K16" s="151"/>
      <c r="L16" s="152"/>
    </row>
    <row r="17" spans="2:12" ht="24.75" customHeight="1">
      <c r="B17" s="29"/>
      <c r="C17" s="30"/>
      <c r="D17" s="30"/>
      <c r="E17" s="30"/>
      <c r="F17" s="31"/>
      <c r="G17" s="34"/>
      <c r="H17" s="35"/>
      <c r="I17" s="36"/>
      <c r="J17" s="36"/>
      <c r="K17" s="40"/>
      <c r="L17" s="50"/>
    </row>
    <row r="18" spans="2:12" ht="24.75" customHeight="1">
      <c r="B18" s="34"/>
      <c r="C18" s="36"/>
      <c r="D18" s="36"/>
      <c r="E18" s="36"/>
      <c r="F18" s="37"/>
      <c r="G18" s="34" t="s">
        <v>89</v>
      </c>
      <c r="H18" s="35"/>
      <c r="I18" s="36"/>
      <c r="J18" s="36"/>
      <c r="K18" s="40">
        <f>SUM(K14:K17)</f>
        <v>-18704048284</v>
      </c>
      <c r="L18" s="50"/>
    </row>
    <row r="19" spans="2:13" ht="24.75" customHeight="1">
      <c r="B19" s="41" t="s">
        <v>41</v>
      </c>
      <c r="C19" s="42"/>
      <c r="D19" s="42"/>
      <c r="E19" s="42"/>
      <c r="F19" s="153">
        <f>F5+F6+F9+F10+F12</f>
        <v>2362825736</v>
      </c>
      <c r="G19" s="1" t="s">
        <v>42</v>
      </c>
      <c r="H19" s="43"/>
      <c r="I19" s="42"/>
      <c r="J19" s="42"/>
      <c r="K19" s="154">
        <f>K12+K18</f>
        <v>2362825736</v>
      </c>
      <c r="L19" s="54"/>
      <c r="M19" s="30"/>
    </row>
  </sheetData>
  <mergeCells count="4">
    <mergeCell ref="G13:K13"/>
    <mergeCell ref="B1:K1"/>
    <mergeCell ref="B4:F4"/>
    <mergeCell ref="G4:K4"/>
  </mergeCells>
  <printOptions/>
  <pageMargins left="0.5" right="0.26" top="0.83" bottom="0.16" header="0.2" footer="0.16"/>
  <pageSetup cellComments="asDisplayed" horizontalDpi="400" verticalDpi="4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1">
      <selection activeCell="E25" sqref="E25"/>
    </sheetView>
  </sheetViews>
  <sheetFormatPr defaultColWidth="8.796875" defaultRowHeight="14.25"/>
  <cols>
    <col min="1" max="1" width="2.59765625" style="2" customWidth="1"/>
    <col min="2" max="2" width="15.09765625" style="2" bestFit="1" customWidth="1"/>
    <col min="3" max="3" width="16.09765625" style="2" customWidth="1"/>
    <col min="4" max="4" width="16.09765625" style="2" bestFit="1" customWidth="1"/>
    <col min="5" max="5" width="15.3984375" style="2" customWidth="1"/>
    <col min="6" max="6" width="15.09765625" style="2" bestFit="1" customWidth="1"/>
    <col min="7" max="7" width="13.59765625" style="2" bestFit="1" customWidth="1"/>
    <col min="8" max="8" width="16" style="2" customWidth="1"/>
    <col min="9" max="16384" width="9" style="2" customWidth="1"/>
  </cols>
  <sheetData>
    <row r="1" spans="2:8" ht="17.25">
      <c r="B1" s="268" t="s">
        <v>135</v>
      </c>
      <c r="C1" s="268"/>
      <c r="D1" s="268"/>
      <c r="E1" s="268"/>
      <c r="F1" s="268"/>
      <c r="G1" s="268"/>
      <c r="H1" s="268"/>
    </row>
    <row r="5" spans="2:8" ht="13.5">
      <c r="B5" s="2" t="s">
        <v>55</v>
      </c>
      <c r="H5" s="3" t="s">
        <v>39</v>
      </c>
    </row>
    <row r="8" spans="2:7" ht="13.5">
      <c r="B8" s="2" t="s">
        <v>114</v>
      </c>
      <c r="D8" s="3" t="s">
        <v>136</v>
      </c>
      <c r="F8" s="269"/>
      <c r="G8" s="269"/>
    </row>
    <row r="9" spans="2:4" ht="13.5">
      <c r="B9" s="108" t="s">
        <v>109</v>
      </c>
      <c r="C9" s="127" t="s">
        <v>107</v>
      </c>
      <c r="D9" s="119" t="s">
        <v>108</v>
      </c>
    </row>
    <row r="10" spans="2:4" ht="13.5" hidden="1">
      <c r="B10" s="114" t="s">
        <v>12</v>
      </c>
      <c r="C10" s="128" t="s">
        <v>110</v>
      </c>
      <c r="D10" s="120">
        <f>TRUNC('12　明細'!D10/1000000,0)</f>
        <v>0</v>
      </c>
    </row>
    <row r="11" spans="2:4" ht="13.5">
      <c r="B11" s="115" t="s">
        <v>13</v>
      </c>
      <c r="C11" s="129" t="s">
        <v>140</v>
      </c>
      <c r="D11" s="121">
        <f>TRUNC('12　明細'!D11/1000000,0)</f>
        <v>2</v>
      </c>
    </row>
    <row r="12" spans="2:4" ht="13.5">
      <c r="B12" s="108" t="s">
        <v>70</v>
      </c>
      <c r="C12" s="109"/>
      <c r="D12" s="122">
        <f>TRUNC('12　明細'!D12/1000000,0)</f>
        <v>2</v>
      </c>
    </row>
    <row r="14" spans="2:8" ht="13.5">
      <c r="B14" s="2" t="s">
        <v>115</v>
      </c>
      <c r="H14" s="3" t="s">
        <v>136</v>
      </c>
    </row>
    <row r="15" spans="2:8" ht="13.5">
      <c r="B15" s="7" t="s">
        <v>61</v>
      </c>
      <c r="C15" s="8" t="s">
        <v>62</v>
      </c>
      <c r="D15" s="8" t="s">
        <v>36</v>
      </c>
      <c r="E15" s="8" t="s">
        <v>63</v>
      </c>
      <c r="F15" s="8" t="s">
        <v>64</v>
      </c>
      <c r="G15" s="9" t="s">
        <v>65</v>
      </c>
      <c r="H15" s="10" t="s">
        <v>66</v>
      </c>
    </row>
    <row r="16" spans="2:8" ht="13.5">
      <c r="B16" s="11" t="s">
        <v>3</v>
      </c>
      <c r="C16" s="12"/>
      <c r="D16" s="13"/>
      <c r="E16" s="13"/>
      <c r="F16" s="13"/>
      <c r="G16" s="13"/>
      <c r="H16" s="14"/>
    </row>
    <row r="17" spans="2:8" ht="13.5">
      <c r="B17" s="63" t="s">
        <v>67</v>
      </c>
      <c r="C17" s="15" t="e">
        <f>TRUNC('12　明細'!C17/1000000,0)</f>
        <v>#REF!</v>
      </c>
      <c r="D17" s="15" t="e">
        <f>TRUNC('12　明細'!D17/1000000,0)</f>
        <v>#REF!</v>
      </c>
      <c r="E17" s="15" t="e">
        <f>TRUNC('12　明細'!E17/1000000,0)</f>
        <v>#REF!</v>
      </c>
      <c r="F17" s="15" t="e">
        <f>TRUNC('12　明細'!F17/1000000,0)</f>
        <v>#REF!</v>
      </c>
      <c r="G17" s="15">
        <f>TRUNC('12　明細'!G17/1000000,0)</f>
        <v>0</v>
      </c>
      <c r="H17" s="16" t="e">
        <f>TRUNC('12　明細'!H17/1000000,0)</f>
        <v>#REF!</v>
      </c>
    </row>
    <row r="18" spans="2:8" ht="13.5">
      <c r="B18" s="64" t="s">
        <v>5</v>
      </c>
      <c r="C18" s="65"/>
      <c r="D18" s="65"/>
      <c r="E18" s="65"/>
      <c r="F18" s="65"/>
      <c r="G18" s="65"/>
      <c r="H18" s="112"/>
    </row>
    <row r="19" spans="2:8" ht="13.5">
      <c r="B19" s="63" t="s">
        <v>68</v>
      </c>
      <c r="C19" s="15">
        <f>TRUNC('12　明細'!C19/1000000,0)</f>
        <v>5</v>
      </c>
      <c r="D19" s="15">
        <f>TRUNC('12　明細'!D19/1000000,0)</f>
        <v>0</v>
      </c>
      <c r="E19" s="15">
        <f>TRUNC('12　明細'!E19/1000000,0)</f>
        <v>0</v>
      </c>
      <c r="F19" s="15">
        <f>TRUNC('12　明細'!F19/1000000,0)</f>
        <v>0</v>
      </c>
      <c r="G19" s="15">
        <f>TRUNC('12　明細'!G19/1000000,0)</f>
        <v>0</v>
      </c>
      <c r="H19" s="16">
        <f>TRUNC('12　明細'!H19/1000000,0)</f>
        <v>6</v>
      </c>
    </row>
    <row r="20" spans="2:8" ht="13.5">
      <c r="B20" s="63" t="s">
        <v>69</v>
      </c>
      <c r="C20" s="15">
        <f>TRUNC('12　明細'!C20/1000000,0)</f>
        <v>925</v>
      </c>
      <c r="D20" s="15">
        <f>TRUNC('12　明細'!D20/1000000,0)</f>
        <v>115</v>
      </c>
      <c r="E20" s="15">
        <f>TRUNC('12　明細'!E20/1000000,0)</f>
        <v>0</v>
      </c>
      <c r="F20" s="15">
        <f>TRUNC('12　明細'!F20/1000000,0)</f>
        <v>352</v>
      </c>
      <c r="G20" s="15">
        <f>TRUNC('12　明細'!G20/1000000,0)</f>
        <v>0</v>
      </c>
      <c r="H20" s="16">
        <f>TRUNC('12　明細'!H20/1000000,0)</f>
        <v>689</v>
      </c>
    </row>
    <row r="21" spans="2:8" ht="13.5">
      <c r="B21" s="137" t="s">
        <v>33</v>
      </c>
      <c r="C21" s="15">
        <f>TRUNC('12　明細'!C21/1000000,0)</f>
        <v>931</v>
      </c>
      <c r="D21" s="15">
        <f>TRUNC('12　明細'!D21/1000000,0)</f>
        <v>116</v>
      </c>
      <c r="E21" s="15">
        <f>TRUNC('12　明細'!E21/1000000,0)</f>
        <v>0</v>
      </c>
      <c r="F21" s="15">
        <f>TRUNC('12　明細'!F21/1000000,0)</f>
        <v>352</v>
      </c>
      <c r="G21" s="15">
        <f>TRUNC('12　明細'!G21/1000000,0)</f>
        <v>0</v>
      </c>
      <c r="H21" s="16">
        <f>TRUNC('12　明細'!H21/1000000,0)</f>
        <v>695</v>
      </c>
    </row>
    <row r="22" spans="2:8" ht="13.5">
      <c r="B22" s="108" t="s">
        <v>70</v>
      </c>
      <c r="C22" s="109" t="e">
        <f>TRUNC('12　明細'!C22/1000000,0)</f>
        <v>#REF!</v>
      </c>
      <c r="D22" s="109" t="e">
        <f>TRUNC('12　明細'!D22/1000000,0)</f>
        <v>#REF!</v>
      </c>
      <c r="E22" s="109" t="e">
        <f>TRUNC('12　明細'!E22/1000000,0)</f>
        <v>#REF!</v>
      </c>
      <c r="F22" s="109" t="e">
        <f>TRUNC('12　明細'!F22/1000000,0)</f>
        <v>#REF!</v>
      </c>
      <c r="G22" s="109">
        <f>TRUNC('12　明細'!G22/1000000,0)</f>
        <v>0</v>
      </c>
      <c r="H22" s="113" t="e">
        <f>TRUNC('12　明細'!H22/1000000,0)</f>
        <v>#REF!</v>
      </c>
    </row>
    <row r="23" spans="2:8" ht="13.5">
      <c r="B23" s="93"/>
      <c r="C23" s="62"/>
      <c r="D23" s="62"/>
      <c r="E23" s="62"/>
      <c r="F23" s="62"/>
      <c r="G23" s="62"/>
      <c r="H23" s="62"/>
    </row>
    <row r="24" spans="2:4" ht="13.5">
      <c r="B24" s="2" t="s">
        <v>117</v>
      </c>
      <c r="D24" s="3" t="s">
        <v>136</v>
      </c>
    </row>
    <row r="25" spans="2:4" ht="13.5">
      <c r="B25" s="108" t="s">
        <v>109</v>
      </c>
      <c r="C25" s="127" t="s">
        <v>107</v>
      </c>
      <c r="D25" s="119" t="s">
        <v>108</v>
      </c>
    </row>
    <row r="26" spans="2:4" ht="13.5" hidden="1">
      <c r="B26" s="116" t="s">
        <v>111</v>
      </c>
      <c r="C26" s="130" t="s">
        <v>112</v>
      </c>
      <c r="D26" s="120">
        <f>TRUNC('12　明細'!D26/1000000,0)</f>
        <v>0</v>
      </c>
    </row>
    <row r="27" spans="2:4" ht="13.5" hidden="1">
      <c r="B27" s="117" t="s">
        <v>111</v>
      </c>
      <c r="C27" s="131" t="s">
        <v>113</v>
      </c>
      <c r="D27" s="123">
        <f>TRUNC('12　明細'!D27/1000000,0)</f>
        <v>0</v>
      </c>
    </row>
    <row r="28" spans="2:4" ht="13.5">
      <c r="B28" s="118" t="s">
        <v>118</v>
      </c>
      <c r="C28" s="132" t="s">
        <v>124</v>
      </c>
      <c r="D28" s="123" t="e">
        <f>TRUNC('12　明細'!D28/1000000,0)</f>
        <v>#REF!</v>
      </c>
    </row>
    <row r="29" spans="2:4" ht="13.5">
      <c r="B29" s="115" t="s">
        <v>75</v>
      </c>
      <c r="C29" s="129" t="s">
        <v>123</v>
      </c>
      <c r="D29" s="123" t="e">
        <f>TRUNC('12　明細'!D29/1000000,0)</f>
        <v>#REF!</v>
      </c>
    </row>
    <row r="30" spans="2:8" ht="13.5">
      <c r="B30" s="108" t="s">
        <v>70</v>
      </c>
      <c r="C30" s="109"/>
      <c r="D30" s="113" t="e">
        <f>TRUNC('12　明細'!D30/1000000,0)</f>
        <v>#REF!</v>
      </c>
      <c r="E30"/>
      <c r="F30"/>
      <c r="G30"/>
      <c r="H30"/>
    </row>
    <row r="37" spans="2:8" ht="17.25">
      <c r="B37" s="268" t="s">
        <v>125</v>
      </c>
      <c r="C37" s="268"/>
      <c r="D37" s="268"/>
      <c r="E37" s="268"/>
      <c r="F37" s="268"/>
      <c r="G37" s="268"/>
      <c r="H37" s="268"/>
    </row>
    <row r="41" spans="2:8" ht="13.5">
      <c r="B41" s="2" t="s">
        <v>55</v>
      </c>
      <c r="H41" s="3" t="s">
        <v>39</v>
      </c>
    </row>
    <row r="44" spans="2:6" ht="13.5">
      <c r="B44" s="2" t="s">
        <v>126</v>
      </c>
      <c r="D44" s="3"/>
      <c r="F44" s="3" t="s">
        <v>136</v>
      </c>
    </row>
    <row r="45" spans="2:6" ht="13.5">
      <c r="B45" s="88" t="s">
        <v>127</v>
      </c>
      <c r="C45" s="88" t="s">
        <v>107</v>
      </c>
      <c r="D45" s="88" t="s">
        <v>128</v>
      </c>
      <c r="E45" s="88" t="s">
        <v>129</v>
      </c>
      <c r="F45" s="88" t="s">
        <v>130</v>
      </c>
    </row>
    <row r="46" spans="2:6" ht="31.5">
      <c r="B46" s="101" t="s">
        <v>120</v>
      </c>
      <c r="C46" s="103" t="s">
        <v>131</v>
      </c>
      <c r="D46" s="102">
        <f>TRUNC('12　明細'!D46/1000000,0)</f>
        <v>874</v>
      </c>
      <c r="E46" s="103" t="s">
        <v>132</v>
      </c>
      <c r="F46" s="88" t="s">
        <v>133</v>
      </c>
    </row>
  </sheetData>
  <mergeCells count="3">
    <mergeCell ref="B1:H1"/>
    <mergeCell ref="F8:G8"/>
    <mergeCell ref="B37:H37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1">
      <selection activeCell="E25" sqref="E25"/>
    </sheetView>
  </sheetViews>
  <sheetFormatPr defaultColWidth="8.796875" defaultRowHeight="14.25"/>
  <cols>
    <col min="1" max="1" width="2.59765625" style="2" customWidth="1"/>
    <col min="2" max="2" width="15.09765625" style="2" bestFit="1" customWidth="1"/>
    <col min="3" max="3" width="16.09765625" style="2" customWidth="1"/>
    <col min="4" max="4" width="16.09765625" style="2" bestFit="1" customWidth="1"/>
    <col min="5" max="5" width="15.3984375" style="2" customWidth="1"/>
    <col min="6" max="6" width="15.09765625" style="2" bestFit="1" customWidth="1"/>
    <col min="7" max="7" width="13.59765625" style="2" bestFit="1" customWidth="1"/>
    <col min="8" max="8" width="16" style="2" customWidth="1"/>
    <col min="9" max="16384" width="9" style="2" customWidth="1"/>
  </cols>
  <sheetData>
    <row r="1" spans="2:8" ht="17.25">
      <c r="B1" s="268" t="s">
        <v>135</v>
      </c>
      <c r="C1" s="268"/>
      <c r="D1" s="268"/>
      <c r="E1" s="268"/>
      <c r="F1" s="268"/>
      <c r="G1" s="268"/>
      <c r="H1" s="268"/>
    </row>
    <row r="5" spans="2:8" ht="13.5">
      <c r="B5" s="2" t="s">
        <v>55</v>
      </c>
      <c r="H5" s="3" t="s">
        <v>39</v>
      </c>
    </row>
    <row r="8" spans="2:7" ht="13.5">
      <c r="B8" s="2" t="s">
        <v>114</v>
      </c>
      <c r="D8" s="3" t="s">
        <v>43</v>
      </c>
      <c r="F8" s="269"/>
      <c r="G8" s="269"/>
    </row>
    <row r="9" spans="2:4" ht="13.5">
      <c r="B9" s="108" t="s">
        <v>109</v>
      </c>
      <c r="C9" s="127" t="s">
        <v>107</v>
      </c>
      <c r="D9" s="119" t="s">
        <v>108</v>
      </c>
    </row>
    <row r="10" spans="2:4" ht="13.5" hidden="1">
      <c r="B10" s="114" t="s">
        <v>12</v>
      </c>
      <c r="C10" s="128" t="s">
        <v>110</v>
      </c>
      <c r="D10" s="120">
        <f>'１２貸借'!F7</f>
        <v>0</v>
      </c>
    </row>
    <row r="11" spans="2:4" ht="13.5">
      <c r="B11" s="115" t="s">
        <v>13</v>
      </c>
      <c r="C11" s="129" t="s">
        <v>140</v>
      </c>
      <c r="D11" s="122">
        <f>'１２貸借'!F8</f>
        <v>2578500</v>
      </c>
    </row>
    <row r="12" spans="2:4" ht="13.5">
      <c r="B12" s="108" t="s">
        <v>70</v>
      </c>
      <c r="C12" s="109"/>
      <c r="D12" s="113">
        <f>D10+D11</f>
        <v>2578500</v>
      </c>
    </row>
    <row r="14" spans="2:8" ht="13.5">
      <c r="B14" s="2" t="s">
        <v>115</v>
      </c>
      <c r="H14" s="3" t="s">
        <v>43</v>
      </c>
    </row>
    <row r="15" spans="2:8" ht="13.5">
      <c r="B15" s="7" t="s">
        <v>61</v>
      </c>
      <c r="C15" s="8" t="s">
        <v>62</v>
      </c>
      <c r="D15" s="8" t="s">
        <v>36</v>
      </c>
      <c r="E15" s="8" t="s">
        <v>63</v>
      </c>
      <c r="F15" s="8" t="s">
        <v>64</v>
      </c>
      <c r="G15" s="9" t="s">
        <v>65</v>
      </c>
      <c r="H15" s="10" t="s">
        <v>66</v>
      </c>
    </row>
    <row r="16" spans="2:8" ht="13.5">
      <c r="B16" s="11" t="s">
        <v>3</v>
      </c>
      <c r="C16" s="12"/>
      <c r="D16" s="13"/>
      <c r="E16" s="13"/>
      <c r="F16" s="13"/>
      <c r="G16" s="13"/>
      <c r="H16" s="14"/>
    </row>
    <row r="17" spans="2:8" ht="13.5">
      <c r="B17" s="63" t="s">
        <v>67</v>
      </c>
      <c r="C17" s="15" t="e">
        <f>#REF!</f>
        <v>#REF!</v>
      </c>
      <c r="D17" s="15" t="e">
        <f>#REF!</f>
        <v>#REF!</v>
      </c>
      <c r="E17" s="15" t="e">
        <f>#REF!</f>
        <v>#REF!</v>
      </c>
      <c r="F17" s="15" t="e">
        <f>#REF!</f>
        <v>#REF!</v>
      </c>
      <c r="G17" s="15">
        <v>0</v>
      </c>
      <c r="H17" s="16" t="e">
        <f>#REF!</f>
        <v>#REF!</v>
      </c>
    </row>
    <row r="18" spans="2:8" ht="13.5">
      <c r="B18" s="64" t="s">
        <v>5</v>
      </c>
      <c r="C18" s="65"/>
      <c r="D18" s="15"/>
      <c r="E18" s="15"/>
      <c r="F18" s="15"/>
      <c r="G18" s="15"/>
      <c r="H18" s="16"/>
    </row>
    <row r="19" spans="2:8" ht="13.5">
      <c r="B19" s="63" t="s">
        <v>68</v>
      </c>
      <c r="C19" s="15">
        <v>5544000</v>
      </c>
      <c r="D19" s="15">
        <v>576000</v>
      </c>
      <c r="E19" s="15">
        <v>0</v>
      </c>
      <c r="F19" s="15">
        <v>0</v>
      </c>
      <c r="G19" s="15">
        <v>0</v>
      </c>
      <c r="H19" s="16">
        <v>6120000</v>
      </c>
    </row>
    <row r="20" spans="2:8" ht="13.5">
      <c r="B20" s="63" t="s">
        <v>69</v>
      </c>
      <c r="C20" s="15">
        <v>925918763</v>
      </c>
      <c r="D20" s="15">
        <v>115914908</v>
      </c>
      <c r="E20" s="15">
        <v>0</v>
      </c>
      <c r="F20" s="15">
        <v>352056745</v>
      </c>
      <c r="G20" s="15">
        <v>0</v>
      </c>
      <c r="H20" s="16">
        <v>689776926</v>
      </c>
    </row>
    <row r="21" spans="2:8" ht="13.5">
      <c r="B21" s="137" t="s">
        <v>33</v>
      </c>
      <c r="C21" s="135">
        <f aca="true" t="shared" si="0" ref="C21:H21">C19+C20</f>
        <v>931462763</v>
      </c>
      <c r="D21" s="135">
        <f t="shared" si="0"/>
        <v>116490908</v>
      </c>
      <c r="E21" s="135">
        <f t="shared" si="0"/>
        <v>0</v>
      </c>
      <c r="F21" s="135">
        <f t="shared" si="0"/>
        <v>352056745</v>
      </c>
      <c r="G21" s="135">
        <f t="shared" si="0"/>
        <v>0</v>
      </c>
      <c r="H21" s="136">
        <f t="shared" si="0"/>
        <v>695896926</v>
      </c>
    </row>
    <row r="22" spans="2:8" ht="13.5">
      <c r="B22" s="108" t="s">
        <v>70</v>
      </c>
      <c r="C22" s="109" t="e">
        <f aca="true" t="shared" si="1" ref="C22:H22">C17+C19+C20</f>
        <v>#REF!</v>
      </c>
      <c r="D22" s="109" t="e">
        <f t="shared" si="1"/>
        <v>#REF!</v>
      </c>
      <c r="E22" s="109" t="e">
        <f t="shared" si="1"/>
        <v>#REF!</v>
      </c>
      <c r="F22" s="109" t="e">
        <f t="shared" si="1"/>
        <v>#REF!</v>
      </c>
      <c r="G22" s="109">
        <f t="shared" si="1"/>
        <v>0</v>
      </c>
      <c r="H22" s="110" t="e">
        <f t="shared" si="1"/>
        <v>#REF!</v>
      </c>
    </row>
    <row r="23" spans="2:8" ht="13.5">
      <c r="B23" s="93"/>
      <c r="C23" s="62"/>
      <c r="D23" s="62"/>
      <c r="E23" s="62"/>
      <c r="F23" s="62"/>
      <c r="G23" s="62"/>
      <c r="H23" s="62"/>
    </row>
    <row r="24" spans="2:4" ht="13.5">
      <c r="B24" s="2" t="s">
        <v>117</v>
      </c>
      <c r="D24" s="3" t="s">
        <v>43</v>
      </c>
    </row>
    <row r="25" spans="2:4" ht="13.5">
      <c r="B25" s="108" t="s">
        <v>109</v>
      </c>
      <c r="C25" s="127" t="s">
        <v>107</v>
      </c>
      <c r="D25" s="119" t="s">
        <v>108</v>
      </c>
    </row>
    <row r="26" spans="2:4" ht="13.5" hidden="1">
      <c r="B26" s="116" t="s">
        <v>111</v>
      </c>
      <c r="C26" s="130" t="s">
        <v>112</v>
      </c>
      <c r="D26" s="124">
        <v>0</v>
      </c>
    </row>
    <row r="27" spans="2:4" ht="13.5" hidden="1">
      <c r="B27" s="117" t="s">
        <v>111</v>
      </c>
      <c r="C27" s="131" t="s">
        <v>113</v>
      </c>
      <c r="D27" s="125">
        <v>0</v>
      </c>
    </row>
    <row r="28" spans="2:4" ht="13.5">
      <c r="B28" s="118" t="s">
        <v>118</v>
      </c>
      <c r="C28" s="132" t="s">
        <v>124</v>
      </c>
      <c r="D28" s="126" t="e">
        <f>'１２貸借'!K5-D26-D27-D29</f>
        <v>#REF!</v>
      </c>
    </row>
    <row r="29" spans="2:4" ht="13.5">
      <c r="B29" s="115" t="s">
        <v>75</v>
      </c>
      <c r="C29" s="129" t="s">
        <v>123</v>
      </c>
      <c r="D29" s="122" t="e">
        <f>#REF!</f>
        <v>#REF!</v>
      </c>
    </row>
    <row r="30" spans="2:8" ht="13.5">
      <c r="B30" s="108" t="s">
        <v>70</v>
      </c>
      <c r="C30" s="109"/>
      <c r="D30" s="113" t="e">
        <f>D26+D27+D28+D29</f>
        <v>#REF!</v>
      </c>
      <c r="E30"/>
      <c r="F30"/>
      <c r="G30"/>
      <c r="H30"/>
    </row>
    <row r="37" spans="2:8" ht="17.25">
      <c r="B37" s="268" t="s">
        <v>125</v>
      </c>
      <c r="C37" s="268"/>
      <c r="D37" s="268"/>
      <c r="E37" s="268"/>
      <c r="F37" s="268"/>
      <c r="G37" s="268"/>
      <c r="H37" s="268"/>
    </row>
    <row r="41" spans="2:8" ht="13.5">
      <c r="B41" s="2" t="s">
        <v>55</v>
      </c>
      <c r="H41" s="3" t="s">
        <v>39</v>
      </c>
    </row>
    <row r="44" spans="2:6" ht="13.5">
      <c r="B44" s="2" t="s">
        <v>126</v>
      </c>
      <c r="D44" s="3"/>
      <c r="F44" s="3" t="s">
        <v>43</v>
      </c>
    </row>
    <row r="45" spans="2:6" ht="13.5">
      <c r="B45" s="88" t="s">
        <v>127</v>
      </c>
      <c r="C45" s="88" t="s">
        <v>107</v>
      </c>
      <c r="D45" s="88" t="s">
        <v>128</v>
      </c>
      <c r="E45" s="88" t="s">
        <v>129</v>
      </c>
      <c r="F45" s="88" t="s">
        <v>130</v>
      </c>
    </row>
    <row r="46" spans="2:6" ht="31.5">
      <c r="B46" s="101" t="s">
        <v>120</v>
      </c>
      <c r="C46" s="103" t="s">
        <v>131</v>
      </c>
      <c r="D46" s="102">
        <f>'１２業・財'!J8</f>
        <v>874264000</v>
      </c>
      <c r="E46" s="103" t="s">
        <v>132</v>
      </c>
      <c r="F46" s="88" t="s">
        <v>133</v>
      </c>
    </row>
  </sheetData>
  <mergeCells count="3">
    <mergeCell ref="B1:H1"/>
    <mergeCell ref="F8:G8"/>
    <mergeCell ref="B37:H37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9"/>
  <sheetViews>
    <sheetView zoomScale="90" zoomScaleNormal="90" workbookViewId="0" topLeftCell="A1">
      <selection activeCell="F7" sqref="F7"/>
    </sheetView>
  </sheetViews>
  <sheetFormatPr defaultColWidth="8.796875" defaultRowHeight="24.75" customHeight="1"/>
  <cols>
    <col min="1" max="1" width="4.59765625" style="22" customWidth="1"/>
    <col min="2" max="4" width="2.59765625" style="22" customWidth="1"/>
    <col min="5" max="5" width="14.59765625" style="22" customWidth="1"/>
    <col min="6" max="6" width="20.59765625" style="44" customWidth="1"/>
    <col min="7" max="7" width="2.59765625" style="22" customWidth="1"/>
    <col min="8" max="8" width="2.59765625" style="44" customWidth="1"/>
    <col min="9" max="9" width="2.59765625" style="22" customWidth="1"/>
    <col min="10" max="10" width="14.59765625" style="22" customWidth="1"/>
    <col min="11" max="11" width="20.59765625" style="22" customWidth="1"/>
    <col min="12" max="12" width="11.09765625" style="30" customWidth="1"/>
    <col min="13" max="16384" width="9" style="22" customWidth="1"/>
  </cols>
  <sheetData>
    <row r="1" spans="2:12" ht="24.75" customHeight="1">
      <c r="B1" s="261" t="s">
        <v>0</v>
      </c>
      <c r="C1" s="261"/>
      <c r="D1" s="261"/>
      <c r="E1" s="261"/>
      <c r="F1" s="261"/>
      <c r="G1" s="261"/>
      <c r="H1" s="261"/>
      <c r="I1" s="261"/>
      <c r="J1" s="261"/>
      <c r="K1" s="261"/>
      <c r="L1" s="111"/>
    </row>
    <row r="2" spans="2:12" ht="24.75" customHeight="1">
      <c r="B2" s="23"/>
      <c r="C2" s="23"/>
      <c r="D2" s="23"/>
      <c r="E2" s="23"/>
      <c r="F2" s="23"/>
      <c r="G2" s="23"/>
      <c r="H2" s="23"/>
      <c r="I2" s="23"/>
      <c r="J2" s="23"/>
      <c r="K2" s="24" t="s">
        <v>39</v>
      </c>
      <c r="L2" s="145"/>
    </row>
    <row r="3" spans="2:12" ht="24.75" customHeight="1">
      <c r="B3" s="25" t="s">
        <v>48</v>
      </c>
      <c r="C3" s="23"/>
      <c r="D3" s="23"/>
      <c r="E3" s="23"/>
      <c r="F3" s="23"/>
      <c r="G3" s="23"/>
      <c r="H3" s="23"/>
      <c r="I3" s="23"/>
      <c r="J3" s="23"/>
      <c r="K3" s="24" t="s">
        <v>43</v>
      </c>
      <c r="L3" s="145"/>
    </row>
    <row r="4" spans="2:12" ht="24.75" customHeight="1">
      <c r="B4" s="262" t="s">
        <v>10</v>
      </c>
      <c r="C4" s="262"/>
      <c r="D4" s="262"/>
      <c r="E4" s="262"/>
      <c r="F4" s="262"/>
      <c r="G4" s="262" t="s">
        <v>11</v>
      </c>
      <c r="H4" s="262"/>
      <c r="I4" s="262"/>
      <c r="J4" s="262"/>
      <c r="K4" s="262"/>
      <c r="L4" s="146"/>
    </row>
    <row r="5" spans="2:12" ht="24.75" customHeight="1">
      <c r="B5" s="26" t="s">
        <v>1</v>
      </c>
      <c r="C5" s="27"/>
      <c r="D5" s="27"/>
      <c r="E5" s="27"/>
      <c r="F5" s="51">
        <v>628837928</v>
      </c>
      <c r="G5" s="26" t="s">
        <v>6</v>
      </c>
      <c r="H5" s="28"/>
      <c r="I5" s="27"/>
      <c r="J5" s="27"/>
      <c r="K5" s="147">
        <f>37083784713+34584428362+2162000+2077500-37083784713-34584428362</f>
        <v>4239500</v>
      </c>
      <c r="L5" s="54"/>
    </row>
    <row r="6" spans="2:12" ht="24.75" customHeight="1">
      <c r="B6" s="29" t="s">
        <v>2</v>
      </c>
      <c r="C6" s="30"/>
      <c r="D6" s="30"/>
      <c r="E6" s="30"/>
      <c r="F6" s="39">
        <f>F7+F8</f>
        <v>2162000</v>
      </c>
      <c r="G6" s="29" t="s">
        <v>7</v>
      </c>
      <c r="H6" s="32"/>
      <c r="I6" s="30"/>
      <c r="J6" s="30"/>
      <c r="K6" s="56">
        <v>628837928</v>
      </c>
      <c r="L6" s="32"/>
    </row>
    <row r="7" spans="2:12" ht="24.75" customHeight="1">
      <c r="B7" s="29"/>
      <c r="C7" s="30" t="s">
        <v>12</v>
      </c>
      <c r="D7" s="30"/>
      <c r="E7" s="30"/>
      <c r="F7" s="39">
        <f>71246242342-71246242342</f>
        <v>0</v>
      </c>
      <c r="G7" s="29" t="s">
        <v>8</v>
      </c>
      <c r="H7" s="32"/>
      <c r="I7" s="30"/>
      <c r="J7" s="30"/>
      <c r="K7" s="56">
        <v>524959453</v>
      </c>
      <c r="L7" s="32"/>
    </row>
    <row r="8" spans="2:12" ht="24.75" customHeight="1">
      <c r="B8" s="29"/>
      <c r="C8" s="30" t="s">
        <v>13</v>
      </c>
      <c r="D8" s="30"/>
      <c r="E8" s="30"/>
      <c r="F8" s="39">
        <f>424132733-424132733+1593550+568450</f>
        <v>2162000</v>
      </c>
      <c r="G8" s="29" t="s">
        <v>9</v>
      </c>
      <c r="H8" s="32"/>
      <c r="I8" s="30"/>
      <c r="J8" s="30"/>
      <c r="K8" s="56">
        <f>9050856302+8398447000+154539459</f>
        <v>17603842761</v>
      </c>
      <c r="L8" s="54"/>
    </row>
    <row r="9" spans="2:12" ht="24.75" customHeight="1">
      <c r="B9" s="52" t="s">
        <v>58</v>
      </c>
      <c r="C9" s="38"/>
      <c r="D9" s="38"/>
      <c r="E9" s="30"/>
      <c r="F9" s="39">
        <v>14400</v>
      </c>
      <c r="G9" s="52"/>
      <c r="H9" s="32"/>
      <c r="I9" s="30"/>
      <c r="J9" s="30"/>
      <c r="K9" s="31"/>
      <c r="L9" s="32"/>
    </row>
    <row r="10" spans="2:11" ht="24.75" customHeight="1">
      <c r="B10" s="29" t="s">
        <v>3</v>
      </c>
      <c r="C10" s="30"/>
      <c r="D10" s="30"/>
      <c r="E10" s="30"/>
      <c r="F10" s="39">
        <f>F11</f>
        <v>479710352</v>
      </c>
      <c r="G10" s="29"/>
      <c r="H10" s="32"/>
      <c r="I10" s="30"/>
      <c r="J10" s="30"/>
      <c r="K10" s="33"/>
    </row>
    <row r="11" spans="2:11" ht="24.75" customHeight="1">
      <c r="B11" s="29"/>
      <c r="C11" s="30" t="s">
        <v>4</v>
      </c>
      <c r="D11" s="30"/>
      <c r="E11" s="30"/>
      <c r="F11" s="39">
        <v>479710352</v>
      </c>
      <c r="G11" s="34"/>
      <c r="H11" s="35"/>
      <c r="I11" s="36"/>
      <c r="J11" s="36"/>
      <c r="K11" s="67"/>
    </row>
    <row r="12" spans="2:12" ht="24.75" customHeight="1">
      <c r="B12" s="29" t="s">
        <v>5</v>
      </c>
      <c r="C12" s="30"/>
      <c r="D12" s="30"/>
      <c r="E12" s="30"/>
      <c r="F12" s="39">
        <f>F13+F14</f>
        <v>931462763</v>
      </c>
      <c r="G12" s="34" t="s">
        <v>88</v>
      </c>
      <c r="H12" s="35"/>
      <c r="I12" s="36"/>
      <c r="J12" s="36"/>
      <c r="K12" s="37">
        <f>SUM(K5:K11)</f>
        <v>18761879642</v>
      </c>
      <c r="L12" s="32"/>
    </row>
    <row r="13" spans="2:12" ht="24.75" customHeight="1">
      <c r="B13" s="29"/>
      <c r="C13" s="38" t="s">
        <v>46</v>
      </c>
      <c r="D13" s="30"/>
      <c r="E13" s="30"/>
      <c r="F13" s="39">
        <v>5544000</v>
      </c>
      <c r="G13" s="258" t="s">
        <v>14</v>
      </c>
      <c r="H13" s="259"/>
      <c r="I13" s="259"/>
      <c r="J13" s="259"/>
      <c r="K13" s="260"/>
      <c r="L13" s="146"/>
    </row>
    <row r="14" spans="2:12" ht="24.75" customHeight="1">
      <c r="B14" s="29"/>
      <c r="C14" s="38" t="s">
        <v>139</v>
      </c>
      <c r="D14" s="30"/>
      <c r="E14" s="30"/>
      <c r="F14" s="39">
        <v>925918763</v>
      </c>
      <c r="G14" s="52" t="s">
        <v>57</v>
      </c>
      <c r="H14" s="54"/>
      <c r="I14" s="38"/>
      <c r="J14" s="38"/>
      <c r="K14" s="53">
        <f>'１０貸借'!K14</f>
        <v>-18704048284</v>
      </c>
      <c r="L14" s="150"/>
    </row>
    <row r="15" spans="2:12" ht="24.75" customHeight="1">
      <c r="B15" s="29"/>
      <c r="C15" s="30"/>
      <c r="D15" s="30"/>
      <c r="E15" s="30"/>
      <c r="F15" s="31"/>
      <c r="G15" s="52" t="s">
        <v>38</v>
      </c>
      <c r="H15" s="54"/>
      <c r="I15" s="38"/>
      <c r="J15" s="38"/>
      <c r="K15" s="55">
        <f>F19-SUM(K5:K9)-K14</f>
        <v>1984356085</v>
      </c>
      <c r="L15" s="152"/>
    </row>
    <row r="16" spans="2:12" ht="24.75" customHeight="1">
      <c r="B16" s="29"/>
      <c r="C16" s="30"/>
      <c r="D16" s="30"/>
      <c r="E16" s="30"/>
      <c r="F16" s="31"/>
      <c r="G16" s="29"/>
      <c r="H16" s="32"/>
      <c r="I16" s="30"/>
      <c r="J16" s="30"/>
      <c r="K16" s="33"/>
      <c r="L16" s="152"/>
    </row>
    <row r="17" spans="2:12" ht="24.75" customHeight="1">
      <c r="B17" s="29"/>
      <c r="C17" s="30"/>
      <c r="D17" s="30"/>
      <c r="E17" s="30"/>
      <c r="F17" s="31"/>
      <c r="G17" s="34"/>
      <c r="H17" s="35"/>
      <c r="I17" s="36"/>
      <c r="J17" s="36"/>
      <c r="K17" s="40"/>
      <c r="L17" s="50"/>
    </row>
    <row r="18" spans="2:12" ht="24.75" customHeight="1">
      <c r="B18" s="34"/>
      <c r="C18" s="36"/>
      <c r="D18" s="36"/>
      <c r="E18" s="36"/>
      <c r="F18" s="37"/>
      <c r="G18" s="34" t="s">
        <v>89</v>
      </c>
      <c r="H18" s="35"/>
      <c r="I18" s="36"/>
      <c r="J18" s="36"/>
      <c r="K18" s="40">
        <f>SUM(K14:K17)</f>
        <v>-16719692199</v>
      </c>
      <c r="L18" s="50"/>
    </row>
    <row r="19" spans="2:13" ht="24.75" customHeight="1">
      <c r="B19" s="41" t="s">
        <v>41</v>
      </c>
      <c r="C19" s="42"/>
      <c r="D19" s="42"/>
      <c r="E19" s="42"/>
      <c r="F19" s="153">
        <f>F5+F6+F9+F10+F12</f>
        <v>2042187443</v>
      </c>
      <c r="G19" s="1" t="s">
        <v>42</v>
      </c>
      <c r="H19" s="43"/>
      <c r="I19" s="42"/>
      <c r="J19" s="42"/>
      <c r="K19" s="153">
        <f>K12+K18</f>
        <v>2042187443</v>
      </c>
      <c r="L19" s="54"/>
      <c r="M19" s="30"/>
    </row>
  </sheetData>
  <mergeCells count="4">
    <mergeCell ref="G13:K13"/>
    <mergeCell ref="B1:K1"/>
    <mergeCell ref="B4:F4"/>
    <mergeCell ref="G4:K4"/>
  </mergeCells>
  <printOptions/>
  <pageMargins left="0.5" right="0.26" top="0.83" bottom="0.16" header="0.2" footer="0.16"/>
  <pageSetup cellComments="asDisplayed" horizontalDpi="400" verticalDpi="4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9"/>
  <sheetViews>
    <sheetView zoomScale="90" zoomScaleNormal="90" workbookViewId="0" topLeftCell="A1">
      <selection activeCell="F7" sqref="F7"/>
    </sheetView>
  </sheetViews>
  <sheetFormatPr defaultColWidth="8.796875" defaultRowHeight="24.75" customHeight="1"/>
  <cols>
    <col min="1" max="1" width="4.59765625" style="22" customWidth="1"/>
    <col min="2" max="4" width="2.59765625" style="22" customWidth="1"/>
    <col min="5" max="5" width="14.59765625" style="22" customWidth="1"/>
    <col min="6" max="6" width="20.59765625" style="44" customWidth="1"/>
    <col min="7" max="7" width="2.59765625" style="22" customWidth="1"/>
    <col min="8" max="8" width="2.59765625" style="44" customWidth="1"/>
    <col min="9" max="9" width="2.59765625" style="22" customWidth="1"/>
    <col min="10" max="10" width="14.59765625" style="22" customWidth="1"/>
    <col min="11" max="11" width="20.59765625" style="22" customWidth="1"/>
    <col min="12" max="12" width="11.09765625" style="30" customWidth="1"/>
    <col min="13" max="16384" width="9" style="22" customWidth="1"/>
  </cols>
  <sheetData>
    <row r="1" spans="2:12" ht="24.75" customHeight="1">
      <c r="B1" s="261" t="s">
        <v>0</v>
      </c>
      <c r="C1" s="261"/>
      <c r="D1" s="261"/>
      <c r="E1" s="261"/>
      <c r="F1" s="261"/>
      <c r="G1" s="261"/>
      <c r="H1" s="261"/>
      <c r="I1" s="261"/>
      <c r="J1" s="261"/>
      <c r="K1" s="261"/>
      <c r="L1" s="111"/>
    </row>
    <row r="2" spans="2:12" ht="24.75" customHeight="1">
      <c r="B2" s="23"/>
      <c r="C2" s="23"/>
      <c r="D2" s="23"/>
      <c r="E2" s="23"/>
      <c r="F2" s="23"/>
      <c r="G2" s="23"/>
      <c r="H2" s="23"/>
      <c r="I2" s="23"/>
      <c r="J2" s="23"/>
      <c r="K2" s="24" t="s">
        <v>39</v>
      </c>
      <c r="L2" s="145"/>
    </row>
    <row r="3" spans="2:12" ht="24.75" customHeight="1">
      <c r="B3" s="25" t="s">
        <v>49</v>
      </c>
      <c r="C3" s="23"/>
      <c r="D3" s="23"/>
      <c r="E3" s="23"/>
      <c r="F3" s="23"/>
      <c r="G3" s="23"/>
      <c r="H3" s="23"/>
      <c r="I3" s="23"/>
      <c r="J3" s="23"/>
      <c r="K3" s="24" t="s">
        <v>43</v>
      </c>
      <c r="L3" s="145"/>
    </row>
    <row r="4" spans="2:12" ht="24.75" customHeight="1">
      <c r="B4" s="262" t="s">
        <v>10</v>
      </c>
      <c r="C4" s="262"/>
      <c r="D4" s="262"/>
      <c r="E4" s="262"/>
      <c r="F4" s="262"/>
      <c r="G4" s="262" t="s">
        <v>11</v>
      </c>
      <c r="H4" s="262"/>
      <c r="I4" s="262"/>
      <c r="J4" s="262"/>
      <c r="K4" s="262"/>
      <c r="L4" s="146"/>
    </row>
    <row r="5" spans="2:12" ht="24.75" customHeight="1">
      <c r="B5" s="26" t="s">
        <v>1</v>
      </c>
      <c r="C5" s="27"/>
      <c r="D5" s="27"/>
      <c r="E5" s="27"/>
      <c r="F5" s="51">
        <v>768532763</v>
      </c>
      <c r="G5" s="26" t="s">
        <v>6</v>
      </c>
      <c r="H5" s="28"/>
      <c r="I5" s="27"/>
      <c r="J5" s="27"/>
      <c r="K5" s="147">
        <f>36869561282+35007860012+2578500+3495000-36869561282-35007860012</f>
        <v>6073500</v>
      </c>
      <c r="L5" s="54"/>
    </row>
    <row r="6" spans="2:12" ht="24.75" customHeight="1">
      <c r="B6" s="29" t="s">
        <v>2</v>
      </c>
      <c r="C6" s="30"/>
      <c r="D6" s="30"/>
      <c r="E6" s="30"/>
      <c r="F6" s="39">
        <f>F7+F8</f>
        <v>2578500</v>
      </c>
      <c r="G6" s="29" t="s">
        <v>7</v>
      </c>
      <c r="H6" s="32"/>
      <c r="I6" s="30"/>
      <c r="J6" s="30"/>
      <c r="K6" s="56">
        <v>768532763</v>
      </c>
      <c r="L6" s="32"/>
    </row>
    <row r="7" spans="2:12" ht="24.75" customHeight="1">
      <c r="B7" s="29"/>
      <c r="C7" s="30" t="s">
        <v>12</v>
      </c>
      <c r="D7" s="30"/>
      <c r="E7" s="30"/>
      <c r="F7" s="39">
        <f>71515593496-71515593496</f>
        <v>0</v>
      </c>
      <c r="G7" s="29" t="s">
        <v>8</v>
      </c>
      <c r="H7" s="32"/>
      <c r="I7" s="30"/>
      <c r="J7" s="30"/>
      <c r="K7" s="56">
        <v>541158695</v>
      </c>
      <c r="L7" s="32"/>
    </row>
    <row r="8" spans="2:12" ht="24.75" customHeight="1">
      <c r="B8" s="29"/>
      <c r="C8" s="30" t="s">
        <v>13</v>
      </c>
      <c r="D8" s="30"/>
      <c r="E8" s="30"/>
      <c r="F8" s="39">
        <f>364406298-364406298+2042000+536500</f>
        <v>2578500</v>
      </c>
      <c r="G8" s="29" t="s">
        <v>9</v>
      </c>
      <c r="H8" s="32"/>
      <c r="I8" s="30"/>
      <c r="J8" s="30"/>
      <c r="K8" s="56">
        <f>11604974368+8013951000+152530336</f>
        <v>19771455704</v>
      </c>
      <c r="L8" s="54"/>
    </row>
    <row r="9" spans="2:12" ht="24.75" customHeight="1">
      <c r="B9" s="52" t="s">
        <v>58</v>
      </c>
      <c r="C9" s="38"/>
      <c r="D9" s="38"/>
      <c r="E9" s="30"/>
      <c r="F9" s="39">
        <v>14400</v>
      </c>
      <c r="G9" s="52"/>
      <c r="H9" s="32"/>
      <c r="I9" s="30"/>
      <c r="J9" s="30"/>
      <c r="K9" s="31"/>
      <c r="L9" s="32"/>
    </row>
    <row r="10" spans="2:11" ht="24.75" customHeight="1">
      <c r="B10" s="29" t="s">
        <v>3</v>
      </c>
      <c r="C10" s="30"/>
      <c r="D10" s="30"/>
      <c r="E10" s="30"/>
      <c r="F10" s="39">
        <f>F11</f>
        <v>492374855</v>
      </c>
      <c r="G10" s="29"/>
      <c r="H10" s="32"/>
      <c r="I10" s="30"/>
      <c r="J10" s="30"/>
      <c r="K10" s="33"/>
    </row>
    <row r="11" spans="2:11" ht="24.75" customHeight="1">
      <c r="B11" s="29"/>
      <c r="C11" s="30" t="s">
        <v>4</v>
      </c>
      <c r="D11" s="30"/>
      <c r="E11" s="30"/>
      <c r="F11" s="39">
        <v>492374855</v>
      </c>
      <c r="G11" s="34"/>
      <c r="H11" s="35"/>
      <c r="I11" s="36"/>
      <c r="J11" s="36"/>
      <c r="K11" s="67"/>
    </row>
    <row r="12" spans="2:12" ht="24.75" customHeight="1">
      <c r="B12" s="29" t="s">
        <v>5</v>
      </c>
      <c r="C12" s="30"/>
      <c r="D12" s="30"/>
      <c r="E12" s="30"/>
      <c r="F12" s="39">
        <f>F13+F14</f>
        <v>695896926</v>
      </c>
      <c r="G12" s="34" t="s">
        <v>88</v>
      </c>
      <c r="H12" s="35"/>
      <c r="I12" s="36"/>
      <c r="J12" s="36"/>
      <c r="K12" s="37">
        <f>SUM(K5:K11)</f>
        <v>21087220662</v>
      </c>
      <c r="L12" s="32"/>
    </row>
    <row r="13" spans="2:12" ht="24.75" customHeight="1">
      <c r="B13" s="29"/>
      <c r="C13" s="38" t="s">
        <v>46</v>
      </c>
      <c r="D13" s="30"/>
      <c r="E13" s="30"/>
      <c r="F13" s="39">
        <v>6120000</v>
      </c>
      <c r="G13" s="258" t="s">
        <v>14</v>
      </c>
      <c r="H13" s="259"/>
      <c r="I13" s="259"/>
      <c r="J13" s="259"/>
      <c r="K13" s="260"/>
      <c r="L13" s="146"/>
    </row>
    <row r="14" spans="2:12" ht="24.75" customHeight="1">
      <c r="B14" s="29"/>
      <c r="C14" s="38" t="s">
        <v>139</v>
      </c>
      <c r="D14" s="30"/>
      <c r="E14" s="30"/>
      <c r="F14" s="39">
        <v>689776926</v>
      </c>
      <c r="G14" s="52" t="s">
        <v>57</v>
      </c>
      <c r="H14" s="54"/>
      <c r="I14" s="38"/>
      <c r="J14" s="38"/>
      <c r="K14" s="53">
        <f>'１０貸借'!K14</f>
        <v>-18704048284</v>
      </c>
      <c r="L14" s="150"/>
    </row>
    <row r="15" spans="2:12" ht="24.75" customHeight="1">
      <c r="B15" s="29"/>
      <c r="C15" s="30"/>
      <c r="D15" s="30"/>
      <c r="E15" s="30"/>
      <c r="F15" s="31"/>
      <c r="G15" s="52" t="s">
        <v>38</v>
      </c>
      <c r="H15" s="54"/>
      <c r="I15" s="38"/>
      <c r="J15" s="38"/>
      <c r="K15" s="155">
        <f>F19-SUM(K5:K9)-K14</f>
        <v>-423774934</v>
      </c>
      <c r="L15" s="152"/>
    </row>
    <row r="16" spans="2:12" ht="24.75" customHeight="1">
      <c r="B16" s="29"/>
      <c r="C16" s="30"/>
      <c r="D16" s="30"/>
      <c r="E16" s="30"/>
      <c r="F16" s="31"/>
      <c r="G16" s="29"/>
      <c r="H16" s="32"/>
      <c r="I16" s="30"/>
      <c r="J16" s="30"/>
      <c r="K16" s="33"/>
      <c r="L16" s="152"/>
    </row>
    <row r="17" spans="2:12" ht="24.75" customHeight="1">
      <c r="B17" s="29"/>
      <c r="C17" s="30"/>
      <c r="D17" s="30"/>
      <c r="E17" s="30"/>
      <c r="F17" s="31"/>
      <c r="G17" s="34"/>
      <c r="H17" s="35"/>
      <c r="I17" s="36"/>
      <c r="J17" s="36"/>
      <c r="K17" s="40"/>
      <c r="L17" s="50"/>
    </row>
    <row r="18" spans="2:12" ht="24.75" customHeight="1">
      <c r="B18" s="34"/>
      <c r="C18" s="36"/>
      <c r="D18" s="36"/>
      <c r="E18" s="36"/>
      <c r="F18" s="37"/>
      <c r="G18" s="34" t="s">
        <v>89</v>
      </c>
      <c r="H18" s="35"/>
      <c r="I18" s="36"/>
      <c r="J18" s="36"/>
      <c r="K18" s="40">
        <f>SUM(K14:K17)</f>
        <v>-19127823218</v>
      </c>
      <c r="L18" s="50"/>
    </row>
    <row r="19" spans="2:13" ht="24.75" customHeight="1">
      <c r="B19" s="41" t="s">
        <v>41</v>
      </c>
      <c r="C19" s="42"/>
      <c r="D19" s="42"/>
      <c r="E19" s="42"/>
      <c r="F19" s="153">
        <f>F5+F6+F9+F10+F12</f>
        <v>1959397444</v>
      </c>
      <c r="G19" s="1" t="s">
        <v>42</v>
      </c>
      <c r="H19" s="43"/>
      <c r="I19" s="42"/>
      <c r="J19" s="42"/>
      <c r="K19" s="153">
        <f>K12+K18</f>
        <v>1959397444</v>
      </c>
      <c r="L19" s="54"/>
      <c r="M19" s="30"/>
    </row>
  </sheetData>
  <mergeCells count="4">
    <mergeCell ref="G13:K13"/>
    <mergeCell ref="B1:K1"/>
    <mergeCell ref="B4:F4"/>
    <mergeCell ref="G4:K4"/>
  </mergeCells>
  <printOptions/>
  <pageMargins left="0.5" right="0.26" top="0.83" bottom="0.16" header="0.2" footer="0.16"/>
  <pageSetup cellComments="asDisplayed" horizontalDpi="400" verticalDpi="4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zoomScale="80" zoomScaleNormal="80" workbookViewId="0" topLeftCell="A1">
      <selection activeCell="A1" sqref="A1:L1"/>
    </sheetView>
  </sheetViews>
  <sheetFormatPr defaultColWidth="8.796875" defaultRowHeight="24.75" customHeight="1"/>
  <cols>
    <col min="1" max="2" width="2.59765625" style="45" customWidth="1"/>
    <col min="3" max="3" width="2.59765625" style="47" customWidth="1"/>
    <col min="4" max="7" width="2.59765625" style="45" customWidth="1"/>
    <col min="8" max="8" width="15.59765625" style="45" customWidth="1"/>
    <col min="9" max="9" width="15" style="75" customWidth="1"/>
    <col min="10" max="10" width="20" style="72" bestFit="1" customWidth="1"/>
    <col min="11" max="16384" width="9" style="72" customWidth="1"/>
  </cols>
  <sheetData>
    <row r="1" spans="1:10" s="45" customFormat="1" ht="24.75" customHeight="1">
      <c r="A1" s="263" t="s">
        <v>28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25" s="45" customFormat="1" ht="31.5" customHeight="1">
      <c r="A2" s="68" t="s">
        <v>97</v>
      </c>
      <c r="B2" s="68"/>
      <c r="C2" s="69"/>
      <c r="D2" s="68"/>
      <c r="E2" s="68"/>
      <c r="F2" s="68"/>
      <c r="G2" s="68"/>
      <c r="H2" s="68"/>
      <c r="I2" s="22"/>
      <c r="J2" s="47" t="s">
        <v>39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31.5" customHeight="1">
      <c r="A3" s="68"/>
      <c r="B3" s="68"/>
      <c r="C3" s="69"/>
      <c r="D3" s="68"/>
      <c r="E3" s="68"/>
      <c r="F3" s="68"/>
      <c r="G3" s="68"/>
      <c r="H3" s="68"/>
      <c r="I3" s="71"/>
      <c r="J3" s="69" t="s">
        <v>43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10" ht="24.75" customHeight="1">
      <c r="A4" s="68"/>
      <c r="B4" s="68" t="s">
        <v>80</v>
      </c>
      <c r="C4" s="69"/>
      <c r="D4" s="68" t="s">
        <v>15</v>
      </c>
      <c r="E4" s="68"/>
      <c r="F4" s="68"/>
      <c r="G4" s="68"/>
      <c r="H4" s="68"/>
      <c r="I4" s="71"/>
      <c r="J4" s="75" t="e">
        <f>'１０業・財（明細）'!O3</f>
        <v>#REF!</v>
      </c>
    </row>
    <row r="5" spans="1:10" ht="24.75" customHeight="1">
      <c r="A5" s="68"/>
      <c r="B5" s="68"/>
      <c r="C5" s="69"/>
      <c r="D5" s="68"/>
      <c r="E5" s="68" t="s">
        <v>16</v>
      </c>
      <c r="F5" s="68"/>
      <c r="G5" s="68"/>
      <c r="H5" s="68"/>
      <c r="I5" s="71"/>
      <c r="J5" s="85" t="e">
        <f>'１０業・財（明細）'!O4</f>
        <v>#REF!</v>
      </c>
    </row>
    <row r="6" spans="1:10" ht="24.75" customHeight="1">
      <c r="A6" s="68"/>
      <c r="B6" s="68"/>
      <c r="C6" s="69"/>
      <c r="D6" s="68"/>
      <c r="E6" s="68" t="s">
        <v>17</v>
      </c>
      <c r="F6" s="68"/>
      <c r="G6" s="68"/>
      <c r="H6" s="68"/>
      <c r="I6" s="71"/>
      <c r="J6" s="85">
        <f>'１０業・財（明細）'!O5</f>
        <v>-2269906478</v>
      </c>
    </row>
    <row r="7" spans="1:10" ht="24.75" customHeight="1">
      <c r="A7" s="68"/>
      <c r="B7" s="68"/>
      <c r="C7" s="69"/>
      <c r="D7" s="68"/>
      <c r="E7" s="68" t="s">
        <v>90</v>
      </c>
      <c r="F7" s="68"/>
      <c r="G7" s="68"/>
      <c r="H7" s="68"/>
      <c r="I7" s="71"/>
      <c r="J7" s="85">
        <f>'１０業・財（明細）'!O6</f>
        <v>-21673768</v>
      </c>
    </row>
    <row r="8" spans="1:10" ht="24.75" customHeight="1">
      <c r="A8" s="68"/>
      <c r="B8" s="68"/>
      <c r="C8" s="69"/>
      <c r="D8" s="68"/>
      <c r="E8" s="68" t="s">
        <v>18</v>
      </c>
      <c r="F8" s="68"/>
      <c r="G8" s="68"/>
      <c r="H8" s="68"/>
      <c r="I8" s="71"/>
      <c r="J8" s="75" t="e">
        <f>'１０業・財（明細）'!O7</f>
        <v>#REF!</v>
      </c>
    </row>
    <row r="9" spans="1:10" ht="24.75" customHeight="1">
      <c r="A9" s="68"/>
      <c r="B9" s="68"/>
      <c r="C9" s="69"/>
      <c r="D9" s="68"/>
      <c r="E9" s="68" t="s">
        <v>44</v>
      </c>
      <c r="F9" s="68"/>
      <c r="G9" s="68"/>
      <c r="H9" s="68"/>
      <c r="I9" s="71"/>
      <c r="J9" s="75">
        <f>'１０業・財（明細）'!O8</f>
        <v>79567170681</v>
      </c>
    </row>
    <row r="10" spans="1:10" ht="24.75" customHeight="1">
      <c r="A10" s="68"/>
      <c r="B10" s="68"/>
      <c r="C10" s="69"/>
      <c r="D10" s="68"/>
      <c r="E10" s="4" t="s">
        <v>45</v>
      </c>
      <c r="I10" s="71"/>
      <c r="J10" s="75" t="e">
        <f>'１０業・財（明細）'!O9</f>
        <v>#REF!</v>
      </c>
    </row>
    <row r="11" spans="5:10" ht="24.75" customHeight="1">
      <c r="E11" s="45" t="s">
        <v>26</v>
      </c>
      <c r="I11" s="71"/>
      <c r="J11" s="75">
        <f>'１０業・財（明細）'!O10</f>
        <v>3303979865624</v>
      </c>
    </row>
    <row r="12" spans="5:10" ht="24.75" customHeight="1">
      <c r="E12" s="45" t="s">
        <v>71</v>
      </c>
      <c r="I12" s="71"/>
      <c r="J12" s="75">
        <f>'１０業・財（明細）'!O11</f>
        <v>123638108</v>
      </c>
    </row>
    <row r="13" spans="9:10" ht="24.75" customHeight="1">
      <c r="I13" s="71"/>
      <c r="J13" s="75"/>
    </row>
    <row r="14" spans="2:10" ht="24.75" customHeight="1">
      <c r="B14" s="45" t="s">
        <v>98</v>
      </c>
      <c r="D14" s="45" t="s">
        <v>19</v>
      </c>
      <c r="I14" s="71"/>
      <c r="J14" s="75">
        <f>'１０業・財（明細）'!O13</f>
        <v>3423334451423</v>
      </c>
    </row>
    <row r="15" spans="5:10" ht="24.75" customHeight="1">
      <c r="E15" s="45" t="s">
        <v>20</v>
      </c>
      <c r="I15" s="71"/>
      <c r="J15" s="75">
        <f>'１０業・財（明細）'!O14</f>
        <v>3423334451423</v>
      </c>
    </row>
    <row r="16" spans="6:10" ht="24.75" customHeight="1">
      <c r="F16" s="59" t="s">
        <v>21</v>
      </c>
      <c r="G16" s="59"/>
      <c r="H16" s="59"/>
      <c r="I16" s="71"/>
      <c r="J16" s="75">
        <f>'１０業・財（明細）'!O15</f>
        <v>3301912397042</v>
      </c>
    </row>
    <row r="17" spans="6:10" ht="24.75" customHeight="1">
      <c r="F17" s="58" t="s">
        <v>27</v>
      </c>
      <c r="G17" s="59"/>
      <c r="H17" s="59"/>
      <c r="I17" s="71"/>
      <c r="J17" s="75">
        <f>'１０業・財（明細）'!O16</f>
        <v>903172366</v>
      </c>
    </row>
    <row r="18" spans="6:10" ht="24.75" customHeight="1">
      <c r="F18" s="59" t="s">
        <v>23</v>
      </c>
      <c r="G18" s="59"/>
      <c r="H18" s="59"/>
      <c r="I18" s="71"/>
      <c r="J18" s="75">
        <f>'１０業・財（明細）'!O17</f>
        <v>1160809455</v>
      </c>
    </row>
    <row r="19" spans="6:10" ht="24.75" customHeight="1">
      <c r="F19" s="45" t="s">
        <v>22</v>
      </c>
      <c r="I19" s="71"/>
      <c r="J19" s="75">
        <f>'１０業・財（明細）'!O18</f>
        <v>3486761</v>
      </c>
    </row>
    <row r="20" spans="6:10" ht="24.75" customHeight="1">
      <c r="F20" s="45" t="s">
        <v>24</v>
      </c>
      <c r="I20" s="71"/>
      <c r="J20" s="75">
        <f>'１０業・財（明細）'!O19</f>
        <v>119354585799</v>
      </c>
    </row>
    <row r="21" spans="9:10" ht="24.75" customHeight="1">
      <c r="I21" s="71"/>
      <c r="J21" s="75"/>
    </row>
    <row r="22" spans="5:10" ht="24.75" customHeight="1">
      <c r="E22" s="87" t="s">
        <v>50</v>
      </c>
      <c r="I22" s="71"/>
      <c r="J22" s="75" t="e">
        <f>'１０業・財（明細）'!O21</f>
        <v>#REF!</v>
      </c>
    </row>
    <row r="23" spans="5:10" ht="24.75" customHeight="1">
      <c r="E23" s="45" t="s">
        <v>78</v>
      </c>
      <c r="J23" s="73" t="s">
        <v>99</v>
      </c>
    </row>
    <row r="24" spans="5:10" ht="24.75" customHeight="1">
      <c r="E24" s="45" t="s">
        <v>79</v>
      </c>
      <c r="J24" s="72" t="e">
        <f>J22</f>
        <v>#REF!</v>
      </c>
    </row>
  </sheetData>
  <mergeCells count="1">
    <mergeCell ref="A1:J1"/>
  </mergeCells>
  <printOptions/>
  <pageMargins left="0.86" right="0.26" top="0.83" bottom="0.16" header="0.2" footer="0.16"/>
  <pageSetup cellComments="asDisplayed" horizontalDpi="400" verticalDpi="4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60" zoomScaleNormal="80" workbookViewId="0" topLeftCell="A1">
      <selection activeCell="A1" sqref="A1:IV16384"/>
    </sheetView>
  </sheetViews>
  <sheetFormatPr defaultColWidth="8.796875" defaultRowHeight="24.75" customHeight="1"/>
  <cols>
    <col min="1" max="2" width="2.59765625" style="2" customWidth="1"/>
    <col min="3" max="3" width="2.59765625" style="3" customWidth="1"/>
    <col min="4" max="7" width="2.59765625" style="2" customWidth="1"/>
    <col min="8" max="8" width="15.59765625" style="2" customWidth="1"/>
    <col min="9" max="9" width="15" style="5" customWidth="1"/>
    <col min="10" max="10" width="21.59765625" style="2" bestFit="1" customWidth="1"/>
    <col min="11" max="11" width="6.3984375" style="2" customWidth="1"/>
    <col min="12" max="16384" width="9" style="2" customWidth="1"/>
  </cols>
  <sheetData>
    <row r="1" spans="1:10" ht="24.75" customHeight="1">
      <c r="A1" s="263" t="s">
        <v>28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4" ht="31.5" customHeight="1">
      <c r="A2" s="2" t="s">
        <v>54</v>
      </c>
      <c r="I2"/>
      <c r="J2" s="3" t="s">
        <v>39</v>
      </c>
      <c r="K2" s="20"/>
      <c r="L2" s="20"/>
      <c r="M2" s="20"/>
      <c r="N2" s="20"/>
    </row>
    <row r="3" spans="9:14" ht="31.5" customHeight="1">
      <c r="I3"/>
      <c r="J3" s="3" t="s">
        <v>43</v>
      </c>
      <c r="K3" s="20"/>
      <c r="L3" s="20"/>
      <c r="M3" s="20"/>
      <c r="N3" s="20"/>
    </row>
    <row r="4" spans="2:10" ht="24.75" customHeight="1">
      <c r="B4" s="2" t="s">
        <v>51</v>
      </c>
      <c r="D4" s="2" t="s">
        <v>15</v>
      </c>
      <c r="I4"/>
      <c r="J4" s="75" t="e">
        <f>'１１業・財（明細）'!P3</f>
        <v>#REF!</v>
      </c>
    </row>
    <row r="5" spans="5:10" ht="24.75" customHeight="1">
      <c r="E5" s="2" t="s">
        <v>16</v>
      </c>
      <c r="I5"/>
      <c r="J5" s="5" t="e">
        <f>'１１業・財（明細）'!P4</f>
        <v>#REF!</v>
      </c>
    </row>
    <row r="6" spans="5:10" ht="24.75" customHeight="1">
      <c r="E6" s="2" t="s">
        <v>90</v>
      </c>
      <c r="I6"/>
      <c r="J6" s="5">
        <f>'１１業・財（明細）'!P5</f>
        <v>-21673768</v>
      </c>
    </row>
    <row r="7" spans="5:10" ht="24.75" customHeight="1">
      <c r="E7" s="2" t="s">
        <v>17</v>
      </c>
      <c r="I7"/>
      <c r="J7" s="75">
        <f>'１１業・財（明細）'!P6</f>
        <v>-2269906478</v>
      </c>
    </row>
    <row r="8" spans="5:10" ht="24.75" customHeight="1">
      <c r="E8" s="72" t="s">
        <v>120</v>
      </c>
      <c r="I8"/>
      <c r="J8" s="75">
        <f>'１１業・財（明細）'!P7</f>
        <v>863414000</v>
      </c>
    </row>
    <row r="9" spans="5:10" ht="24.75" customHeight="1">
      <c r="E9" s="2" t="s">
        <v>18</v>
      </c>
      <c r="I9"/>
      <c r="J9" s="75" t="e">
        <f>'１１業・財（明細）'!P8</f>
        <v>#REF!</v>
      </c>
    </row>
    <row r="10" spans="5:10" ht="24.75" customHeight="1">
      <c r="E10" s="2" t="s">
        <v>44</v>
      </c>
      <c r="I10"/>
      <c r="J10" s="5">
        <f>'１１業・財（明細）'!P9</f>
        <v>0</v>
      </c>
    </row>
    <row r="11" spans="5:10" ht="24.75" customHeight="1">
      <c r="E11" s="4" t="s">
        <v>121</v>
      </c>
      <c r="I11"/>
      <c r="J11" s="75" t="e">
        <f>'１１業・財（明細）'!P10</f>
        <v>#REF!</v>
      </c>
    </row>
    <row r="12" spans="5:10" ht="24.75" customHeight="1">
      <c r="E12" s="2" t="s">
        <v>134</v>
      </c>
      <c r="I12"/>
      <c r="J12" s="5">
        <f>'１１業・財（明細）'!P11</f>
        <v>0</v>
      </c>
    </row>
    <row r="13" spans="5:10" ht="24.75" customHeight="1">
      <c r="E13" s="2" t="s">
        <v>71</v>
      </c>
      <c r="I13"/>
      <c r="J13" s="75" t="e">
        <f>'１１業・財（明細）'!P12</f>
        <v>#REF!</v>
      </c>
    </row>
    <row r="14" spans="9:10" ht="24.75" customHeight="1">
      <c r="I14"/>
      <c r="J14" s="5"/>
    </row>
    <row r="15" spans="2:10" ht="24.75" customHeight="1">
      <c r="B15" s="2" t="s">
        <v>52</v>
      </c>
      <c r="D15" s="2" t="s">
        <v>19</v>
      </c>
      <c r="I15"/>
      <c r="J15" s="5">
        <f>'１１業・財（明細）'!P14</f>
        <v>39344599137</v>
      </c>
    </row>
    <row r="16" spans="5:10" ht="24.75" customHeight="1">
      <c r="E16" s="2" t="s">
        <v>20</v>
      </c>
      <c r="I16"/>
      <c r="J16" s="5">
        <f>'１１業・財（明細）'!P15</f>
        <v>39344599137</v>
      </c>
    </row>
    <row r="17" spans="6:10" ht="24.75" customHeight="1">
      <c r="F17" s="57" t="s">
        <v>21</v>
      </c>
      <c r="G17" s="57"/>
      <c r="H17" s="57"/>
      <c r="I17"/>
      <c r="J17" s="5">
        <f>'１１業・財（明細）'!P16</f>
        <v>0</v>
      </c>
    </row>
    <row r="18" spans="6:10" ht="24.75" customHeight="1">
      <c r="F18" s="58" t="s">
        <v>27</v>
      </c>
      <c r="G18" s="57"/>
      <c r="H18" s="57"/>
      <c r="I18"/>
      <c r="J18" s="5">
        <f>'１１業・財（明細）'!P17</f>
        <v>0</v>
      </c>
    </row>
    <row r="19" spans="6:10" ht="24.75" customHeight="1">
      <c r="F19" s="57" t="s">
        <v>35</v>
      </c>
      <c r="G19" s="57"/>
      <c r="H19" s="57"/>
      <c r="I19"/>
      <c r="J19" s="5">
        <f>'１１業・財（明細）'!P18</f>
        <v>0</v>
      </c>
    </row>
    <row r="20" spans="6:10" ht="24.75" customHeight="1">
      <c r="F20" s="2" t="s">
        <v>22</v>
      </c>
      <c r="I20"/>
      <c r="J20" s="5">
        <f>'１１業・財（明細）'!P19</f>
        <v>0</v>
      </c>
    </row>
    <row r="21" spans="6:10" ht="24.75" customHeight="1">
      <c r="F21" s="2" t="s">
        <v>24</v>
      </c>
      <c r="I21"/>
      <c r="J21" s="5">
        <f>'１１業・財（明細）'!P20</f>
        <v>39344599137</v>
      </c>
    </row>
    <row r="22" spans="9:10" ht="24.75" customHeight="1">
      <c r="I22"/>
      <c r="J22" s="5"/>
    </row>
    <row r="23" spans="5:10" ht="24.75" customHeight="1">
      <c r="E23" s="61" t="s">
        <v>50</v>
      </c>
      <c r="I23"/>
      <c r="J23" s="79" t="e">
        <f>'１１業・財（明細）'!P22</f>
        <v>#REF!</v>
      </c>
    </row>
    <row r="24" spans="5:10" ht="24.75" customHeight="1">
      <c r="E24" s="2" t="s">
        <v>78</v>
      </c>
      <c r="J24" s="133" t="s">
        <v>86</v>
      </c>
    </row>
    <row r="25" spans="5:10" ht="24.75" customHeight="1">
      <c r="E25" s="2" t="s">
        <v>79</v>
      </c>
      <c r="J25" s="72" t="e">
        <f>J23</f>
        <v>#REF!</v>
      </c>
    </row>
  </sheetData>
  <mergeCells count="1">
    <mergeCell ref="A1:J1"/>
  </mergeCells>
  <printOptions horizontalCentered="1"/>
  <pageMargins left="0.1968503937007874" right="0.1968503937007874" top="0.8267716535433072" bottom="0.15748031496062992" header="0.1968503937007874" footer="0.15748031496062992"/>
  <pageSetup cellComments="asDisplayed" horizontalDpi="400" verticalDpi="400" orientation="portrait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2"/>
  <sheetViews>
    <sheetView zoomScale="75" zoomScaleNormal="75" workbookViewId="0" topLeftCell="A1">
      <pane xSplit="8" ySplit="2" topLeftCell="I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96875" defaultRowHeight="24.75" customHeight="1"/>
  <cols>
    <col min="1" max="2" width="2.59765625" style="2" customWidth="1"/>
    <col min="3" max="3" width="2.59765625" style="3" customWidth="1"/>
    <col min="4" max="7" width="2.59765625" style="2" customWidth="1"/>
    <col min="8" max="8" width="17.69921875" style="2" customWidth="1"/>
    <col min="9" max="9" width="20.59765625" style="5" customWidth="1"/>
    <col min="10" max="10" width="24.59765625" style="5" customWidth="1"/>
    <col min="11" max="11" width="16.59765625" style="2" bestFit="1" customWidth="1"/>
    <col min="12" max="12" width="19.5" style="2" bestFit="1" customWidth="1"/>
    <col min="13" max="13" width="13.19921875" style="2" bestFit="1" customWidth="1"/>
    <col min="14" max="14" width="21.69921875" style="2" bestFit="1" customWidth="1"/>
    <col min="15" max="15" width="18.09765625" style="2" bestFit="1" customWidth="1"/>
    <col min="16" max="16" width="20.09765625" style="2" bestFit="1" customWidth="1"/>
    <col min="17" max="16384" width="9" style="2" customWidth="1"/>
  </cols>
  <sheetData>
    <row r="1" spans="1:11" ht="24.75" customHeight="1">
      <c r="A1" s="263" t="s">
        <v>28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31" ht="31.5" customHeight="1">
      <c r="A2" s="2" t="s">
        <v>54</v>
      </c>
      <c r="J2" s="144" t="s">
        <v>141</v>
      </c>
      <c r="K2" s="20" t="s">
        <v>72</v>
      </c>
      <c r="L2" s="20" t="s">
        <v>73</v>
      </c>
      <c r="M2" s="21" t="s">
        <v>91</v>
      </c>
      <c r="N2" s="20" t="s">
        <v>74</v>
      </c>
      <c r="O2" s="20" t="s">
        <v>93</v>
      </c>
      <c r="P2" s="20" t="s">
        <v>70</v>
      </c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2:16" ht="24.75" customHeight="1">
      <c r="B3" s="2" t="s">
        <v>82</v>
      </c>
      <c r="D3" s="2" t="s">
        <v>15</v>
      </c>
      <c r="I3" s="5" t="e">
        <f>SUM(I4:I8)+I12</f>
        <v>#REF!</v>
      </c>
      <c r="P3" s="75" t="e">
        <f>SUM(P4:P12)</f>
        <v>#REF!</v>
      </c>
    </row>
    <row r="4" spans="5:16" ht="24.75" customHeight="1">
      <c r="E4" s="2" t="s">
        <v>16</v>
      </c>
      <c r="I4" s="5" t="e">
        <f>#REF!</f>
        <v>#REF!</v>
      </c>
      <c r="M4" s="2" t="e">
        <f>#REF!</f>
        <v>#REF!</v>
      </c>
      <c r="P4" s="2" t="e">
        <f aca="true" t="shared" si="0" ref="P4:P12">SUM(I4:O4)</f>
        <v>#REF!</v>
      </c>
    </row>
    <row r="5" spans="5:16" ht="24.75" customHeight="1">
      <c r="E5" s="2" t="s">
        <v>90</v>
      </c>
      <c r="O5" s="2">
        <f>'１１貸借'!K7-'１０貸借'!K7</f>
        <v>-21673768</v>
      </c>
      <c r="P5" s="2">
        <f t="shared" si="0"/>
        <v>-21673768</v>
      </c>
    </row>
    <row r="6" spans="5:16" ht="24.75" customHeight="1">
      <c r="E6" s="2" t="s">
        <v>17</v>
      </c>
      <c r="N6" s="72">
        <f>'１１貸借'!K8-'１０貸借'!K8</f>
        <v>-2269906478</v>
      </c>
      <c r="P6" s="72">
        <f>SUM(I6:O6)</f>
        <v>-2269906478</v>
      </c>
    </row>
    <row r="7" spans="5:16" ht="24.75" customHeight="1">
      <c r="E7" s="72" t="s">
        <v>120</v>
      </c>
      <c r="I7" s="75">
        <v>863414000</v>
      </c>
      <c r="J7" s="75"/>
      <c r="P7" s="72">
        <f t="shared" si="0"/>
        <v>863414000</v>
      </c>
    </row>
    <row r="8" spans="5:16" ht="24.75" customHeight="1">
      <c r="E8" s="2" t="s">
        <v>18</v>
      </c>
      <c r="K8" s="72" t="e">
        <f>#REF!</f>
        <v>#REF!</v>
      </c>
      <c r="L8" s="2" t="e">
        <f>#REF!</f>
        <v>#REF!</v>
      </c>
      <c r="P8" s="72" t="e">
        <f t="shared" si="0"/>
        <v>#REF!</v>
      </c>
    </row>
    <row r="9" spans="3:16" s="139" customFormat="1" ht="24.75" customHeight="1">
      <c r="C9" s="140"/>
      <c r="E9" s="139" t="s">
        <v>44</v>
      </c>
      <c r="I9" s="138">
        <v>60960221395</v>
      </c>
      <c r="J9" s="138">
        <v>-60960221395</v>
      </c>
      <c r="P9" s="139">
        <f t="shared" si="0"/>
        <v>0</v>
      </c>
    </row>
    <row r="10" spans="5:16" ht="24.75" customHeight="1">
      <c r="E10" s="95" t="s">
        <v>122</v>
      </c>
      <c r="I10" s="75" t="e">
        <f>38885359804-I4-I7</f>
        <v>#REF!</v>
      </c>
      <c r="J10" s="75"/>
      <c r="K10" s="107" t="e">
        <f>#REF!</f>
        <v>#REF!</v>
      </c>
      <c r="L10" s="2" t="e">
        <f>-(#REF!+#REF!-#REF!)</f>
        <v>#REF!</v>
      </c>
      <c r="P10" s="106" t="e">
        <f t="shared" si="0"/>
        <v>#REF!</v>
      </c>
    </row>
    <row r="11" spans="3:16" s="139" customFormat="1" ht="24.75" customHeight="1">
      <c r="C11" s="140"/>
      <c r="E11" s="139" t="s">
        <v>134</v>
      </c>
      <c r="I11" s="138">
        <f>3116140531620</f>
        <v>3116140531620</v>
      </c>
      <c r="J11" s="138">
        <f>-3116140531620</f>
        <v>-3116140531620</v>
      </c>
      <c r="P11" s="139">
        <f t="shared" si="0"/>
        <v>0</v>
      </c>
    </row>
    <row r="12" spans="5:16" ht="24.75" customHeight="1">
      <c r="E12" s="2" t="s">
        <v>71</v>
      </c>
      <c r="I12" s="5">
        <v>186128744</v>
      </c>
      <c r="K12" s="106" t="e">
        <f>-#REF!</f>
        <v>#REF!</v>
      </c>
      <c r="P12" s="106" t="e">
        <f t="shared" si="0"/>
        <v>#REF!</v>
      </c>
    </row>
    <row r="14" spans="2:16" ht="24.75" customHeight="1">
      <c r="B14" s="2" t="s">
        <v>76</v>
      </c>
      <c r="D14" s="2" t="s">
        <v>19</v>
      </c>
      <c r="I14" s="5">
        <f>I15</f>
        <v>3216445352152</v>
      </c>
      <c r="J14" s="5">
        <f>J15</f>
        <v>-3177100753015</v>
      </c>
      <c r="P14" s="5">
        <f>SUM(I14:N14)</f>
        <v>39344599137</v>
      </c>
    </row>
    <row r="15" spans="3:16" ht="24.75" customHeight="1">
      <c r="C15" s="3" t="s">
        <v>53</v>
      </c>
      <c r="E15" s="2" t="s">
        <v>20</v>
      </c>
      <c r="I15" s="6">
        <f>SUM(I16:I20)</f>
        <v>3216445352152</v>
      </c>
      <c r="J15" s="6">
        <f>SUM(J16:J20)</f>
        <v>-3177100753015</v>
      </c>
      <c r="P15" s="5">
        <f aca="true" t="shared" si="1" ref="P15:P20">SUM(I15:O15)</f>
        <v>39344599137</v>
      </c>
    </row>
    <row r="16" spans="3:16" s="139" customFormat="1" ht="24.75" customHeight="1">
      <c r="C16" s="140"/>
      <c r="F16" s="141" t="s">
        <v>21</v>
      </c>
      <c r="G16" s="141"/>
      <c r="H16" s="141"/>
      <c r="I16" s="142">
        <f>3114198253554</f>
        <v>3114198253554</v>
      </c>
      <c r="J16" s="142">
        <f>-3114198253554</f>
        <v>-3114198253554</v>
      </c>
      <c r="P16" s="138">
        <f t="shared" si="1"/>
        <v>0</v>
      </c>
    </row>
    <row r="17" spans="3:16" s="139" customFormat="1" ht="24.75" customHeight="1">
      <c r="C17" s="140"/>
      <c r="F17" s="143" t="s">
        <v>27</v>
      </c>
      <c r="G17" s="141"/>
      <c r="H17" s="141"/>
      <c r="I17" s="142">
        <f>833363216</f>
        <v>833363216</v>
      </c>
      <c r="J17" s="142">
        <f>-833363216</f>
        <v>-833363216</v>
      </c>
      <c r="P17" s="138">
        <f t="shared" si="1"/>
        <v>0</v>
      </c>
    </row>
    <row r="18" spans="3:16" s="139" customFormat="1" ht="24.75" customHeight="1">
      <c r="C18" s="140"/>
      <c r="F18" s="141" t="s">
        <v>35</v>
      </c>
      <c r="G18" s="141"/>
      <c r="H18" s="141"/>
      <c r="I18" s="142">
        <f>1108914850-I19</f>
        <v>1107614118</v>
      </c>
      <c r="J18" s="142">
        <f>-J19-1108914850</f>
        <v>-1107614118</v>
      </c>
      <c r="P18" s="138">
        <f t="shared" si="1"/>
        <v>0</v>
      </c>
    </row>
    <row r="19" spans="3:16" s="139" customFormat="1" ht="24.75" customHeight="1">
      <c r="C19" s="140"/>
      <c r="F19" s="139" t="s">
        <v>22</v>
      </c>
      <c r="I19" s="138">
        <f>1300732</f>
        <v>1300732</v>
      </c>
      <c r="J19" s="138">
        <f>-1300732</f>
        <v>-1300732</v>
      </c>
      <c r="P19" s="138">
        <f t="shared" si="1"/>
        <v>0</v>
      </c>
    </row>
    <row r="20" spans="3:16" s="139" customFormat="1" ht="24.75" customHeight="1">
      <c r="C20" s="140"/>
      <c r="F20" s="139" t="s">
        <v>24</v>
      </c>
      <c r="I20" s="138">
        <v>100304820532</v>
      </c>
      <c r="J20" s="138">
        <f>J9</f>
        <v>-60960221395</v>
      </c>
      <c r="P20" s="138">
        <f t="shared" si="1"/>
        <v>39344599137</v>
      </c>
    </row>
    <row r="22" spans="8:16" ht="24.75" customHeight="1">
      <c r="H22" s="3" t="s">
        <v>50</v>
      </c>
      <c r="I22" s="5" t="e">
        <f>I14-I3</f>
        <v>#REF!</v>
      </c>
      <c r="P22" s="79" t="e">
        <f>P14-P3</f>
        <v>#REF!</v>
      </c>
    </row>
  </sheetData>
  <mergeCells count="1">
    <mergeCell ref="A1:K1"/>
  </mergeCells>
  <printOptions horizontalCentered="1"/>
  <pageMargins left="0.3937007874015748" right="0.3937007874015748" top="0.984251968503937" bottom="0.2755905511811024" header="0.5118110236220472" footer="0.2362204724409449"/>
  <pageSetup cellComments="asDisplayed" horizontalDpi="400" verticalDpi="400" orientation="landscape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zoomScaleNormal="80" workbookViewId="0" topLeftCell="A1">
      <selection activeCell="A1" sqref="A1:IV16384"/>
    </sheetView>
  </sheetViews>
  <sheetFormatPr defaultColWidth="8.796875" defaultRowHeight="24.75" customHeight="1"/>
  <cols>
    <col min="1" max="2" width="2.59765625" style="2" customWidth="1"/>
    <col min="3" max="3" width="2.59765625" style="3" customWidth="1"/>
    <col min="4" max="7" width="2.59765625" style="2" customWidth="1"/>
    <col min="8" max="8" width="15.59765625" style="2" customWidth="1"/>
    <col min="9" max="9" width="15" style="19" customWidth="1"/>
    <col min="10" max="10" width="20" style="2" bestFit="1" customWidth="1"/>
    <col min="11" max="11" width="6.3984375" style="2" customWidth="1"/>
    <col min="12" max="16384" width="9" style="2" customWidth="1"/>
  </cols>
  <sheetData>
    <row r="1" spans="1:10" ht="24.75" customHeight="1">
      <c r="A1" s="263" t="s">
        <v>28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30.75" customHeight="1">
      <c r="A2" s="2" t="s">
        <v>55</v>
      </c>
      <c r="I2" s="20"/>
      <c r="J2" s="3" t="s">
        <v>39</v>
      </c>
    </row>
    <row r="3" spans="9:10" ht="30.75" customHeight="1">
      <c r="I3" s="20"/>
      <c r="J3" s="3" t="s">
        <v>43</v>
      </c>
    </row>
    <row r="4" spans="2:10" ht="24.75" customHeight="1">
      <c r="B4" s="2" t="s">
        <v>77</v>
      </c>
      <c r="D4" s="2" t="s">
        <v>15</v>
      </c>
      <c r="J4" s="75" t="e">
        <f>'１２業・財（明細）'!P3</f>
        <v>#REF!</v>
      </c>
    </row>
    <row r="5" spans="5:10" ht="24.75" customHeight="1">
      <c r="E5" s="2" t="s">
        <v>16</v>
      </c>
      <c r="J5" s="19" t="e">
        <f>'１２業・財（明細）'!P4</f>
        <v>#REF!</v>
      </c>
    </row>
    <row r="6" spans="5:10" ht="24.75" customHeight="1">
      <c r="E6" s="2" t="s">
        <v>90</v>
      </c>
      <c r="J6" s="19">
        <f>'１２業・財（明細）'!P5</f>
        <v>16199242</v>
      </c>
    </row>
    <row r="7" spans="5:10" ht="24.75" customHeight="1">
      <c r="E7" s="2" t="s">
        <v>17</v>
      </c>
      <c r="J7" s="75">
        <f>'１２業・財（明細）'!P6</f>
        <v>2167612943</v>
      </c>
    </row>
    <row r="8" spans="5:10" ht="24.75" customHeight="1">
      <c r="E8" s="72" t="s">
        <v>120</v>
      </c>
      <c r="J8" s="75">
        <f>'１２業・財（明細）'!P7</f>
        <v>874264000</v>
      </c>
    </row>
    <row r="9" spans="5:10" ht="24.75" customHeight="1">
      <c r="E9" s="2" t="s">
        <v>18</v>
      </c>
      <c r="J9" s="75" t="e">
        <f>'１２業・財（明細）'!P8</f>
        <v>#REF!</v>
      </c>
    </row>
    <row r="10" spans="5:10" ht="24.75" customHeight="1">
      <c r="E10" s="2" t="s">
        <v>44</v>
      </c>
      <c r="J10" s="19">
        <f>'１２業・財（明細）'!P9</f>
        <v>0</v>
      </c>
    </row>
    <row r="11" spans="5:10" ht="24.75" customHeight="1">
      <c r="E11" s="4" t="s">
        <v>121</v>
      </c>
      <c r="J11" s="75" t="e">
        <f>'１２業・財（明細）'!P10</f>
        <v>#REF!</v>
      </c>
    </row>
    <row r="12" spans="5:10" ht="24.75" customHeight="1">
      <c r="E12" s="2" t="s">
        <v>134</v>
      </c>
      <c r="J12" s="19">
        <f>'１２業・財（明細）'!P11</f>
        <v>0</v>
      </c>
    </row>
    <row r="13" spans="5:10" ht="24.75" customHeight="1">
      <c r="E13" s="2" t="s">
        <v>71</v>
      </c>
      <c r="J13" s="75" t="e">
        <f>'１２業・財（明細）'!P12</f>
        <v>#REF!</v>
      </c>
    </row>
    <row r="14" ht="24.75" customHeight="1">
      <c r="J14" s="19"/>
    </row>
    <row r="15" spans="2:10" ht="24.75" customHeight="1">
      <c r="B15" s="2" t="s">
        <v>76</v>
      </c>
      <c r="D15" s="2" t="s">
        <v>19</v>
      </c>
      <c r="J15" s="19">
        <f>'１２業・財（明細）'!P14</f>
        <v>39516384197</v>
      </c>
    </row>
    <row r="16" spans="5:10" ht="24.75" customHeight="1">
      <c r="E16" s="2" t="s">
        <v>20</v>
      </c>
      <c r="J16" s="19">
        <f>'１２業・財（明細）'!P15</f>
        <v>39516384197</v>
      </c>
    </row>
    <row r="17" spans="6:10" ht="24.75" customHeight="1">
      <c r="F17" s="57" t="s">
        <v>21</v>
      </c>
      <c r="G17" s="57"/>
      <c r="H17" s="57"/>
      <c r="J17" s="19">
        <f>'１２業・財（明細）'!P16</f>
        <v>0</v>
      </c>
    </row>
    <row r="18" spans="6:10" ht="24.75" customHeight="1">
      <c r="F18" s="58" t="s">
        <v>27</v>
      </c>
      <c r="G18" s="57"/>
      <c r="H18" s="57"/>
      <c r="J18" s="19">
        <f>'１２業・財（明細）'!P17</f>
        <v>0</v>
      </c>
    </row>
    <row r="19" spans="6:10" ht="24.75" customHeight="1">
      <c r="F19" s="57" t="s">
        <v>35</v>
      </c>
      <c r="G19" s="57"/>
      <c r="H19" s="57"/>
      <c r="J19" s="19">
        <f>'１２業・財（明細）'!P18</f>
        <v>0</v>
      </c>
    </row>
    <row r="20" spans="6:10" ht="24.75" customHeight="1">
      <c r="F20" s="2" t="s">
        <v>22</v>
      </c>
      <c r="J20" s="19">
        <f>'１２業・財（明細）'!P19</f>
        <v>0</v>
      </c>
    </row>
    <row r="21" spans="6:10" ht="24.75" customHeight="1">
      <c r="F21" s="2" t="s">
        <v>24</v>
      </c>
      <c r="J21" s="19">
        <f>'１２業・財（明細）'!P20</f>
        <v>39516384197</v>
      </c>
    </row>
    <row r="22" ht="24.75" customHeight="1">
      <c r="J22" s="19"/>
    </row>
    <row r="23" spans="8:10" ht="24.75" customHeight="1">
      <c r="H23" s="3" t="s">
        <v>50</v>
      </c>
      <c r="J23" s="79" t="e">
        <f>'１２業・財（明細）'!P22</f>
        <v>#REF!</v>
      </c>
    </row>
    <row r="24" spans="5:10" ht="24.75" customHeight="1">
      <c r="E24" s="2" t="s">
        <v>78</v>
      </c>
      <c r="J24" s="79" t="e">
        <f>'１２業・財（明細）'!P23</f>
        <v>#REF!</v>
      </c>
    </row>
    <row r="25" spans="5:10" ht="24.75" customHeight="1">
      <c r="E25" s="2" t="s">
        <v>79</v>
      </c>
      <c r="J25" s="75" t="e">
        <f>'１２業・財（明細）'!P24</f>
        <v>#REF!</v>
      </c>
    </row>
  </sheetData>
  <mergeCells count="1">
    <mergeCell ref="A1:J1"/>
  </mergeCells>
  <printOptions/>
  <pageMargins left="0.86" right="0.26" top="0.83" bottom="0.16" header="0.2" footer="0.16"/>
  <pageSetup cellComments="asDisplayed" horizontalDpi="400" verticalDpi="400"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pane xSplit="8" ySplit="2" topLeftCell="I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96875" defaultRowHeight="24.75" customHeight="1"/>
  <cols>
    <col min="1" max="2" width="2.59765625" style="2" customWidth="1"/>
    <col min="3" max="3" width="2.59765625" style="3" customWidth="1"/>
    <col min="4" max="7" width="2.59765625" style="2" customWidth="1"/>
    <col min="8" max="8" width="17.8984375" style="2" customWidth="1"/>
    <col min="9" max="9" width="20.59765625" style="5" customWidth="1"/>
    <col min="10" max="10" width="24.09765625" style="5" customWidth="1"/>
    <col min="11" max="11" width="16" style="2" bestFit="1" customWidth="1"/>
    <col min="12" max="12" width="19.3984375" style="2" bestFit="1" customWidth="1"/>
    <col min="13" max="13" width="11.3984375" style="2" bestFit="1" customWidth="1"/>
    <col min="14" max="14" width="22.09765625" style="2" bestFit="1" customWidth="1"/>
    <col min="15" max="15" width="18" style="2" bestFit="1" customWidth="1"/>
    <col min="16" max="16" width="21.69921875" style="2" bestFit="1" customWidth="1"/>
    <col min="17" max="16384" width="9" style="2" customWidth="1"/>
  </cols>
  <sheetData>
    <row r="1" spans="1:11" ht="24.75" customHeight="1">
      <c r="A1" s="263" t="s">
        <v>28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6" ht="30.75" customHeight="1">
      <c r="A2" s="2" t="s">
        <v>55</v>
      </c>
      <c r="J2" s="144" t="s">
        <v>141</v>
      </c>
      <c r="K2" s="20" t="s">
        <v>72</v>
      </c>
      <c r="L2" s="20" t="s">
        <v>73</v>
      </c>
      <c r="M2" s="21" t="s">
        <v>92</v>
      </c>
      <c r="N2" s="20" t="s">
        <v>74</v>
      </c>
      <c r="O2" s="20" t="s">
        <v>93</v>
      </c>
      <c r="P2" s="20" t="s">
        <v>70</v>
      </c>
    </row>
    <row r="3" spans="2:16" ht="24.75" customHeight="1">
      <c r="B3" s="2" t="s">
        <v>82</v>
      </c>
      <c r="D3" s="2" t="s">
        <v>15</v>
      </c>
      <c r="I3" s="5" t="e">
        <f>SUM(I4:I8)+I12</f>
        <v>#REF!</v>
      </c>
      <c r="P3" s="75" t="e">
        <f>SUM(P4:P12)</f>
        <v>#REF!</v>
      </c>
    </row>
    <row r="4" spans="5:16" ht="24.75" customHeight="1">
      <c r="E4" s="2" t="s">
        <v>16</v>
      </c>
      <c r="I4" s="5" t="e">
        <f>#REF!</f>
        <v>#REF!</v>
      </c>
      <c r="M4" s="2" t="e">
        <f>#REF!</f>
        <v>#REF!</v>
      </c>
      <c r="P4" s="2" t="e">
        <f aca="true" t="shared" si="0" ref="P4:P12">SUM(I4:O4)</f>
        <v>#REF!</v>
      </c>
    </row>
    <row r="5" spans="5:16" ht="24.75" customHeight="1">
      <c r="E5" s="2" t="s">
        <v>90</v>
      </c>
      <c r="O5" s="2">
        <f>'１２貸借'!K7-'１１貸借'!K7</f>
        <v>16199242</v>
      </c>
      <c r="P5" s="2">
        <f t="shared" si="0"/>
        <v>16199242</v>
      </c>
    </row>
    <row r="6" spans="5:16" ht="24.75" customHeight="1">
      <c r="E6" s="2" t="s">
        <v>17</v>
      </c>
      <c r="N6" s="72">
        <f>'１２貸借'!K8-'１１貸借'!K8</f>
        <v>2167612943</v>
      </c>
      <c r="P6" s="72">
        <f>SUM(I6:O6)</f>
        <v>2167612943</v>
      </c>
    </row>
    <row r="7" spans="5:16" ht="24.75" customHeight="1">
      <c r="E7" s="72" t="s">
        <v>120</v>
      </c>
      <c r="I7" s="75">
        <v>874264000</v>
      </c>
      <c r="J7" s="75"/>
      <c r="P7" s="72">
        <f t="shared" si="0"/>
        <v>874264000</v>
      </c>
    </row>
    <row r="8" spans="5:16" ht="24.75" customHeight="1">
      <c r="E8" s="2" t="s">
        <v>18</v>
      </c>
      <c r="K8" s="72" t="e">
        <f>#REF!</f>
        <v>#REF!</v>
      </c>
      <c r="L8" s="2" t="e">
        <f>#REF!</f>
        <v>#REF!</v>
      </c>
      <c r="P8" s="72" t="e">
        <f t="shared" si="0"/>
        <v>#REF!</v>
      </c>
    </row>
    <row r="9" spans="3:16" s="139" customFormat="1" ht="24.75" customHeight="1">
      <c r="C9" s="140"/>
      <c r="E9" s="139" t="s">
        <v>44</v>
      </c>
      <c r="I9" s="138">
        <v>70510170468</v>
      </c>
      <c r="J9" s="138">
        <v>-70510170468</v>
      </c>
      <c r="P9" s="139">
        <f t="shared" si="0"/>
        <v>0</v>
      </c>
    </row>
    <row r="10" spans="5:16" ht="24.75" customHeight="1">
      <c r="E10" s="95" t="s">
        <v>122</v>
      </c>
      <c r="I10" s="75" t="e">
        <f>38962198270-I4-I7</f>
        <v>#REF!</v>
      </c>
      <c r="J10" s="75"/>
      <c r="K10" s="107" t="e">
        <f>#REF!</f>
        <v>#REF!</v>
      </c>
      <c r="L10" s="2" t="e">
        <f>-(#REF!+#REF!)</f>
        <v>#REF!</v>
      </c>
      <c r="P10" s="106" t="e">
        <f t="shared" si="0"/>
        <v>#REF!</v>
      </c>
    </row>
    <row r="11" spans="3:16" s="139" customFormat="1" ht="24.75" customHeight="1">
      <c r="C11" s="140"/>
      <c r="E11" s="139" t="s">
        <v>134</v>
      </c>
      <c r="I11" s="138">
        <f>3087772045486</f>
        <v>3087772045486</v>
      </c>
      <c r="J11" s="138">
        <f>-3087772045486</f>
        <v>-3087772045486</v>
      </c>
      <c r="P11" s="139">
        <f t="shared" si="0"/>
        <v>0</v>
      </c>
    </row>
    <row r="12" spans="5:16" ht="24.75" customHeight="1">
      <c r="E12" s="2" t="s">
        <v>71</v>
      </c>
      <c r="I12" s="5">
        <v>151307488</v>
      </c>
      <c r="K12" s="106" t="e">
        <f>-#REF!</f>
        <v>#REF!</v>
      </c>
      <c r="P12" s="106" t="e">
        <f t="shared" si="0"/>
        <v>#REF!</v>
      </c>
    </row>
    <row r="14" spans="2:16" ht="24.75" customHeight="1">
      <c r="B14" s="2" t="s">
        <v>76</v>
      </c>
      <c r="D14" s="2" t="s">
        <v>19</v>
      </c>
      <c r="I14" s="5">
        <f>I15</f>
        <v>3197798600151</v>
      </c>
      <c r="J14" s="5">
        <f>J15</f>
        <v>-3158282215954</v>
      </c>
      <c r="P14" s="5">
        <f>SUM(I14:N14)</f>
        <v>39516384197</v>
      </c>
    </row>
    <row r="15" spans="3:16" ht="24.75" customHeight="1">
      <c r="C15" s="3" t="s">
        <v>53</v>
      </c>
      <c r="E15" s="2" t="s">
        <v>20</v>
      </c>
      <c r="I15" s="6">
        <f>SUM(I16:I20)</f>
        <v>3197798600151</v>
      </c>
      <c r="J15" s="6">
        <f>SUM(J16:J20)</f>
        <v>-3158282215954</v>
      </c>
      <c r="P15" s="5">
        <f aca="true" t="shared" si="1" ref="P15:P20">SUM(I15:O15)</f>
        <v>39516384197</v>
      </c>
    </row>
    <row r="16" spans="3:16" s="139" customFormat="1" ht="24.75" customHeight="1">
      <c r="C16" s="140"/>
      <c r="F16" s="141" t="s">
        <v>21</v>
      </c>
      <c r="G16" s="141"/>
      <c r="H16" s="141"/>
      <c r="I16" s="142">
        <f>3085915307137</f>
        <v>3085915307137</v>
      </c>
      <c r="J16" s="142">
        <f>-3085915307137</f>
        <v>-3085915307137</v>
      </c>
      <c r="P16" s="138">
        <f t="shared" si="1"/>
        <v>0</v>
      </c>
    </row>
    <row r="17" spans="3:16" s="139" customFormat="1" ht="24.75" customHeight="1">
      <c r="C17" s="140"/>
      <c r="F17" s="143" t="s">
        <v>27</v>
      </c>
      <c r="G17" s="141"/>
      <c r="H17" s="141"/>
      <c r="I17" s="142">
        <f>840347164</f>
        <v>840347164</v>
      </c>
      <c r="J17" s="142">
        <f>-840347164</f>
        <v>-840347164</v>
      </c>
      <c r="P17" s="138">
        <f t="shared" si="1"/>
        <v>0</v>
      </c>
    </row>
    <row r="18" spans="3:16" s="139" customFormat="1" ht="24.75" customHeight="1">
      <c r="C18" s="140"/>
      <c r="F18" s="141" t="s">
        <v>35</v>
      </c>
      <c r="G18" s="141"/>
      <c r="H18" s="141"/>
      <c r="I18" s="142">
        <f>1016391185-I19</f>
        <v>1016120217</v>
      </c>
      <c r="J18" s="142">
        <f>-J19-1016391185</f>
        <v>-1016120217</v>
      </c>
      <c r="P18" s="138">
        <f t="shared" si="1"/>
        <v>0</v>
      </c>
    </row>
    <row r="19" spans="3:16" s="139" customFormat="1" ht="24.75" customHeight="1">
      <c r="C19" s="140"/>
      <c r="F19" s="139" t="s">
        <v>22</v>
      </c>
      <c r="I19" s="138">
        <f>270968</f>
        <v>270968</v>
      </c>
      <c r="J19" s="138">
        <f>-270968</f>
        <v>-270968</v>
      </c>
      <c r="P19" s="138">
        <f t="shared" si="1"/>
        <v>0</v>
      </c>
    </row>
    <row r="20" spans="3:16" s="139" customFormat="1" ht="24.75" customHeight="1">
      <c r="C20" s="140"/>
      <c r="F20" s="139" t="s">
        <v>24</v>
      </c>
      <c r="I20" s="138">
        <v>110026554665</v>
      </c>
      <c r="J20" s="138">
        <f>J9</f>
        <v>-70510170468</v>
      </c>
      <c r="P20" s="138">
        <f t="shared" si="1"/>
        <v>39516384197</v>
      </c>
    </row>
    <row r="22" spans="8:16" ht="24.75" customHeight="1">
      <c r="H22" s="3" t="s">
        <v>50</v>
      </c>
      <c r="I22" s="5" t="e">
        <f>I14-I3</f>
        <v>#REF!</v>
      </c>
      <c r="P22" s="79" t="e">
        <f>P14-P3</f>
        <v>#REF!</v>
      </c>
    </row>
    <row r="23" spans="5:16" ht="24.75" customHeight="1">
      <c r="E23" s="2" t="s">
        <v>78</v>
      </c>
      <c r="P23" s="134" t="e">
        <f>'１１業・財（明細）'!P22</f>
        <v>#REF!</v>
      </c>
    </row>
    <row r="24" spans="5:16" ht="24.75" customHeight="1">
      <c r="E24" s="2" t="s">
        <v>79</v>
      </c>
      <c r="P24" s="72" t="e">
        <f>SUM(P22:P23)</f>
        <v>#REF!</v>
      </c>
    </row>
  </sheetData>
  <mergeCells count="1">
    <mergeCell ref="A1:K1"/>
  </mergeCells>
  <printOptions horizontalCentered="1"/>
  <pageMargins left="0.3937007874015748" right="0.3937007874015748" top="0.984251968503937" bottom="0.2755905511811024" header="0.5118110236220472" footer="0.2362204724409449"/>
  <pageSetup cellComments="asDisplayed" horizontalDpi="400" verticalDpi="4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厚生労働本省</dc:creator>
  <cp:keywords/>
  <dc:description/>
  <cp:lastModifiedBy>厚生労働省ネットワークシステム</cp:lastModifiedBy>
  <cp:lastPrinted>2006-03-20T05:52:23Z</cp:lastPrinted>
  <dcterms:created xsi:type="dcterms:W3CDTF">2002-11-05T00:43:46Z</dcterms:created>
  <dcterms:modified xsi:type="dcterms:W3CDTF">2006-03-31T00:54:10Z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