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36" windowWidth="18000" windowHeight="12135" tabRatio="792" activeTab="0"/>
  </bookViews>
  <sheets>
    <sheet name="4" sheetId="1" r:id="rId1"/>
    <sheet name="8　了確" sheetId="2" state="hidden" r:id="rId2"/>
    <sheet name="8(ワーク)" sheetId="3" state="hidden" r:id="rId3"/>
  </sheets>
  <definedNames>
    <definedName name="_xlnm.Print_Area" localSheetId="0">'4'!$A$2:$E$10</definedName>
    <definedName name="_xlnm.Print_Area" localSheetId="1">'8　了確'!$A$2:$I$21</definedName>
  </definedNames>
  <calcPr fullCalcOnLoad="1"/>
</workbook>
</file>

<file path=xl/sharedStrings.xml><?xml version="1.0" encoding="utf-8"?>
<sst xmlns="http://schemas.openxmlformats.org/spreadsheetml/2006/main" count="130" uniqueCount="62">
  <si>
    <t>第３号被保険者</t>
  </si>
  <si>
    <t>黒字のみ入力</t>
  </si>
  <si>
    <t>％</t>
  </si>
  <si>
    <t>千円</t>
  </si>
  <si>
    <t>計</t>
  </si>
  <si>
    <t xml:space="preserve"> </t>
  </si>
  <si>
    <t>８．被保険者の年齢構成</t>
  </si>
  <si>
    <t>合       計</t>
  </si>
  <si>
    <t>　20歳～24歳</t>
  </si>
  <si>
    <t>25  ～29</t>
  </si>
  <si>
    <t>30  ～34</t>
  </si>
  <si>
    <t>35  ～39</t>
  </si>
  <si>
    <t>40  ～44</t>
  </si>
  <si>
    <t>45  ～49</t>
  </si>
  <si>
    <t>50  ～54</t>
  </si>
  <si>
    <t>55  ～59</t>
  </si>
  <si>
    <t>60歳以上</t>
  </si>
  <si>
    <t xml:space="preserve">       　   ・</t>
  </si>
  <si>
    <t>平均年齢（歳）</t>
  </si>
  <si>
    <t>注　１．第１号被保険者には任意加入被保険者を含む。</t>
  </si>
  <si>
    <t>　　 ２．抽出調査に基づく結果である。</t>
  </si>
  <si>
    <t>国年系統抽出（50番統計）　</t>
  </si>
  <si>
    <t>男</t>
  </si>
  <si>
    <t>女</t>
  </si>
  <si>
    <t>年齢</t>
  </si>
  <si>
    <t>１号強制</t>
  </si>
  <si>
    <t>１号任意</t>
  </si>
  <si>
    <t>１号計</t>
  </si>
  <si>
    <t>５歳階級</t>
  </si>
  <si>
    <t>20～59</t>
  </si>
  <si>
    <t>60～64</t>
  </si>
  <si>
    <t>65～69</t>
  </si>
  <si>
    <t>被保険者数</t>
  </si>
  <si>
    <t>割合(％)</t>
  </si>
  <si>
    <t>60～69(再)</t>
  </si>
  <si>
    <t>合計</t>
  </si>
  <si>
    <t xml:space="preserve">  </t>
  </si>
  <si>
    <t>３号</t>
  </si>
  <si>
    <t>（ワーク）</t>
  </si>
  <si>
    <t>平均年齢</t>
  </si>
  <si>
    <t>合計</t>
  </si>
  <si>
    <t>女</t>
  </si>
  <si>
    <t>男女計</t>
  </si>
  <si>
    <t>S×T</t>
  </si>
  <si>
    <t>S×AB</t>
  </si>
  <si>
    <t>S×AJ</t>
  </si>
  <si>
    <t>S×AN</t>
  </si>
  <si>
    <t>（ワーク）あり</t>
  </si>
  <si>
    <t>＊平均年齢は、年齢×被保険者数の総数を被保険者総数で割ったものに０．５を足したもの。</t>
  </si>
  <si>
    <t>総括表「１．被保険者数」より</t>
  </si>
  <si>
    <t>被保険者総数</t>
  </si>
  <si>
    <t>済</t>
  </si>
  <si>
    <t>現年度保険料</t>
  </si>
  <si>
    <t>過年度保険料</t>
  </si>
  <si>
    <t>４．国民年金保険料収納済歳入額</t>
  </si>
  <si>
    <t>S×AP</t>
  </si>
  <si>
    <t>S×AS</t>
  </si>
  <si>
    <t>CHK済</t>
  </si>
  <si>
    <t>（再掲）前納保険料</t>
  </si>
  <si>
    <t>（再掲）追納保険料</t>
  </si>
  <si>
    <t>保険料収納済歳入額</t>
  </si>
  <si>
    <t>注．「追納保険料」は「現年度保険料」及び「過年度保険料」中に含まれている追納分の再掲である。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</si>
</sst>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;[Red]\-#,##0.0"/>
    <numFmt numFmtId="179" formatCode="#,##0,"/>
    <numFmt numFmtId="180" formatCode="0_ "/>
    <numFmt numFmtId="181" formatCode="#,##0.0_ "/>
    <numFmt numFmtId="182" formatCode="#,##0.0"/>
    <numFmt numFmtId="183" formatCode="#,##0_ "/>
  </numFmts>
  <fonts count="70">
    <font>
      <sz val="11"/>
      <name val="明朝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0"/>
      <name val="ＭＳ ゴシック"/>
      <family val="3"/>
    </font>
    <font>
      <sz val="11"/>
      <name val="ＭＳ 明朝"/>
      <family val="1"/>
    </font>
    <font>
      <b/>
      <sz val="11"/>
      <name val="ＭＳ Ｐ明朝"/>
      <family val="1"/>
    </font>
    <font>
      <sz val="10"/>
      <color indexed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color indexed="11"/>
      <name val="ＭＳ Ｐ明朝"/>
      <family val="1"/>
    </font>
    <font>
      <sz val="9"/>
      <color indexed="33"/>
      <name val="ＭＳ Ｐ明朝"/>
      <family val="1"/>
    </font>
    <font>
      <sz val="9"/>
      <color indexed="10"/>
      <name val="ＭＳ Ｐ明朝"/>
      <family val="1"/>
    </font>
    <font>
      <sz val="11"/>
      <color indexed="12"/>
      <name val="ＭＳ 明朝"/>
      <family val="1"/>
    </font>
    <font>
      <sz val="9"/>
      <color indexed="33"/>
      <name val="ＭＳ ゴシック"/>
      <family val="3"/>
    </font>
    <font>
      <sz val="10"/>
      <color indexed="12"/>
      <name val="ＭＳ ゴシック"/>
      <family val="3"/>
    </font>
    <font>
      <sz val="6"/>
      <name val="明朝"/>
      <family val="3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sz val="10"/>
      <name val="明朝"/>
      <family val="3"/>
    </font>
    <font>
      <sz val="10"/>
      <color indexed="12"/>
      <name val="明朝"/>
      <family val="3"/>
    </font>
    <font>
      <sz val="10"/>
      <color indexed="10"/>
      <name val="明朝"/>
      <family val="3"/>
    </font>
    <font>
      <sz val="11"/>
      <color indexed="10"/>
      <name val="明朝"/>
      <family val="3"/>
    </font>
    <font>
      <sz val="10"/>
      <color indexed="10"/>
      <name val="ＭＳ 明朝"/>
      <family val="1"/>
    </font>
    <font>
      <sz val="10"/>
      <color indexed="50"/>
      <name val="明朝"/>
      <family val="3"/>
    </font>
    <font>
      <sz val="8"/>
      <name val="ＭＳ 明朝"/>
      <family val="1"/>
    </font>
    <font>
      <b/>
      <sz val="12"/>
      <name val="ＭＳ 明朝"/>
      <family val="1"/>
    </font>
    <font>
      <sz val="9"/>
      <color indexed="10"/>
      <name val="ＭＳ ゴシック"/>
      <family val="3"/>
    </font>
    <font>
      <sz val="10"/>
      <color indexed="30"/>
      <name val="ＭＳ ゴシック"/>
      <family val="3"/>
    </font>
    <font>
      <sz val="10"/>
      <color indexed="30"/>
      <name val="明朝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10"/>
      <color rgb="FF0070C0"/>
      <name val="ＭＳ ゴシック"/>
      <family val="3"/>
    </font>
    <font>
      <sz val="10"/>
      <color rgb="FFFF0000"/>
      <name val="ＭＳ ゴシック"/>
      <family val="3"/>
    </font>
    <font>
      <sz val="10"/>
      <color rgb="FF0070C0"/>
      <name val="明朝"/>
      <family val="3"/>
    </font>
    <font>
      <sz val="10"/>
      <color rgb="FFFF0000"/>
      <name val="明朝"/>
      <family val="3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double"/>
      <right/>
      <top/>
      <bottom/>
    </border>
    <border>
      <left style="double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double"/>
      <top style="medium"/>
      <bottom/>
    </border>
    <border>
      <left style="thin"/>
      <right style="double"/>
      <top/>
      <bottom style="thin"/>
    </border>
    <border>
      <left style="double"/>
      <right/>
      <top style="medium"/>
      <bottom/>
    </border>
    <border>
      <left style="double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38" fontId="2" fillId="0" borderId="0" xfId="48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38" fontId="9" fillId="0" borderId="0" xfId="48" applyFont="1" applyAlignment="1">
      <alignment/>
    </xf>
    <xf numFmtId="177" fontId="5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38" fontId="10" fillId="0" borderId="0" xfId="48" applyFont="1" applyAlignment="1">
      <alignment/>
    </xf>
    <xf numFmtId="0" fontId="11" fillId="0" borderId="0" xfId="0" applyFont="1" applyAlignment="1">
      <alignment/>
    </xf>
    <xf numFmtId="176" fontId="13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vertical="center"/>
    </xf>
    <xf numFmtId="176" fontId="13" fillId="0" borderId="15" xfId="0" applyNumberFormat="1" applyFont="1" applyBorder="1" applyAlignment="1">
      <alignment vertical="center"/>
    </xf>
    <xf numFmtId="176" fontId="13" fillId="0" borderId="10" xfId="0" applyNumberFormat="1" applyFont="1" applyBorder="1" applyAlignment="1">
      <alignment vertical="center"/>
    </xf>
    <xf numFmtId="176" fontId="13" fillId="0" borderId="15" xfId="0" applyNumberFormat="1" applyFont="1" applyBorder="1" applyAlignment="1">
      <alignment horizontal="left" vertical="center"/>
    </xf>
    <xf numFmtId="176" fontId="13" fillId="0" borderId="0" xfId="0" applyNumberFormat="1" applyFont="1" applyAlignment="1">
      <alignment horizontal="center" vertical="center"/>
    </xf>
    <xf numFmtId="178" fontId="13" fillId="0" borderId="17" xfId="0" applyNumberFormat="1" applyFont="1" applyBorder="1" applyAlignment="1">
      <alignment vertical="center"/>
    </xf>
    <xf numFmtId="178" fontId="13" fillId="0" borderId="17" xfId="0" applyNumberFormat="1" applyFont="1" applyBorder="1" applyAlignment="1">
      <alignment horizontal="centerContinuous" vertical="center"/>
    </xf>
    <xf numFmtId="178" fontId="13" fillId="0" borderId="18" xfId="0" applyNumberFormat="1" applyFont="1" applyBorder="1" applyAlignment="1">
      <alignment vertical="center"/>
    </xf>
    <xf numFmtId="0" fontId="14" fillId="0" borderId="0" xfId="0" applyFont="1" applyAlignment="1">
      <alignment/>
    </xf>
    <xf numFmtId="176" fontId="13" fillId="0" borderId="0" xfId="0" applyNumberFormat="1" applyFont="1" applyBorder="1" applyAlignment="1">
      <alignment/>
    </xf>
    <xf numFmtId="176" fontId="13" fillId="0" borderId="0" xfId="0" applyNumberFormat="1" applyFont="1" applyBorder="1" applyAlignment="1">
      <alignment horizontal="center"/>
    </xf>
    <xf numFmtId="40" fontId="13" fillId="0" borderId="17" xfId="0" applyNumberFormat="1" applyFont="1" applyBorder="1" applyAlignment="1">
      <alignment horizontal="center"/>
    </xf>
    <xf numFmtId="38" fontId="8" fillId="0" borderId="0" xfId="48" applyFont="1" applyAlignment="1">
      <alignment/>
    </xf>
    <xf numFmtId="38" fontId="17" fillId="0" borderId="0" xfId="48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3" fontId="21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5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3" fontId="20" fillId="0" borderId="15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182" fontId="20" fillId="0" borderId="1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3" fontId="20" fillId="0" borderId="23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181" fontId="21" fillId="0" borderId="21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Fill="1" applyBorder="1" applyAlignment="1">
      <alignment/>
    </xf>
    <xf numFmtId="3" fontId="22" fillId="0" borderId="0" xfId="0" applyNumberFormat="1" applyFont="1" applyAlignment="1">
      <alignment/>
    </xf>
    <xf numFmtId="38" fontId="9" fillId="0" borderId="0" xfId="48" applyFont="1" applyFill="1" applyAlignment="1">
      <alignment/>
    </xf>
    <xf numFmtId="38" fontId="3" fillId="33" borderId="0" xfId="48" applyFont="1" applyFill="1" applyAlignment="1">
      <alignment horizontal="center"/>
    </xf>
    <xf numFmtId="38" fontId="23" fillId="0" borderId="0" xfId="48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8" fontId="8" fillId="0" borderId="0" xfId="48" applyFont="1" applyBorder="1" applyAlignment="1">
      <alignment/>
    </xf>
    <xf numFmtId="38" fontId="8" fillId="0" borderId="0" xfId="48" applyFont="1" applyBorder="1" applyAlignment="1">
      <alignment horizontal="centerContinuous"/>
    </xf>
    <xf numFmtId="38" fontId="8" fillId="0" borderId="0" xfId="48" applyFont="1" applyBorder="1" applyAlignment="1">
      <alignment horizontal="distributed"/>
    </xf>
    <xf numFmtId="179" fontId="8" fillId="0" borderId="24" xfId="48" applyNumberFormat="1" applyFont="1" applyBorder="1" applyAlignment="1">
      <alignment/>
    </xf>
    <xf numFmtId="179" fontId="8" fillId="0" borderId="25" xfId="48" applyNumberFormat="1" applyFont="1" applyBorder="1" applyAlignment="1">
      <alignment/>
    </xf>
    <xf numFmtId="38" fontId="23" fillId="0" borderId="0" xfId="48" applyFont="1" applyAlignment="1">
      <alignment/>
    </xf>
    <xf numFmtId="38" fontId="8" fillId="0" borderId="0" xfId="48" applyFont="1" applyAlignment="1">
      <alignment/>
    </xf>
    <xf numFmtId="182" fontId="21" fillId="34" borderId="15" xfId="0" applyNumberFormat="1" applyFont="1" applyFill="1" applyBorder="1" applyAlignment="1">
      <alignment/>
    </xf>
    <xf numFmtId="181" fontId="21" fillId="34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38" fontId="24" fillId="0" borderId="0" xfId="0" applyNumberFormat="1" applyFont="1" applyAlignment="1">
      <alignment/>
    </xf>
    <xf numFmtId="180" fontId="21" fillId="0" borderId="0" xfId="0" applyNumberFormat="1" applyFont="1" applyAlignment="1">
      <alignment/>
    </xf>
    <xf numFmtId="180" fontId="21" fillId="35" borderId="0" xfId="0" applyNumberFormat="1" applyFont="1" applyFill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/>
    </xf>
    <xf numFmtId="0" fontId="5" fillId="0" borderId="23" xfId="0" applyFont="1" applyBorder="1" applyAlignment="1">
      <alignment/>
    </xf>
    <xf numFmtId="176" fontId="13" fillId="0" borderId="0" xfId="0" applyNumberFormat="1" applyFont="1" applyFill="1" applyAlignment="1">
      <alignment horizontal="right" vertical="center"/>
    </xf>
    <xf numFmtId="38" fontId="8" fillId="0" borderId="0" xfId="48" applyFont="1" applyFill="1" applyAlignment="1">
      <alignment/>
    </xf>
    <xf numFmtId="0" fontId="63" fillId="0" borderId="0" xfId="0" applyFont="1" applyAlignment="1">
      <alignment/>
    </xf>
    <xf numFmtId="0" fontId="64" fillId="36" borderId="22" xfId="0" applyFont="1" applyFill="1" applyBorder="1" applyAlignment="1">
      <alignment/>
    </xf>
    <xf numFmtId="0" fontId="65" fillId="36" borderId="22" xfId="0" applyFont="1" applyFill="1" applyBorder="1" applyAlignment="1">
      <alignment/>
    </xf>
    <xf numFmtId="0" fontId="65" fillId="36" borderId="19" xfId="0" applyFont="1" applyFill="1" applyBorder="1" applyAlignment="1">
      <alignment/>
    </xf>
    <xf numFmtId="0" fontId="66" fillId="0" borderId="22" xfId="0" applyFont="1" applyFill="1" applyBorder="1" applyAlignment="1">
      <alignment/>
    </xf>
    <xf numFmtId="0" fontId="67" fillId="0" borderId="22" xfId="0" applyFont="1" applyBorder="1" applyAlignment="1">
      <alignment/>
    </xf>
    <xf numFmtId="0" fontId="4" fillId="36" borderId="15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6" borderId="15" xfId="0" applyNumberFormat="1" applyFont="1" applyFill="1" applyBorder="1" applyAlignment="1">
      <alignment/>
    </xf>
    <xf numFmtId="0" fontId="0" fillId="36" borderId="15" xfId="0" applyFill="1" applyBorder="1" applyAlignment="1">
      <alignment vertical="center"/>
    </xf>
    <xf numFmtId="0" fontId="19" fillId="36" borderId="11" xfId="0" applyFont="1" applyFill="1" applyBorder="1" applyAlignment="1">
      <alignment/>
    </xf>
    <xf numFmtId="3" fontId="19" fillId="36" borderId="11" xfId="0" applyNumberFormat="1" applyFont="1" applyFill="1" applyBorder="1" applyAlignment="1">
      <alignment/>
    </xf>
    <xf numFmtId="38" fontId="68" fillId="0" borderId="0" xfId="48" applyFont="1" applyFill="1" applyAlignment="1">
      <alignment/>
    </xf>
    <xf numFmtId="38" fontId="18" fillId="0" borderId="0" xfId="48" applyFont="1" applyFill="1" applyAlignment="1">
      <alignment horizontal="center"/>
    </xf>
    <xf numFmtId="38" fontId="69" fillId="0" borderId="0" xfId="48" applyFont="1" applyFill="1" applyAlignment="1">
      <alignment/>
    </xf>
    <xf numFmtId="38" fontId="26" fillId="0" borderId="0" xfId="48" applyFont="1" applyAlignment="1">
      <alignment/>
    </xf>
    <xf numFmtId="38" fontId="25" fillId="0" borderId="26" xfId="48" applyFont="1" applyBorder="1" applyAlignment="1">
      <alignment horizontal="right"/>
    </xf>
    <xf numFmtId="38" fontId="25" fillId="0" borderId="15" xfId="48" applyFont="1" applyBorder="1" applyAlignment="1">
      <alignment horizontal="right"/>
    </xf>
    <xf numFmtId="38" fontId="25" fillId="0" borderId="10" xfId="48" applyFont="1" applyBorder="1" applyAlignment="1">
      <alignment horizontal="right"/>
    </xf>
    <xf numFmtId="38" fontId="25" fillId="0" borderId="0" xfId="48" applyFont="1" applyBorder="1" applyAlignment="1">
      <alignment horizontal="right"/>
    </xf>
    <xf numFmtId="183" fontId="8" fillId="0" borderId="15" xfId="48" applyNumberFormat="1" applyFont="1" applyBorder="1" applyAlignment="1">
      <alignment/>
    </xf>
    <xf numFmtId="38" fontId="25" fillId="0" borderId="27" xfId="48" applyFont="1" applyBorder="1" applyAlignment="1">
      <alignment horizontal="right"/>
    </xf>
    <xf numFmtId="183" fontId="8" fillId="0" borderId="27" xfId="48" applyNumberFormat="1" applyFont="1" applyFill="1" applyBorder="1" applyAlignment="1">
      <alignment/>
    </xf>
    <xf numFmtId="41" fontId="8" fillId="0" borderId="28" xfId="48" applyNumberFormat="1" applyFont="1" applyBorder="1" applyAlignment="1">
      <alignment horizontal="right"/>
    </xf>
    <xf numFmtId="183" fontId="8" fillId="0" borderId="10" xfId="48" applyNumberFormat="1" applyFont="1" applyBorder="1" applyAlignment="1">
      <alignment/>
    </xf>
    <xf numFmtId="41" fontId="8" fillId="0" borderId="29" xfId="48" applyNumberFormat="1" applyFont="1" applyBorder="1" applyAlignment="1">
      <alignment horizontal="right"/>
    </xf>
    <xf numFmtId="0" fontId="8" fillId="0" borderId="30" xfId="0" applyFont="1" applyBorder="1" applyAlignment="1">
      <alignment horizontal="center" vertical="center" wrapText="1"/>
    </xf>
    <xf numFmtId="183" fontId="8" fillId="0" borderId="26" xfId="48" applyNumberFormat="1" applyFont="1" applyFill="1" applyBorder="1" applyAlignment="1">
      <alignment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 horizontal="center" vertical="center"/>
    </xf>
    <xf numFmtId="38" fontId="8" fillId="0" borderId="23" xfId="48" applyFont="1" applyBorder="1" applyAlignment="1">
      <alignment horizontal="center" vertical="center"/>
    </xf>
    <xf numFmtId="38" fontId="8" fillId="0" borderId="12" xfId="48" applyFont="1" applyBorder="1" applyAlignment="1">
      <alignment horizontal="center" vertical="center" wrapText="1"/>
    </xf>
    <xf numFmtId="38" fontId="8" fillId="0" borderId="21" xfId="48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0</xdr:col>
      <xdr:colOff>95250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161925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240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571500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4202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142875</xdr:colOff>
      <xdr:row>0</xdr:row>
      <xdr:rowOff>0</xdr:rowOff>
    </xdr:from>
    <xdr:to>
      <xdr:col>5</xdr:col>
      <xdr:colOff>152400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90011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08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08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7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314325</xdr:colOff>
      <xdr:row>10</xdr:row>
      <xdr:rowOff>0</xdr:rowOff>
    </xdr:from>
    <xdr:to>
      <xdr:col>1</xdr:col>
      <xdr:colOff>314325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2085975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" name="Line 2"/>
        <xdr:cNvSpPr>
          <a:spLocks/>
        </xdr:cNvSpPr>
      </xdr:nvSpPr>
      <xdr:spPr>
        <a:xfrm>
          <a:off x="306705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2" name="Line 3"/>
        <xdr:cNvSpPr>
          <a:spLocks/>
        </xdr:cNvSpPr>
      </xdr:nvSpPr>
      <xdr:spPr>
        <a:xfrm>
          <a:off x="5067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9525</xdr:colOff>
      <xdr:row>21</xdr:row>
      <xdr:rowOff>0</xdr:rowOff>
    </xdr:to>
    <xdr:sp>
      <xdr:nvSpPr>
        <xdr:cNvPr id="3" name="Line 5"/>
        <xdr:cNvSpPr>
          <a:spLocks/>
        </xdr:cNvSpPr>
      </xdr:nvSpPr>
      <xdr:spPr>
        <a:xfrm>
          <a:off x="33813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6</xdr:col>
      <xdr:colOff>304800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1685925" y="0"/>
          <a:ext cx="507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876300</xdr:colOff>
      <xdr:row>0</xdr:row>
      <xdr:rowOff>0</xdr:rowOff>
    </xdr:from>
    <xdr:to>
      <xdr:col>5</xdr:col>
      <xdr:colOff>876300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5943600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304800</xdr:colOff>
      <xdr:row>0</xdr:row>
      <xdr:rowOff>0</xdr:rowOff>
    </xdr:to>
    <xdr:sp>
      <xdr:nvSpPr>
        <xdr:cNvPr id="6" name="Line 9"/>
        <xdr:cNvSpPr>
          <a:spLocks/>
        </xdr:cNvSpPr>
      </xdr:nvSpPr>
      <xdr:spPr>
        <a:xfrm flipV="1"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>
          <a:off x="3371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>
          <a:off x="506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85725</xdr:rowOff>
    </xdr:from>
    <xdr:to>
      <xdr:col>7</xdr:col>
      <xdr:colOff>9525</xdr:colOff>
      <xdr:row>4</xdr:row>
      <xdr:rowOff>85725</xdr:rowOff>
    </xdr:to>
    <xdr:sp>
      <xdr:nvSpPr>
        <xdr:cNvPr id="9" name="Line 12"/>
        <xdr:cNvSpPr>
          <a:spLocks/>
        </xdr:cNvSpPr>
      </xdr:nvSpPr>
      <xdr:spPr>
        <a:xfrm>
          <a:off x="1676400" y="781050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47625</xdr:rowOff>
    </xdr:from>
    <xdr:to>
      <xdr:col>2</xdr:col>
      <xdr:colOff>0</xdr:colOff>
      <xdr:row>14</xdr:row>
      <xdr:rowOff>47625</xdr:rowOff>
    </xdr:to>
    <xdr:sp>
      <xdr:nvSpPr>
        <xdr:cNvPr id="10" name="Line 13"/>
        <xdr:cNvSpPr>
          <a:spLocks/>
        </xdr:cNvSpPr>
      </xdr:nvSpPr>
      <xdr:spPr>
        <a:xfrm>
          <a:off x="3067050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95250</xdr:rowOff>
    </xdr:from>
    <xdr:to>
      <xdr:col>5</xdr:col>
      <xdr:colOff>0</xdr:colOff>
      <xdr:row>19</xdr:row>
      <xdr:rowOff>0</xdr:rowOff>
    </xdr:to>
    <xdr:sp>
      <xdr:nvSpPr>
        <xdr:cNvPr id="11" name="Line 14"/>
        <xdr:cNvSpPr>
          <a:spLocks/>
        </xdr:cNvSpPr>
      </xdr:nvSpPr>
      <xdr:spPr>
        <a:xfrm>
          <a:off x="5067300" y="790575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1343025</xdr:colOff>
      <xdr:row>19</xdr:row>
      <xdr:rowOff>0</xdr:rowOff>
    </xdr:from>
    <xdr:to>
      <xdr:col>5</xdr:col>
      <xdr:colOff>1104900</xdr:colOff>
      <xdr:row>19</xdr:row>
      <xdr:rowOff>0</xdr:rowOff>
    </xdr:to>
    <xdr:sp>
      <xdr:nvSpPr>
        <xdr:cNvPr id="12" name="Line 15"/>
        <xdr:cNvSpPr>
          <a:spLocks/>
        </xdr:cNvSpPr>
      </xdr:nvSpPr>
      <xdr:spPr>
        <a:xfrm flipH="1" flipV="1">
          <a:off x="6410325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95250</xdr:rowOff>
    </xdr:from>
    <xdr:to>
      <xdr:col>3</xdr:col>
      <xdr:colOff>0</xdr:colOff>
      <xdr:row>19</xdr:row>
      <xdr:rowOff>9525</xdr:rowOff>
    </xdr:to>
    <xdr:sp>
      <xdr:nvSpPr>
        <xdr:cNvPr id="13" name="Line 16"/>
        <xdr:cNvSpPr>
          <a:spLocks/>
        </xdr:cNvSpPr>
      </xdr:nvSpPr>
      <xdr:spPr>
        <a:xfrm>
          <a:off x="3371850" y="79057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9525</xdr:rowOff>
    </xdr:from>
    <xdr:to>
      <xdr:col>6</xdr:col>
      <xdr:colOff>304800</xdr:colOff>
      <xdr:row>4</xdr:row>
      <xdr:rowOff>66675</xdr:rowOff>
    </xdr:to>
    <xdr:sp>
      <xdr:nvSpPr>
        <xdr:cNvPr id="14" name="テキスト 17"/>
        <xdr:cNvSpPr txBox="1">
          <a:spLocks noChangeArrowheads="1"/>
        </xdr:cNvSpPr>
      </xdr:nvSpPr>
      <xdr:spPr>
        <a:xfrm>
          <a:off x="1704975" y="533400"/>
          <a:ext cx="50577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　　１　　号　　被　　保　　険　　者</a:t>
          </a:r>
        </a:p>
      </xdr:txBody>
    </xdr:sp>
    <xdr:clientData/>
  </xdr:twoCellAnchor>
  <xdr:twoCellAnchor>
    <xdr:from>
      <xdr:col>1</xdr:col>
      <xdr:colOff>28575</xdr:colOff>
      <xdr:row>4</xdr:row>
      <xdr:rowOff>104775</xdr:rowOff>
    </xdr:from>
    <xdr:to>
      <xdr:col>2</xdr:col>
      <xdr:colOff>266700</xdr:colOff>
      <xdr:row>5</xdr:row>
      <xdr:rowOff>161925</xdr:rowOff>
    </xdr:to>
    <xdr:sp>
      <xdr:nvSpPr>
        <xdr:cNvPr id="15" name="テキスト 18"/>
        <xdr:cNvSpPr txBox="1">
          <a:spLocks noChangeArrowheads="1"/>
        </xdr:cNvSpPr>
      </xdr:nvSpPr>
      <xdr:spPr>
        <a:xfrm>
          <a:off x="1704975" y="800100"/>
          <a:ext cx="16287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合　　　計</a:t>
          </a:r>
        </a:p>
      </xdr:txBody>
    </xdr:sp>
    <xdr:clientData/>
  </xdr:twoCellAnchor>
  <xdr:twoCellAnchor>
    <xdr:from>
      <xdr:col>3</xdr:col>
      <xdr:colOff>28575</xdr:colOff>
      <xdr:row>4</xdr:row>
      <xdr:rowOff>95250</xdr:rowOff>
    </xdr:from>
    <xdr:to>
      <xdr:col>4</xdr:col>
      <xdr:colOff>285750</xdr:colOff>
      <xdr:row>5</xdr:row>
      <xdr:rowOff>152400</xdr:rowOff>
    </xdr:to>
    <xdr:sp>
      <xdr:nvSpPr>
        <xdr:cNvPr id="16" name="テキスト 19"/>
        <xdr:cNvSpPr txBox="1">
          <a:spLocks noChangeArrowheads="1"/>
        </xdr:cNvSpPr>
      </xdr:nvSpPr>
      <xdr:spPr>
        <a:xfrm>
          <a:off x="3400425" y="790575"/>
          <a:ext cx="16478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　　　子</a:t>
          </a:r>
        </a:p>
      </xdr:txBody>
    </xdr:sp>
    <xdr:clientData/>
  </xdr:twoCellAnchor>
  <xdr:twoCellAnchor>
    <xdr:from>
      <xdr:col>5</xdr:col>
      <xdr:colOff>0</xdr:colOff>
      <xdr:row>4</xdr:row>
      <xdr:rowOff>95250</xdr:rowOff>
    </xdr:from>
    <xdr:to>
      <xdr:col>7</xdr:col>
      <xdr:colOff>0</xdr:colOff>
      <xdr:row>5</xdr:row>
      <xdr:rowOff>152400</xdr:rowOff>
    </xdr:to>
    <xdr:sp>
      <xdr:nvSpPr>
        <xdr:cNvPr id="17" name="テキスト 20"/>
        <xdr:cNvSpPr txBox="1">
          <a:spLocks noChangeArrowheads="1"/>
        </xdr:cNvSpPr>
      </xdr:nvSpPr>
      <xdr:spPr>
        <a:xfrm>
          <a:off x="5067300" y="790575"/>
          <a:ext cx="16954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女　　　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view="pageBreakPreview" zoomScale="130" zoomScaleSheetLayoutView="130" zoomScalePageLayoutView="0" workbookViewId="0" topLeftCell="A1">
      <selection activeCell="A2" sqref="A2"/>
    </sheetView>
  </sheetViews>
  <sheetFormatPr defaultColWidth="8.796875" defaultRowHeight="14.25"/>
  <cols>
    <col min="1" max="5" width="18.59765625" style="24" customWidth="1"/>
    <col min="6" max="6" width="14.59765625" style="24" customWidth="1"/>
    <col min="7" max="7" width="5" style="24" customWidth="1"/>
    <col min="8" max="9" width="9" style="24" customWidth="1"/>
    <col min="10" max="10" width="15.3984375" style="24" customWidth="1"/>
    <col min="11" max="11" width="14.19921875" style="24" customWidth="1"/>
    <col min="12" max="12" width="14.09765625" style="24" customWidth="1"/>
    <col min="13" max="16384" width="9" style="24" customWidth="1"/>
  </cols>
  <sheetData>
    <row r="1" spans="3:6" ht="13.5" customHeight="1">
      <c r="C1" s="114"/>
      <c r="D1" s="115"/>
      <c r="E1" s="76"/>
      <c r="F1" s="76"/>
    </row>
    <row r="2" spans="1:6" s="43" customFormat="1" ht="13.5" customHeight="1">
      <c r="A2" s="117" t="s">
        <v>54</v>
      </c>
      <c r="C2" s="116"/>
      <c r="D2" s="99"/>
      <c r="E2" s="99"/>
      <c r="F2" s="99"/>
    </row>
    <row r="3" s="43" customFormat="1" ht="12.75" thickBot="1"/>
    <row r="4" spans="1:15" s="43" customFormat="1" ht="15" customHeight="1">
      <c r="A4" s="133" t="s">
        <v>60</v>
      </c>
      <c r="B4" s="131" t="s">
        <v>52</v>
      </c>
      <c r="C4" s="130"/>
      <c r="D4" s="135" t="s">
        <v>53</v>
      </c>
      <c r="E4" s="137" t="s">
        <v>59</v>
      </c>
      <c r="H4" s="81"/>
      <c r="I4" s="81"/>
      <c r="J4" s="82"/>
      <c r="K4" s="82"/>
      <c r="L4" s="82"/>
      <c r="M4" s="82"/>
      <c r="N4" s="82"/>
      <c r="O4" s="82"/>
    </row>
    <row r="5" spans="1:15" s="43" customFormat="1" ht="15" customHeight="1">
      <c r="A5" s="134"/>
      <c r="B5" s="132"/>
      <c r="C5" s="128" t="s">
        <v>58</v>
      </c>
      <c r="D5" s="136"/>
      <c r="E5" s="138"/>
      <c r="H5" s="81"/>
      <c r="I5" s="81"/>
      <c r="J5" s="82"/>
      <c r="K5" s="82"/>
      <c r="L5" s="82"/>
      <c r="M5" s="82"/>
      <c r="N5" s="82"/>
      <c r="O5" s="82"/>
    </row>
    <row r="6" spans="1:15" s="43" customFormat="1" ht="12">
      <c r="A6" s="120" t="s">
        <v>3</v>
      </c>
      <c r="B6" s="121" t="s">
        <v>3</v>
      </c>
      <c r="C6" s="118" t="s">
        <v>3</v>
      </c>
      <c r="D6" s="119" t="s">
        <v>3</v>
      </c>
      <c r="E6" s="123" t="s">
        <v>3</v>
      </c>
      <c r="F6" s="78"/>
      <c r="H6" s="83"/>
      <c r="I6" s="81"/>
      <c r="J6" s="81"/>
      <c r="K6" s="81"/>
      <c r="L6" s="81"/>
      <c r="M6" s="81"/>
      <c r="N6" s="81"/>
      <c r="O6" s="81"/>
    </row>
    <row r="7" spans="1:15" s="43" customFormat="1" ht="16.5" customHeight="1">
      <c r="A7" s="126">
        <v>1580681470</v>
      </c>
      <c r="B7" s="122">
        <v>1494763874</v>
      </c>
      <c r="C7" s="129">
        <v>587039107</v>
      </c>
      <c r="D7" s="122">
        <v>85917596</v>
      </c>
      <c r="E7" s="124">
        <v>29039077</v>
      </c>
      <c r="F7" s="78"/>
      <c r="H7" s="83"/>
      <c r="J7" s="81"/>
      <c r="K7" s="81"/>
      <c r="L7" s="81"/>
      <c r="M7" s="81"/>
      <c r="N7" s="81"/>
      <c r="O7" s="81"/>
    </row>
    <row r="8" spans="1:6" s="87" customFormat="1" ht="9.75" customHeight="1" thickBot="1">
      <c r="A8" s="127"/>
      <c r="B8" s="85"/>
      <c r="C8" s="84"/>
      <c r="D8" s="85"/>
      <c r="E8" s="125"/>
      <c r="F8" s="86"/>
    </row>
    <row r="9" spans="1:7" ht="17.25" customHeight="1">
      <c r="A9" s="24" t="s">
        <v>61</v>
      </c>
      <c r="G9" s="44"/>
    </row>
    <row r="10" ht="14.25" customHeight="1"/>
    <row r="11" s="44" customFormat="1" ht="14.25" customHeight="1">
      <c r="A11" s="78"/>
    </row>
    <row r="12" s="44" customFormat="1" ht="14.25" customHeight="1"/>
    <row r="13" ht="14.25" customHeight="1"/>
    <row r="14" ht="14.25" customHeight="1"/>
    <row r="15" spans="2:4" ht="11.25">
      <c r="B15" s="76"/>
      <c r="C15" s="76"/>
      <c r="D15" s="76"/>
    </row>
  </sheetData>
  <sheetProtection/>
  <mergeCells count="4">
    <mergeCell ref="B4:B5"/>
    <mergeCell ref="A4:A5"/>
    <mergeCell ref="D4:D5"/>
    <mergeCell ref="E4:E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M40"/>
  <sheetViews>
    <sheetView zoomScalePageLayoutView="0" workbookViewId="0" topLeftCell="A1">
      <selection activeCell="F11" sqref="F11"/>
    </sheetView>
  </sheetViews>
  <sheetFormatPr defaultColWidth="8.796875" defaultRowHeight="14.25"/>
  <cols>
    <col min="1" max="1" width="17.59765625" style="2" customWidth="1"/>
    <col min="2" max="2" width="14.59765625" style="2" customWidth="1"/>
    <col min="3" max="3" width="3.19921875" style="2" customWidth="1"/>
    <col min="4" max="4" width="14.59765625" style="2" customWidth="1"/>
    <col min="5" max="5" width="3.19921875" style="2" customWidth="1"/>
    <col min="6" max="6" width="14.59765625" style="2" customWidth="1"/>
    <col min="7" max="7" width="3.19921875" style="2" customWidth="1"/>
    <col min="8" max="8" width="16.09765625" style="2" bestFit="1" customWidth="1"/>
    <col min="9" max="9" width="3.19921875" style="2" customWidth="1"/>
    <col min="10" max="10" width="14" style="2" customWidth="1"/>
    <col min="11" max="11" width="11.19921875" style="2" customWidth="1"/>
    <col min="12" max="12" width="12" style="2" customWidth="1"/>
    <col min="13" max="13" width="11.59765625" style="2" customWidth="1"/>
    <col min="14" max="16384" width="9" style="2" customWidth="1"/>
  </cols>
  <sheetData>
    <row r="2" spans="1:6" ht="13.5">
      <c r="A2" s="2" t="s">
        <v>6</v>
      </c>
      <c r="C2" s="29" t="s">
        <v>47</v>
      </c>
      <c r="E2" s="80"/>
      <c r="F2" s="77" t="s">
        <v>57</v>
      </c>
    </row>
    <row r="3" ht="14.25" thickBot="1"/>
    <row r="4" spans="1:9" ht="13.5">
      <c r="A4" s="5"/>
      <c r="B4" s="6"/>
      <c r="C4" s="6"/>
      <c r="D4" s="6"/>
      <c r="E4" s="6"/>
      <c r="F4" s="6"/>
      <c r="G4" s="6"/>
      <c r="H4" s="7"/>
      <c r="I4" s="8"/>
    </row>
    <row r="5" spans="1:9" ht="13.5">
      <c r="A5" s="3"/>
      <c r="H5" s="9" t="s">
        <v>0</v>
      </c>
      <c r="I5" s="11"/>
    </row>
    <row r="6" spans="1:9" ht="13.5">
      <c r="A6" s="94"/>
      <c r="B6" s="95"/>
      <c r="C6" s="95"/>
      <c r="D6" s="95"/>
      <c r="E6" s="95"/>
      <c r="F6" s="95"/>
      <c r="G6" s="96"/>
      <c r="H6" s="97"/>
      <c r="I6" s="4"/>
    </row>
    <row r="7" spans="1:9" ht="15.75" customHeight="1">
      <c r="A7" s="19" t="s">
        <v>7</v>
      </c>
      <c r="B7" s="17">
        <v>100</v>
      </c>
      <c r="C7" s="25" t="s">
        <v>2</v>
      </c>
      <c r="D7" s="17">
        <v>100</v>
      </c>
      <c r="E7" s="25" t="s">
        <v>2</v>
      </c>
      <c r="F7" s="17">
        <v>100</v>
      </c>
      <c r="G7" s="25" t="s">
        <v>2</v>
      </c>
      <c r="H7" s="18">
        <v>100</v>
      </c>
      <c r="I7" s="25" t="s">
        <v>2</v>
      </c>
    </row>
    <row r="8" spans="1:9" ht="9" customHeight="1">
      <c r="A8" s="12"/>
      <c r="B8" s="23"/>
      <c r="C8" s="23"/>
      <c r="D8" s="23"/>
      <c r="E8" s="23"/>
      <c r="F8" s="23"/>
      <c r="G8" s="23"/>
      <c r="H8" s="26"/>
      <c r="I8" s="27"/>
    </row>
    <row r="9" spans="1:11" ht="13.5">
      <c r="A9" s="16" t="s">
        <v>8</v>
      </c>
      <c r="B9" s="30">
        <f>'8(ワーク)'!AM7</f>
        <v>19.738137536471456</v>
      </c>
      <c r="C9" s="30"/>
      <c r="D9" s="31">
        <f>'8(ワーク)'!AA7</f>
        <v>20.532301606387996</v>
      </c>
      <c r="E9" s="31"/>
      <c r="F9" s="31">
        <f>'8(ワーク)'!AI7</f>
        <v>18.90971507976532</v>
      </c>
      <c r="G9" s="31"/>
      <c r="H9" s="32">
        <f>'8(ワーク)'!AU7</f>
        <v>1.365493239969866</v>
      </c>
      <c r="I9" s="40"/>
      <c r="K9" s="79"/>
    </row>
    <row r="10" spans="1:9" ht="13.5">
      <c r="A10" s="16" t="s">
        <v>9</v>
      </c>
      <c r="B10" s="30">
        <f>'8(ワーク)'!AM12</f>
        <v>10.698299986256194</v>
      </c>
      <c r="C10" s="30"/>
      <c r="D10" s="31">
        <f>'8(ワーク)'!AA12</f>
        <v>11.143465533422368</v>
      </c>
      <c r="E10" s="31"/>
      <c r="F10" s="31">
        <f>'8(ワーク)'!AI12</f>
        <v>10.233931035060644</v>
      </c>
      <c r="G10" s="31"/>
      <c r="H10" s="32">
        <f>'8(ワーク)'!AU12</f>
        <v>6.540992437090363</v>
      </c>
      <c r="I10" s="40"/>
    </row>
    <row r="11" spans="1:9" ht="13.5">
      <c r="A11" s="16" t="s">
        <v>10</v>
      </c>
      <c r="B11" s="30">
        <f>'8(ワーク)'!AM17</f>
        <v>10.213786106390787</v>
      </c>
      <c r="C11" s="30"/>
      <c r="D11" s="31">
        <f>'8(ワーク)'!AA17</f>
        <v>10.712609651719688</v>
      </c>
      <c r="E11" s="31"/>
      <c r="F11" s="31">
        <f>'8(ワーク)'!AI17</f>
        <v>9.6934444760679</v>
      </c>
      <c r="G11" s="31"/>
      <c r="H11" s="32">
        <f>'8(ワーク)'!AU17</f>
        <v>13.701415891867677</v>
      </c>
      <c r="I11" s="40"/>
    </row>
    <row r="12" spans="1:9" ht="13.5">
      <c r="A12" s="16" t="s">
        <v>11</v>
      </c>
      <c r="B12" s="30">
        <f>'8(ワーク)'!AM22</f>
        <v>11.474332977254951</v>
      </c>
      <c r="C12" s="30"/>
      <c r="D12" s="31">
        <f>'8(ワーク)'!AA22</f>
        <v>11.972100245072573</v>
      </c>
      <c r="E12" s="31"/>
      <c r="F12" s="31">
        <f>'8(ワーク)'!AI22</f>
        <v>10.955093189793011</v>
      </c>
      <c r="G12" s="31"/>
      <c r="H12" s="32">
        <f>'8(ワーク)'!AU22</f>
        <v>19.083981304204233</v>
      </c>
      <c r="I12" s="40"/>
    </row>
    <row r="13" spans="1:9" ht="13.5">
      <c r="A13" s="16" t="s">
        <v>12</v>
      </c>
      <c r="B13" s="30">
        <f>'8(ワーク)'!AM27</f>
        <v>10.25376477217232</v>
      </c>
      <c r="C13" s="30"/>
      <c r="D13" s="31">
        <f>'8(ワーク)'!AA27</f>
        <v>10.580878202634194</v>
      </c>
      <c r="E13" s="31"/>
      <c r="F13" s="31">
        <f>'8(ワーク)'!AI27</f>
        <v>9.912540430817668</v>
      </c>
      <c r="G13" s="31"/>
      <c r="H13" s="32">
        <f>'8(ワーク)'!AU27</f>
        <v>17.12281322322135</v>
      </c>
      <c r="I13" s="40"/>
    </row>
    <row r="14" spans="1:9" ht="13.5">
      <c r="A14" s="16" t="s">
        <v>13</v>
      </c>
      <c r="B14" s="30">
        <f>'8(ワーク)'!AM32</f>
        <v>9.242712906271166</v>
      </c>
      <c r="C14" s="30"/>
      <c r="D14" s="31">
        <f>'8(ワーク)'!AA32</f>
        <v>9.42933760221055</v>
      </c>
      <c r="E14" s="31"/>
      <c r="F14" s="31">
        <f>'8(ワーク)'!AI32</f>
        <v>9.048037655968802</v>
      </c>
      <c r="G14" s="31"/>
      <c r="H14" s="32">
        <f>'8(ワーク)'!AU32</f>
        <v>15.067524770822846</v>
      </c>
      <c r="I14" s="40"/>
    </row>
    <row r="15" spans="1:9" ht="13.5">
      <c r="A15" s="16" t="s">
        <v>14</v>
      </c>
      <c r="B15" s="30">
        <f>'8(ワーク)'!AM37</f>
        <v>10.43547538085852</v>
      </c>
      <c r="C15" s="30"/>
      <c r="D15" s="31">
        <f>'8(ワーク)'!AA37</f>
        <v>10.258277754747722</v>
      </c>
      <c r="E15" s="31"/>
      <c r="F15" s="31">
        <f>'8(ワーク)'!AI37</f>
        <v>10.62031689951425</v>
      </c>
      <c r="G15" s="31"/>
      <c r="H15" s="32">
        <f>'8(ワーク)'!AU37</f>
        <v>13.722003399806995</v>
      </c>
      <c r="I15" s="40"/>
    </row>
    <row r="16" spans="1:9" ht="13.5">
      <c r="A16" s="16" t="s">
        <v>15</v>
      </c>
      <c r="B16" s="30">
        <f>'8(ワーク)'!AM42</f>
        <v>16.447808971196892</v>
      </c>
      <c r="C16" s="98"/>
      <c r="D16" s="31">
        <f>'8(ワーク)'!AA42</f>
        <v>14.502117784033494</v>
      </c>
      <c r="E16" s="31"/>
      <c r="F16" s="31">
        <f>'8(ワーク)'!AI42</f>
        <v>18.477432740792405</v>
      </c>
      <c r="G16" s="31"/>
      <c r="H16" s="32">
        <f>'8(ワーク)'!AU42</f>
        <v>13.395775733016663</v>
      </c>
      <c r="I16" s="40"/>
    </row>
    <row r="17" spans="1:10" ht="13.5">
      <c r="A17" s="16" t="s">
        <v>16</v>
      </c>
      <c r="B17" s="30">
        <f>'8(ワーク)'!AM57</f>
        <v>1.495681363127741</v>
      </c>
      <c r="C17" s="30"/>
      <c r="D17" s="31">
        <f>'8(ワーク)'!AA57</f>
        <v>0.8689116197713947</v>
      </c>
      <c r="E17" s="31"/>
      <c r="F17" s="31">
        <f>'8(ワーク)'!AI57</f>
        <v>2.1494884922199575</v>
      </c>
      <c r="G17" s="33"/>
      <c r="H17" s="34" t="s">
        <v>17</v>
      </c>
      <c r="I17" s="41"/>
      <c r="J17" s="22"/>
    </row>
    <row r="18" spans="1:9" ht="9" customHeight="1">
      <c r="A18" s="19"/>
      <c r="B18" s="35"/>
      <c r="C18" s="35"/>
      <c r="D18" s="31"/>
      <c r="E18" s="31"/>
      <c r="F18" s="31"/>
      <c r="G18" s="31"/>
      <c r="H18" s="32"/>
      <c r="I18" s="40"/>
    </row>
    <row r="19" spans="1:9" ht="15.75" customHeight="1" thickBot="1">
      <c r="A19" s="20" t="s">
        <v>18</v>
      </c>
      <c r="B19" s="36">
        <f>'8(ワーク)'!AJ58+0.5</f>
        <v>39.58680210138071</v>
      </c>
      <c r="C19" s="37"/>
      <c r="D19" s="36">
        <f>'8(ワーク)'!T58+0.5</f>
        <v>38.847790275959746</v>
      </c>
      <c r="E19" s="36"/>
      <c r="F19" s="36">
        <f>'8(ワーク)'!AB58+0.5</f>
        <v>40.35769317432286</v>
      </c>
      <c r="G19" s="37"/>
      <c r="H19" s="38">
        <f>'8(ワーク)'!AN58+0.5</f>
        <v>43.0925505442564</v>
      </c>
      <c r="I19" s="42"/>
    </row>
    <row r="20" ht="13.5">
      <c r="A20" s="2" t="s">
        <v>19</v>
      </c>
    </row>
    <row r="21" spans="1:7" ht="13.5">
      <c r="A21" s="2" t="s">
        <v>20</v>
      </c>
      <c r="B21" s="10"/>
      <c r="C21" s="10"/>
      <c r="D21" s="10"/>
      <c r="E21" s="10"/>
      <c r="F21" s="10"/>
      <c r="G21" s="10"/>
    </row>
    <row r="22" spans="2:7" ht="13.5">
      <c r="B22" s="10"/>
      <c r="C22" s="10"/>
      <c r="D22" s="10"/>
      <c r="E22" s="10"/>
      <c r="F22" s="10"/>
      <c r="G22" s="10"/>
    </row>
    <row r="23" spans="1:7" ht="13.5">
      <c r="A23" s="74" t="s">
        <v>48</v>
      </c>
      <c r="B23" s="10"/>
      <c r="C23" s="10"/>
      <c r="D23" s="10"/>
      <c r="E23" s="10"/>
      <c r="F23" s="10"/>
      <c r="G23" s="10"/>
    </row>
    <row r="24" spans="2:7" ht="13.5">
      <c r="B24" s="10"/>
      <c r="C24" s="10"/>
      <c r="D24" s="10"/>
      <c r="E24" s="10"/>
      <c r="F24" s="10"/>
      <c r="G24" s="10"/>
    </row>
    <row r="25" spans="2:7" ht="13.5">
      <c r="B25" s="10"/>
      <c r="C25" s="10"/>
      <c r="D25" s="10"/>
      <c r="E25" s="10"/>
      <c r="F25" s="10"/>
      <c r="G25" s="10"/>
    </row>
    <row r="26" spans="2:7" ht="13.5">
      <c r="B26" s="10"/>
      <c r="C26" s="10"/>
      <c r="D26" s="10"/>
      <c r="E26" s="10"/>
      <c r="F26" s="10"/>
      <c r="G26" s="10"/>
    </row>
    <row r="27" spans="2:7" ht="13.5">
      <c r="B27" s="10"/>
      <c r="C27" s="10"/>
      <c r="D27" s="10"/>
      <c r="E27" s="10"/>
      <c r="F27" s="10"/>
      <c r="G27" s="10"/>
    </row>
    <row r="28" spans="2:7" ht="13.5">
      <c r="B28" s="10"/>
      <c r="C28" s="10"/>
      <c r="D28" s="10"/>
      <c r="E28" s="10"/>
      <c r="F28" s="10"/>
      <c r="G28" s="10"/>
    </row>
    <row r="29" spans="2:7" ht="13.5">
      <c r="B29" s="10"/>
      <c r="C29" s="10"/>
      <c r="D29" s="10"/>
      <c r="E29" s="10"/>
      <c r="F29" s="10"/>
      <c r="G29" s="10"/>
    </row>
    <row r="30" spans="2:7" ht="13.5">
      <c r="B30" s="10"/>
      <c r="C30" s="10"/>
      <c r="D30" s="10"/>
      <c r="E30" s="10"/>
      <c r="F30" s="10"/>
      <c r="G30" s="10"/>
    </row>
    <row r="31" spans="2:7" ht="13.5">
      <c r="B31" s="10"/>
      <c r="C31" s="10"/>
      <c r="D31" s="10"/>
      <c r="E31" s="10"/>
      <c r="F31" s="10"/>
      <c r="G31" s="10"/>
    </row>
    <row r="32" spans="2:7" ht="13.5">
      <c r="B32" s="10"/>
      <c r="C32" s="10"/>
      <c r="D32" s="10"/>
      <c r="E32" s="10"/>
      <c r="F32" s="10"/>
      <c r="G32" s="10"/>
    </row>
    <row r="33" spans="2:7" ht="13.5">
      <c r="B33" s="10"/>
      <c r="C33" s="10"/>
      <c r="D33" s="10"/>
      <c r="E33" s="10"/>
      <c r="F33" s="10"/>
      <c r="G33" s="10"/>
    </row>
    <row r="34" spans="2:7" ht="13.5">
      <c r="B34" s="10"/>
      <c r="C34" s="10"/>
      <c r="D34" s="10"/>
      <c r="E34" s="10"/>
      <c r="F34" s="10"/>
      <c r="G34" s="10"/>
    </row>
    <row r="35" spans="2:7" ht="13.5">
      <c r="B35" s="10"/>
      <c r="C35" s="10"/>
      <c r="D35" s="10"/>
      <c r="E35" s="10"/>
      <c r="F35" s="10"/>
      <c r="G35" s="10"/>
    </row>
    <row r="36" spans="2:7" ht="13.5">
      <c r="B36" s="10"/>
      <c r="C36" s="10"/>
      <c r="D36" s="10"/>
      <c r="E36" s="10"/>
      <c r="F36" s="10"/>
      <c r="G36" s="10"/>
    </row>
    <row r="40" spans="2:13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sheetProtection/>
  <printOptions/>
  <pageMargins left="0.45" right="0.7874015748031497" top="1.24" bottom="0.984251968503937" header="0.99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W62"/>
  <sheetViews>
    <sheetView zoomScalePageLayoutView="0" workbookViewId="0" topLeftCell="A37">
      <selection activeCell="AV60" sqref="AV60"/>
    </sheetView>
  </sheetViews>
  <sheetFormatPr defaultColWidth="8.796875" defaultRowHeight="14.25"/>
  <cols>
    <col min="18" max="18" width="2.3984375" style="0" customWidth="1"/>
    <col min="19" max="19" width="9" style="46" customWidth="1"/>
    <col min="20" max="20" width="10.19921875" style="46" bestFit="1" customWidth="1"/>
    <col min="21" max="21" width="11.19921875" style="46" bestFit="1" customWidth="1"/>
    <col min="22" max="22" width="9.5" style="46" bestFit="1" customWidth="1"/>
    <col min="23" max="25" width="9.09765625" style="46" bestFit="1" customWidth="1"/>
    <col min="26" max="26" width="9.59765625" style="46" bestFit="1" customWidth="1"/>
    <col min="27" max="27" width="9" style="46" customWidth="1"/>
    <col min="28" max="28" width="10.19921875" style="46" bestFit="1" customWidth="1"/>
    <col min="29" max="29" width="11.19921875" style="46" bestFit="1" customWidth="1"/>
    <col min="30" max="30" width="9.5" style="46" bestFit="1" customWidth="1"/>
    <col min="31" max="33" width="9.09765625" style="46" bestFit="1" customWidth="1"/>
    <col min="34" max="34" width="9.59765625" style="46" bestFit="1" customWidth="1"/>
    <col min="35" max="35" width="9" style="46" customWidth="1"/>
    <col min="36" max="36" width="10.19921875" style="46" bestFit="1" customWidth="1"/>
    <col min="37" max="37" width="13.09765625" style="46" bestFit="1" customWidth="1"/>
    <col min="38" max="38" width="9.59765625" style="46" bestFit="1" customWidth="1"/>
    <col min="39" max="39" width="9" style="46" customWidth="1"/>
    <col min="40" max="40" width="11.59765625" style="0" bestFit="1" customWidth="1"/>
    <col min="41" max="41" width="11.19921875" style="0" bestFit="1" customWidth="1"/>
    <col min="44" max="44" width="10.19921875" style="0" bestFit="1" customWidth="1"/>
    <col min="45" max="45" width="10.19921875" style="0" customWidth="1"/>
    <col min="48" max="48" width="11.59765625" style="0" bestFit="1" customWidth="1"/>
    <col min="49" max="49" width="2.5" style="0" bestFit="1" customWidth="1"/>
  </cols>
  <sheetData>
    <row r="1" spans="1:17" ht="13.5">
      <c r="A1" s="45" t="s">
        <v>38</v>
      </c>
      <c r="B1" s="77"/>
      <c r="C1" s="13"/>
      <c r="D1" s="13"/>
      <c r="E1" s="13"/>
      <c r="F1" s="13"/>
      <c r="G1" s="13"/>
      <c r="H1" s="77"/>
      <c r="I1" s="13"/>
      <c r="J1" s="13"/>
      <c r="K1" s="13"/>
      <c r="L1" s="13"/>
      <c r="M1" s="13"/>
      <c r="N1" s="77"/>
      <c r="O1" s="13"/>
      <c r="P1" s="13"/>
      <c r="Q1" s="13"/>
    </row>
    <row r="2" spans="1:43" ht="13.5">
      <c r="A2" s="13"/>
      <c r="B2" s="100" t="s">
        <v>21</v>
      </c>
      <c r="C2" s="13"/>
      <c r="D2" s="39"/>
      <c r="E2" s="100" t="s">
        <v>1</v>
      </c>
      <c r="F2" s="13"/>
      <c r="G2" s="13"/>
      <c r="H2" s="100" t="s">
        <v>21</v>
      </c>
      <c r="I2" s="13"/>
      <c r="J2" s="39"/>
      <c r="K2" s="100" t="s">
        <v>1</v>
      </c>
      <c r="L2" s="13"/>
      <c r="M2" s="13"/>
      <c r="N2" s="100" t="s">
        <v>21</v>
      </c>
      <c r="O2" s="13"/>
      <c r="P2" s="39"/>
      <c r="Q2" s="100" t="s">
        <v>1</v>
      </c>
      <c r="T2" s="28" t="s">
        <v>49</v>
      </c>
      <c r="V2" s="90"/>
      <c r="W2" s="100" t="s">
        <v>1</v>
      </c>
      <c r="AB2" s="28" t="s">
        <v>49</v>
      </c>
      <c r="AD2" s="13"/>
      <c r="AE2" s="100" t="s">
        <v>1</v>
      </c>
      <c r="AF2" s="21" t="s">
        <v>51</v>
      </c>
      <c r="AJ2" s="28"/>
      <c r="AP2" s="21"/>
      <c r="AQ2" s="21"/>
    </row>
    <row r="3" spans="1:47" ht="13.5">
      <c r="A3" s="13"/>
      <c r="B3" s="101" t="s">
        <v>22</v>
      </c>
      <c r="C3" s="48"/>
      <c r="D3" s="48"/>
      <c r="E3" s="48"/>
      <c r="F3" s="48"/>
      <c r="G3" s="49"/>
      <c r="H3" s="102" t="s">
        <v>23</v>
      </c>
      <c r="I3" s="48"/>
      <c r="J3" s="48"/>
      <c r="K3" s="48"/>
      <c r="L3" s="48"/>
      <c r="M3" s="49"/>
      <c r="N3" s="101" t="s">
        <v>22</v>
      </c>
      <c r="O3" s="48"/>
      <c r="P3" s="103" t="s">
        <v>23</v>
      </c>
      <c r="Q3" s="49"/>
      <c r="T3" s="104" t="s">
        <v>22</v>
      </c>
      <c r="U3" s="57"/>
      <c r="V3" s="57"/>
      <c r="W3" s="57"/>
      <c r="X3" s="57"/>
      <c r="Y3" s="57"/>
      <c r="Z3" s="57"/>
      <c r="AA3" s="58"/>
      <c r="AB3" s="105" t="s">
        <v>41</v>
      </c>
      <c r="AC3" s="57"/>
      <c r="AD3" s="57"/>
      <c r="AE3" s="57"/>
      <c r="AF3" s="57"/>
      <c r="AG3" s="57"/>
      <c r="AH3" s="57"/>
      <c r="AI3" s="58"/>
      <c r="AJ3" s="56" t="s">
        <v>42</v>
      </c>
      <c r="AK3" s="57"/>
      <c r="AL3" s="57"/>
      <c r="AM3" s="58"/>
      <c r="AN3" s="56" t="s">
        <v>37</v>
      </c>
      <c r="AO3" s="57"/>
      <c r="AP3" s="57"/>
      <c r="AQ3" s="57"/>
      <c r="AR3" s="57"/>
      <c r="AS3" s="57"/>
      <c r="AT3" s="57"/>
      <c r="AU3" s="58"/>
    </row>
    <row r="4" spans="1:47" ht="13.5">
      <c r="A4" s="13" t="s">
        <v>24</v>
      </c>
      <c r="B4" s="50" t="s">
        <v>25</v>
      </c>
      <c r="C4" s="14" t="s">
        <v>26</v>
      </c>
      <c r="D4" s="14" t="s">
        <v>25</v>
      </c>
      <c r="E4" s="14" t="s">
        <v>26</v>
      </c>
      <c r="F4" s="14"/>
      <c r="G4" s="15"/>
      <c r="H4" s="50" t="s">
        <v>25</v>
      </c>
      <c r="I4" s="14" t="s">
        <v>26</v>
      </c>
      <c r="J4" s="14" t="s">
        <v>25</v>
      </c>
      <c r="K4" s="14" t="s">
        <v>26</v>
      </c>
      <c r="L4" s="14"/>
      <c r="M4" s="15"/>
      <c r="N4" s="50" t="s">
        <v>37</v>
      </c>
      <c r="O4" s="14" t="s">
        <v>37</v>
      </c>
      <c r="P4" s="14" t="s">
        <v>37</v>
      </c>
      <c r="Q4" s="15" t="s">
        <v>37</v>
      </c>
      <c r="S4" s="46" t="s">
        <v>24</v>
      </c>
      <c r="T4" s="59" t="s">
        <v>27</v>
      </c>
      <c r="U4" s="60" t="s">
        <v>43</v>
      </c>
      <c r="V4" s="60" t="s">
        <v>25</v>
      </c>
      <c r="W4" s="60" t="s">
        <v>26</v>
      </c>
      <c r="X4" s="60"/>
      <c r="Y4" s="60"/>
      <c r="Z4" s="60" t="s">
        <v>28</v>
      </c>
      <c r="AA4" s="61"/>
      <c r="AB4" s="59" t="s">
        <v>27</v>
      </c>
      <c r="AC4" s="60" t="s">
        <v>44</v>
      </c>
      <c r="AD4" s="60" t="s">
        <v>25</v>
      </c>
      <c r="AE4" s="60" t="s">
        <v>26</v>
      </c>
      <c r="AF4" s="60"/>
      <c r="AG4" s="60"/>
      <c r="AH4" s="60" t="s">
        <v>28</v>
      </c>
      <c r="AI4" s="61"/>
      <c r="AJ4" s="59" t="s">
        <v>27</v>
      </c>
      <c r="AK4" s="60" t="s">
        <v>45</v>
      </c>
      <c r="AL4" s="60" t="s">
        <v>28</v>
      </c>
      <c r="AM4" s="61"/>
      <c r="AN4" s="59" t="s">
        <v>4</v>
      </c>
      <c r="AO4" s="60" t="s">
        <v>46</v>
      </c>
      <c r="AP4" s="60" t="s">
        <v>22</v>
      </c>
      <c r="AQ4" s="60" t="s">
        <v>55</v>
      </c>
      <c r="AR4" s="60" t="s">
        <v>23</v>
      </c>
      <c r="AS4" s="60" t="s">
        <v>56</v>
      </c>
      <c r="AT4" s="60" t="s">
        <v>28</v>
      </c>
      <c r="AU4" s="61"/>
    </row>
    <row r="5" spans="1:47" ht="13.5">
      <c r="A5" s="13"/>
      <c r="B5" s="50"/>
      <c r="C5" s="14"/>
      <c r="D5" s="14" t="s">
        <v>29</v>
      </c>
      <c r="E5" s="14" t="s">
        <v>29</v>
      </c>
      <c r="F5" s="14" t="s">
        <v>30</v>
      </c>
      <c r="G5" s="15" t="s">
        <v>31</v>
      </c>
      <c r="H5" s="50"/>
      <c r="I5" s="14"/>
      <c r="J5" s="14" t="s">
        <v>29</v>
      </c>
      <c r="K5" s="14" t="s">
        <v>29</v>
      </c>
      <c r="L5" s="14" t="s">
        <v>30</v>
      </c>
      <c r="M5" s="15" t="s">
        <v>31</v>
      </c>
      <c r="N5" s="50"/>
      <c r="O5" s="14" t="s">
        <v>29</v>
      </c>
      <c r="P5" s="14"/>
      <c r="Q5" s="15" t="s">
        <v>29</v>
      </c>
      <c r="T5" s="59"/>
      <c r="U5" s="60"/>
      <c r="V5" s="60" t="s">
        <v>29</v>
      </c>
      <c r="W5" s="60" t="s">
        <v>29</v>
      </c>
      <c r="X5" s="60" t="s">
        <v>30</v>
      </c>
      <c r="Y5" s="60" t="s">
        <v>31</v>
      </c>
      <c r="Z5" s="60" t="s">
        <v>32</v>
      </c>
      <c r="AA5" s="61" t="s">
        <v>33</v>
      </c>
      <c r="AB5" s="59"/>
      <c r="AC5" s="60"/>
      <c r="AD5" s="60" t="s">
        <v>29</v>
      </c>
      <c r="AE5" s="60" t="s">
        <v>29</v>
      </c>
      <c r="AF5" s="60" t="s">
        <v>30</v>
      </c>
      <c r="AG5" s="60" t="s">
        <v>31</v>
      </c>
      <c r="AH5" s="60" t="s">
        <v>32</v>
      </c>
      <c r="AI5" s="61" t="s">
        <v>33</v>
      </c>
      <c r="AJ5" s="59"/>
      <c r="AK5" s="60"/>
      <c r="AL5" s="60" t="s">
        <v>32</v>
      </c>
      <c r="AM5" s="61" t="s">
        <v>33</v>
      </c>
      <c r="AN5" s="59"/>
      <c r="AO5" s="60"/>
      <c r="AP5" s="60" t="s">
        <v>29</v>
      </c>
      <c r="AQ5" s="60"/>
      <c r="AR5" s="60" t="s">
        <v>29</v>
      </c>
      <c r="AS5" s="60"/>
      <c r="AT5" s="60" t="s">
        <v>32</v>
      </c>
      <c r="AU5" s="61" t="s">
        <v>33</v>
      </c>
    </row>
    <row r="6" spans="1:47" ht="13.5">
      <c r="A6" s="13"/>
      <c r="B6" s="50"/>
      <c r="C6" s="14"/>
      <c r="D6" s="14"/>
      <c r="E6" s="14"/>
      <c r="F6" s="14"/>
      <c r="G6" s="15"/>
      <c r="H6" s="50"/>
      <c r="I6" s="14"/>
      <c r="J6" s="14"/>
      <c r="K6" s="14"/>
      <c r="L6" s="14"/>
      <c r="M6" s="15"/>
      <c r="N6" s="50"/>
      <c r="O6" s="14"/>
      <c r="P6" s="14"/>
      <c r="Q6" s="15"/>
      <c r="T6" s="59"/>
      <c r="U6" s="60"/>
      <c r="V6" s="60"/>
      <c r="W6" s="60"/>
      <c r="X6" s="60"/>
      <c r="Y6" s="60"/>
      <c r="Z6" s="60"/>
      <c r="AA6" s="61"/>
      <c r="AB6" s="59"/>
      <c r="AC6" s="60"/>
      <c r="AD6" s="60"/>
      <c r="AE6" s="60"/>
      <c r="AF6" s="60"/>
      <c r="AG6" s="60"/>
      <c r="AH6" s="60"/>
      <c r="AI6" s="61"/>
      <c r="AJ6" s="59"/>
      <c r="AK6" s="60"/>
      <c r="AL6" s="60"/>
      <c r="AM6" s="61"/>
      <c r="AN6" s="71"/>
      <c r="AO6" s="72"/>
      <c r="AP6" s="72"/>
      <c r="AQ6" s="72"/>
      <c r="AR6" s="72"/>
      <c r="AS6" s="72"/>
      <c r="AT6" s="72"/>
      <c r="AU6" s="73"/>
    </row>
    <row r="7" spans="1:47" ht="13.5">
      <c r="A7" s="13">
        <v>20</v>
      </c>
      <c r="B7" s="106">
        <v>5108</v>
      </c>
      <c r="C7" s="107">
        <v>0</v>
      </c>
      <c r="D7" s="51">
        <f aca="true" t="shared" si="0" ref="D7:E46">B7</f>
        <v>5108</v>
      </c>
      <c r="E7" s="51">
        <f t="shared" si="0"/>
        <v>0</v>
      </c>
      <c r="F7" s="51"/>
      <c r="G7" s="52"/>
      <c r="H7" s="106">
        <v>5079</v>
      </c>
      <c r="I7" s="107">
        <v>0</v>
      </c>
      <c r="J7" s="51">
        <f aca="true" t="shared" si="1" ref="J7:K46">H7</f>
        <v>5079</v>
      </c>
      <c r="K7" s="51">
        <f t="shared" si="1"/>
        <v>0</v>
      </c>
      <c r="L7" s="51"/>
      <c r="M7" s="52"/>
      <c r="N7" s="111">
        <v>1</v>
      </c>
      <c r="O7" s="51">
        <f>N7</f>
        <v>1</v>
      </c>
      <c r="P7" s="107">
        <v>68</v>
      </c>
      <c r="Q7" s="52">
        <f aca="true" t="shared" si="2" ref="Q7:Q46">P7</f>
        <v>68</v>
      </c>
      <c r="S7" s="13">
        <v>20</v>
      </c>
      <c r="T7" s="62">
        <f>SUM(V7:Y7)</f>
        <v>510872.93723014946</v>
      </c>
      <c r="U7" s="63">
        <f>S7*T7</f>
        <v>10217458.74460299</v>
      </c>
      <c r="V7" s="63">
        <f>$V$59*D7/$D$59</f>
        <v>510872.93723014946</v>
      </c>
      <c r="W7" s="63">
        <f>$W$59*E7/$E$59</f>
        <v>0</v>
      </c>
      <c r="X7" s="63">
        <f>$X$59*F7/$F$59</f>
        <v>0</v>
      </c>
      <c r="Y7" s="63">
        <f>$Y$59*G7/$G$59</f>
        <v>0</v>
      </c>
      <c r="Z7" s="63">
        <f>SUM(T7:T11)</f>
        <v>2080991.4749947651</v>
      </c>
      <c r="AA7" s="64">
        <f>Z7/$T$59*100</f>
        <v>20.532301606387996</v>
      </c>
      <c r="AB7" s="62">
        <f>SUM(AD7:AG7)</f>
        <v>505066.69777763786</v>
      </c>
      <c r="AC7" s="63">
        <f>S7*AB7</f>
        <v>10101333.955552757</v>
      </c>
      <c r="AD7" s="63">
        <f>$AD$59*J7/$J$59</f>
        <v>505066.69777763786</v>
      </c>
      <c r="AE7" s="63">
        <f>$AE$59*K7/$K$59</f>
        <v>0</v>
      </c>
      <c r="AF7" s="63">
        <f>$AF$59*L7/$L$59</f>
        <v>0</v>
      </c>
      <c r="AG7" s="63">
        <f>$AG$59*M7/$M$59</f>
        <v>0</v>
      </c>
      <c r="AH7" s="63">
        <f>SUM(AB7:AB11)</f>
        <v>1837282.8558249124</v>
      </c>
      <c r="AI7" s="64">
        <f>AH7/$AB$59*100</f>
        <v>18.90971507976532</v>
      </c>
      <c r="AJ7" s="62">
        <f>T7+AB7</f>
        <v>1015939.6350077873</v>
      </c>
      <c r="AK7" s="63">
        <f>S7*AJ7</f>
        <v>20318792.700155746</v>
      </c>
      <c r="AL7" s="63">
        <f>SUM(AJ7:AJ11)</f>
        <v>3918274.3308196776</v>
      </c>
      <c r="AM7" s="64">
        <f>AL7/$AJ$59*100</f>
        <v>19.738137536471456</v>
      </c>
      <c r="AN7" s="62">
        <f>AP7+AR7</f>
        <v>6952.964373590823</v>
      </c>
      <c r="AO7" s="63">
        <f>S7*AN7</f>
        <v>139059.28747181647</v>
      </c>
      <c r="AP7" s="63">
        <f>$AP$59*O7/$O$59</f>
        <v>104.89704480457578</v>
      </c>
      <c r="AQ7" s="63">
        <f>S7*AP7</f>
        <v>2097.9408960915157</v>
      </c>
      <c r="AR7" s="63">
        <f>$AR$59*Q7/$Q$59</f>
        <v>6848.067328786247</v>
      </c>
      <c r="AS7" s="63">
        <f>S7*AR7</f>
        <v>136961.34657572495</v>
      </c>
      <c r="AT7" s="63">
        <f>SUM(AN7:AN11)</f>
        <v>139407.64272155354</v>
      </c>
      <c r="AU7" s="64">
        <f>AT7/$AN$59*100</f>
        <v>1.365493239969866</v>
      </c>
    </row>
    <row r="8" spans="1:47" ht="13.5">
      <c r="A8" s="13">
        <v>21</v>
      </c>
      <c r="B8" s="106">
        <v>4939</v>
      </c>
      <c r="C8" s="107">
        <v>0</v>
      </c>
      <c r="D8" s="51">
        <f t="shared" si="0"/>
        <v>4939</v>
      </c>
      <c r="E8" s="51">
        <f t="shared" si="0"/>
        <v>0</v>
      </c>
      <c r="F8" s="51"/>
      <c r="G8" s="52"/>
      <c r="H8" s="106">
        <v>4486</v>
      </c>
      <c r="I8" s="107">
        <v>1</v>
      </c>
      <c r="J8" s="51">
        <f t="shared" si="1"/>
        <v>4486</v>
      </c>
      <c r="K8" s="51">
        <f t="shared" si="1"/>
        <v>1</v>
      </c>
      <c r="L8" s="51"/>
      <c r="M8" s="52"/>
      <c r="N8" s="111">
        <v>0</v>
      </c>
      <c r="O8" s="51">
        <f aca="true" t="shared" si="3" ref="O8:O46">N8</f>
        <v>0</v>
      </c>
      <c r="P8" s="107">
        <v>144</v>
      </c>
      <c r="Q8" s="52">
        <f t="shared" si="2"/>
        <v>144</v>
      </c>
      <c r="S8" s="13">
        <v>21</v>
      </c>
      <c r="T8" s="62">
        <f aca="true" t="shared" si="4" ref="T8:T56">SUM(V8:Y8)</f>
        <v>493970.5240759022</v>
      </c>
      <c r="U8" s="63">
        <f aca="true" t="shared" si="5" ref="U8:U56">S8*T8</f>
        <v>10373381.005593946</v>
      </c>
      <c r="V8" s="63">
        <f aca="true" t="shared" si="6" ref="V8:V56">$V$59*D8/$D$59</f>
        <v>493970.5240759022</v>
      </c>
      <c r="W8" s="63">
        <f aca="true" t="shared" si="7" ref="W8:W56">$W$59*E8/$E$59</f>
        <v>0</v>
      </c>
      <c r="X8" s="63">
        <f aca="true" t="shared" si="8" ref="X8:X56">$X$59*F8/$F$59</f>
        <v>0</v>
      </c>
      <c r="Y8" s="63">
        <f aca="true" t="shared" si="9" ref="Y8:Y56">$Y$59*G8/$G$59</f>
        <v>0</v>
      </c>
      <c r="Z8" s="65"/>
      <c r="AA8" s="66"/>
      <c r="AB8" s="62">
        <f aca="true" t="shared" si="10" ref="AB8:AB56">SUM(AD8:AG8)</f>
        <v>446195.2140895406</v>
      </c>
      <c r="AC8" s="63">
        <f aca="true" t="shared" si="11" ref="AC8:AC56">S8*AB8</f>
        <v>9370099.495880352</v>
      </c>
      <c r="AD8" s="63">
        <f aca="true" t="shared" si="12" ref="AD8:AD56">$AD$59*J8/$J$59</f>
        <v>446097.50073449174</v>
      </c>
      <c r="AE8" s="63">
        <f aca="true" t="shared" si="13" ref="AE8:AE56">$AE$59*K8/$K$59</f>
        <v>97.71335504885994</v>
      </c>
      <c r="AF8" s="63">
        <f aca="true" t="shared" si="14" ref="AF8:AF56">$AF$59*L8/$L$59</f>
        <v>0</v>
      </c>
      <c r="AG8" s="63">
        <f aca="true" t="shared" si="15" ref="AG8:AG56">$AG$59*M8/$M$59</f>
        <v>0</v>
      </c>
      <c r="AH8" s="65"/>
      <c r="AI8" s="66"/>
      <c r="AJ8" s="62">
        <f aca="true" t="shared" si="16" ref="AJ8:AJ56">T8+AB8</f>
        <v>940165.7381654428</v>
      </c>
      <c r="AK8" s="63">
        <f aca="true" t="shared" si="17" ref="AK8:AK56">S8*AJ8</f>
        <v>19743480.5014743</v>
      </c>
      <c r="AL8" s="65"/>
      <c r="AM8" s="66"/>
      <c r="AN8" s="62">
        <f aca="true" t="shared" si="18" ref="AN8:AN56">AP8+AR8</f>
        <v>14501.7896374297</v>
      </c>
      <c r="AO8" s="63">
        <f aca="true" t="shared" si="19" ref="AO8:AO56">S8*AN8</f>
        <v>304537.5823860237</v>
      </c>
      <c r="AP8" s="63">
        <f aca="true" t="shared" si="20" ref="AP8:AP56">$AP$59*O8/$O$59</f>
        <v>0</v>
      </c>
      <c r="AQ8" s="63">
        <f aca="true" t="shared" si="21" ref="AQ8:AQ56">S8*AP8</f>
        <v>0</v>
      </c>
      <c r="AR8" s="63">
        <f aca="true" t="shared" si="22" ref="AR8:AR56">$AR$59*Q8/$Q$59</f>
        <v>14501.7896374297</v>
      </c>
      <c r="AS8" s="63">
        <f aca="true" t="shared" si="23" ref="AS8:AS56">S8*AR8</f>
        <v>304537.5823860237</v>
      </c>
      <c r="AT8" s="63"/>
      <c r="AU8" s="64"/>
    </row>
    <row r="9" spans="1:47" ht="13.5">
      <c r="A9" s="13">
        <v>22</v>
      </c>
      <c r="B9" s="106">
        <v>4606</v>
      </c>
      <c r="C9" s="107">
        <v>0</v>
      </c>
      <c r="D9" s="51">
        <f t="shared" si="0"/>
        <v>4606</v>
      </c>
      <c r="E9" s="51">
        <f t="shared" si="0"/>
        <v>0</v>
      </c>
      <c r="F9" s="51"/>
      <c r="G9" s="52"/>
      <c r="H9" s="106">
        <v>4126</v>
      </c>
      <c r="I9" s="107">
        <v>1</v>
      </c>
      <c r="J9" s="51">
        <f t="shared" si="1"/>
        <v>4126</v>
      </c>
      <c r="K9" s="51">
        <f t="shared" si="1"/>
        <v>1</v>
      </c>
      <c r="L9" s="51"/>
      <c r="M9" s="52"/>
      <c r="N9" s="111">
        <v>2</v>
      </c>
      <c r="O9" s="51">
        <f t="shared" si="3"/>
        <v>2</v>
      </c>
      <c r="P9" s="107">
        <v>257</v>
      </c>
      <c r="Q9" s="52">
        <f t="shared" si="2"/>
        <v>257</v>
      </c>
      <c r="S9" s="13">
        <v>22</v>
      </c>
      <c r="T9" s="62">
        <f t="shared" si="4"/>
        <v>460665.7691625036</v>
      </c>
      <c r="U9" s="63">
        <f t="shared" si="5"/>
        <v>10134646.921575079</v>
      </c>
      <c r="V9" s="63">
        <f t="shared" si="6"/>
        <v>460665.7691625036</v>
      </c>
      <c r="W9" s="63">
        <f t="shared" si="7"/>
        <v>0</v>
      </c>
      <c r="X9" s="63">
        <f t="shared" si="8"/>
        <v>0</v>
      </c>
      <c r="Y9" s="63">
        <f t="shared" si="9"/>
        <v>0</v>
      </c>
      <c r="Z9" s="65"/>
      <c r="AA9" s="66"/>
      <c r="AB9" s="62">
        <f t="shared" si="10"/>
        <v>410396.0388188279</v>
      </c>
      <c r="AC9" s="63">
        <f t="shared" si="11"/>
        <v>9028712.854014214</v>
      </c>
      <c r="AD9" s="63">
        <f t="shared" si="12"/>
        <v>410298.32546377904</v>
      </c>
      <c r="AE9" s="63">
        <f t="shared" si="13"/>
        <v>97.71335504885994</v>
      </c>
      <c r="AF9" s="63">
        <f t="shared" si="14"/>
        <v>0</v>
      </c>
      <c r="AG9" s="63">
        <f t="shared" si="15"/>
        <v>0</v>
      </c>
      <c r="AH9" s="65"/>
      <c r="AI9" s="66"/>
      <c r="AJ9" s="62">
        <f t="shared" si="16"/>
        <v>871061.8079813315</v>
      </c>
      <c r="AK9" s="63">
        <f t="shared" si="17"/>
        <v>19163359.77558929</v>
      </c>
      <c r="AL9" s="65"/>
      <c r="AM9" s="66"/>
      <c r="AN9" s="62">
        <f t="shared" si="18"/>
        <v>26091.46031752188</v>
      </c>
      <c r="AO9" s="63">
        <f t="shared" si="19"/>
        <v>574012.1269854814</v>
      </c>
      <c r="AP9" s="63">
        <f t="shared" si="20"/>
        <v>209.79408960915157</v>
      </c>
      <c r="AQ9" s="63">
        <f t="shared" si="21"/>
        <v>4615.469971401335</v>
      </c>
      <c r="AR9" s="63">
        <f t="shared" si="22"/>
        <v>25881.666227912727</v>
      </c>
      <c r="AS9" s="63">
        <f t="shared" si="23"/>
        <v>569396.65701408</v>
      </c>
      <c r="AT9" s="63"/>
      <c r="AU9" s="64"/>
    </row>
    <row r="10" spans="1:47" ht="13.5">
      <c r="A10" s="13">
        <v>23</v>
      </c>
      <c r="B10" s="106">
        <v>3293</v>
      </c>
      <c r="C10" s="107">
        <v>1</v>
      </c>
      <c r="D10" s="51">
        <f t="shared" si="0"/>
        <v>3293</v>
      </c>
      <c r="E10" s="51">
        <f t="shared" si="0"/>
        <v>1</v>
      </c>
      <c r="F10" s="51"/>
      <c r="G10" s="52"/>
      <c r="H10" s="106">
        <v>2525</v>
      </c>
      <c r="I10" s="107">
        <v>1</v>
      </c>
      <c r="J10" s="51">
        <f t="shared" si="1"/>
        <v>2525</v>
      </c>
      <c r="K10" s="51">
        <f t="shared" si="1"/>
        <v>1</v>
      </c>
      <c r="L10" s="51"/>
      <c r="M10" s="52"/>
      <c r="N10" s="111">
        <v>2</v>
      </c>
      <c r="O10" s="51">
        <f t="shared" si="3"/>
        <v>2</v>
      </c>
      <c r="P10" s="107">
        <v>363</v>
      </c>
      <c r="Q10" s="52">
        <f t="shared" si="2"/>
        <v>363</v>
      </c>
      <c r="S10" s="13">
        <v>23</v>
      </c>
      <c r="T10" s="62">
        <f t="shared" si="4"/>
        <v>329444.22081027454</v>
      </c>
      <c r="U10" s="63">
        <f t="shared" si="5"/>
        <v>7577217.078636315</v>
      </c>
      <c r="V10" s="63">
        <f t="shared" si="6"/>
        <v>329347.0208102745</v>
      </c>
      <c r="W10" s="63">
        <f t="shared" si="7"/>
        <v>97.2</v>
      </c>
      <c r="X10" s="63">
        <f t="shared" si="8"/>
        <v>0</v>
      </c>
      <c r="Y10" s="63">
        <f t="shared" si="9"/>
        <v>0</v>
      </c>
      <c r="Z10" s="65"/>
      <c r="AA10" s="66"/>
      <c r="AB10" s="62">
        <f t="shared" si="10"/>
        <v>251189.1510176863</v>
      </c>
      <c r="AC10" s="63">
        <f t="shared" si="11"/>
        <v>5777350.473406785</v>
      </c>
      <c r="AD10" s="63">
        <f t="shared" si="12"/>
        <v>251091.43766263744</v>
      </c>
      <c r="AE10" s="63">
        <f t="shared" si="13"/>
        <v>97.71335504885994</v>
      </c>
      <c r="AF10" s="63">
        <f t="shared" si="14"/>
        <v>0</v>
      </c>
      <c r="AG10" s="63">
        <f t="shared" si="15"/>
        <v>0</v>
      </c>
      <c r="AH10" s="65"/>
      <c r="AI10" s="66"/>
      <c r="AJ10" s="62">
        <f t="shared" si="16"/>
        <v>580633.3718279608</v>
      </c>
      <c r="AK10" s="63">
        <f t="shared" si="17"/>
        <v>13354567.552043099</v>
      </c>
      <c r="AL10" s="65"/>
      <c r="AM10" s="66"/>
      <c r="AN10" s="62">
        <f t="shared" si="18"/>
        <v>36766.38880062985</v>
      </c>
      <c r="AO10" s="63">
        <f t="shared" si="19"/>
        <v>845626.9424144865</v>
      </c>
      <c r="AP10" s="63">
        <f t="shared" si="20"/>
        <v>209.79408960915157</v>
      </c>
      <c r="AQ10" s="63">
        <f t="shared" si="21"/>
        <v>4825.264061010486</v>
      </c>
      <c r="AR10" s="63">
        <f t="shared" si="22"/>
        <v>36556.5947110207</v>
      </c>
      <c r="AS10" s="63">
        <f t="shared" si="23"/>
        <v>840801.6783534761</v>
      </c>
      <c r="AT10" s="63"/>
      <c r="AU10" s="64"/>
    </row>
    <row r="11" spans="1:47" ht="13.5">
      <c r="A11" s="13">
        <v>24</v>
      </c>
      <c r="B11" s="106">
        <v>2859</v>
      </c>
      <c r="C11" s="107">
        <v>1</v>
      </c>
      <c r="D11" s="51">
        <f t="shared" si="0"/>
        <v>2859</v>
      </c>
      <c r="E11" s="51">
        <f t="shared" si="0"/>
        <v>1</v>
      </c>
      <c r="F11" s="51"/>
      <c r="G11" s="52"/>
      <c r="H11" s="106">
        <v>2254</v>
      </c>
      <c r="I11" s="107">
        <v>3</v>
      </c>
      <c r="J11" s="51">
        <f t="shared" si="1"/>
        <v>2254</v>
      </c>
      <c r="K11" s="51">
        <f t="shared" si="1"/>
        <v>3</v>
      </c>
      <c r="L11" s="51"/>
      <c r="M11" s="52"/>
      <c r="N11" s="111">
        <v>2</v>
      </c>
      <c r="O11" s="51">
        <f t="shared" si="3"/>
        <v>2</v>
      </c>
      <c r="P11" s="107">
        <v>545</v>
      </c>
      <c r="Q11" s="52">
        <f t="shared" si="2"/>
        <v>545</v>
      </c>
      <c r="S11" s="13">
        <v>24</v>
      </c>
      <c r="T11" s="62">
        <f t="shared" si="4"/>
        <v>286038.0237159353</v>
      </c>
      <c r="U11" s="63">
        <f t="shared" si="5"/>
        <v>6864912.569182447</v>
      </c>
      <c r="V11" s="63">
        <f t="shared" si="6"/>
        <v>285940.8237159353</v>
      </c>
      <c r="W11" s="63">
        <f t="shared" si="7"/>
        <v>97.2</v>
      </c>
      <c r="X11" s="63">
        <f t="shared" si="8"/>
        <v>0</v>
      </c>
      <c r="Y11" s="63">
        <f t="shared" si="9"/>
        <v>0</v>
      </c>
      <c r="Z11" s="65"/>
      <c r="AA11" s="66"/>
      <c r="AB11" s="62">
        <f t="shared" si="10"/>
        <v>224435.75412121977</v>
      </c>
      <c r="AC11" s="63">
        <f t="shared" si="11"/>
        <v>5386458.098909275</v>
      </c>
      <c r="AD11" s="63">
        <f t="shared" si="12"/>
        <v>224142.6140560732</v>
      </c>
      <c r="AE11" s="63">
        <f t="shared" si="13"/>
        <v>293.1400651465798</v>
      </c>
      <c r="AF11" s="63">
        <f t="shared" si="14"/>
        <v>0</v>
      </c>
      <c r="AG11" s="63">
        <f t="shared" si="15"/>
        <v>0</v>
      </c>
      <c r="AH11" s="65"/>
      <c r="AI11" s="66"/>
      <c r="AJ11" s="62">
        <f t="shared" si="16"/>
        <v>510473.77783715504</v>
      </c>
      <c r="AK11" s="63">
        <f t="shared" si="17"/>
        <v>12251370.668091722</v>
      </c>
      <c r="AL11" s="65"/>
      <c r="AM11" s="66"/>
      <c r="AN11" s="62">
        <f t="shared" si="18"/>
        <v>55095.03959238128</v>
      </c>
      <c r="AO11" s="63">
        <f t="shared" si="19"/>
        <v>1322280.9502171509</v>
      </c>
      <c r="AP11" s="63">
        <f t="shared" si="20"/>
        <v>209.79408960915157</v>
      </c>
      <c r="AQ11" s="63">
        <f t="shared" si="21"/>
        <v>5035.058150619638</v>
      </c>
      <c r="AR11" s="63">
        <f t="shared" si="22"/>
        <v>54885.24550277213</v>
      </c>
      <c r="AS11" s="63">
        <f t="shared" si="23"/>
        <v>1317245.892066531</v>
      </c>
      <c r="AT11" s="63"/>
      <c r="AU11" s="64"/>
    </row>
    <row r="12" spans="1:47" ht="13.5">
      <c r="A12" s="13">
        <v>25</v>
      </c>
      <c r="B12" s="106">
        <v>2508</v>
      </c>
      <c r="C12" s="107">
        <v>0</v>
      </c>
      <c r="D12" s="51">
        <f t="shared" si="0"/>
        <v>2508</v>
      </c>
      <c r="E12" s="51">
        <f t="shared" si="0"/>
        <v>0</v>
      </c>
      <c r="F12" s="51"/>
      <c r="G12" s="52"/>
      <c r="H12" s="106">
        <v>2146</v>
      </c>
      <c r="I12" s="107">
        <v>5</v>
      </c>
      <c r="J12" s="51">
        <f t="shared" si="1"/>
        <v>2146</v>
      </c>
      <c r="K12" s="51">
        <f t="shared" si="1"/>
        <v>5</v>
      </c>
      <c r="L12" s="51"/>
      <c r="M12" s="52"/>
      <c r="N12" s="111">
        <v>8</v>
      </c>
      <c r="O12" s="51">
        <f t="shared" si="3"/>
        <v>8</v>
      </c>
      <c r="P12" s="107">
        <v>774</v>
      </c>
      <c r="Q12" s="52">
        <f t="shared" si="2"/>
        <v>774</v>
      </c>
      <c r="S12" s="13">
        <v>25</v>
      </c>
      <c r="T12" s="62">
        <f t="shared" si="4"/>
        <v>250835.81178019085</v>
      </c>
      <c r="U12" s="63">
        <f t="shared" si="5"/>
        <v>6270895.294504771</v>
      </c>
      <c r="V12" s="63">
        <f t="shared" si="6"/>
        <v>250835.81178019085</v>
      </c>
      <c r="W12" s="63">
        <f t="shared" si="7"/>
        <v>0</v>
      </c>
      <c r="X12" s="63">
        <f t="shared" si="8"/>
        <v>0</v>
      </c>
      <c r="Y12" s="63">
        <f t="shared" si="9"/>
        <v>0</v>
      </c>
      <c r="Z12" s="63">
        <f>SUM(T12:T16)</f>
        <v>1129413.4102206668</v>
      </c>
      <c r="AA12" s="64">
        <f>Z12/$T$59*100</f>
        <v>11.143465533422368</v>
      </c>
      <c r="AB12" s="62">
        <f t="shared" si="10"/>
        <v>213891.42825010372</v>
      </c>
      <c r="AC12" s="63">
        <f t="shared" si="11"/>
        <v>5347285.706252594</v>
      </c>
      <c r="AD12" s="63">
        <f t="shared" si="12"/>
        <v>213402.8614748594</v>
      </c>
      <c r="AE12" s="63">
        <f t="shared" si="13"/>
        <v>488.56677524429966</v>
      </c>
      <c r="AF12" s="63">
        <f t="shared" si="14"/>
        <v>0</v>
      </c>
      <c r="AG12" s="63">
        <f t="shared" si="15"/>
        <v>0</v>
      </c>
      <c r="AH12" s="63">
        <f>SUM(AB12:AB16)</f>
        <v>994336.8241720102</v>
      </c>
      <c r="AI12" s="64">
        <f>AH12/$AB$59*100</f>
        <v>10.233931035060644</v>
      </c>
      <c r="AJ12" s="62">
        <f t="shared" si="16"/>
        <v>464727.2400302946</v>
      </c>
      <c r="AK12" s="63">
        <f t="shared" si="17"/>
        <v>11618181.000757365</v>
      </c>
      <c r="AL12" s="63">
        <f>SUM(AJ12:AJ16)</f>
        <v>2123750.234392677</v>
      </c>
      <c r="AM12" s="64">
        <f>AL12/$AJ$59*100</f>
        <v>10.698299986256194</v>
      </c>
      <c r="AN12" s="62">
        <f t="shared" si="18"/>
        <v>78786.29565962125</v>
      </c>
      <c r="AO12" s="63">
        <f t="shared" si="19"/>
        <v>1969657.3914905312</v>
      </c>
      <c r="AP12" s="63">
        <f t="shared" si="20"/>
        <v>839.1763584366063</v>
      </c>
      <c r="AQ12" s="63">
        <f t="shared" si="21"/>
        <v>20979.408960915156</v>
      </c>
      <c r="AR12" s="63">
        <f t="shared" si="22"/>
        <v>77947.11930118463</v>
      </c>
      <c r="AS12" s="63">
        <f t="shared" si="23"/>
        <v>1948677.9825296158</v>
      </c>
      <c r="AT12" s="63">
        <f>SUM(AN12:AN16)</f>
        <v>667791.1761279758</v>
      </c>
      <c r="AU12" s="64">
        <f>AT12/$AN$59*100</f>
        <v>6.540992437090363</v>
      </c>
    </row>
    <row r="13" spans="1:47" ht="13.5">
      <c r="A13" s="13">
        <v>26</v>
      </c>
      <c r="B13" s="106">
        <v>2289</v>
      </c>
      <c r="C13" s="107">
        <v>3</v>
      </c>
      <c r="D13" s="51">
        <f t="shared" si="0"/>
        <v>2289</v>
      </c>
      <c r="E13" s="51">
        <f t="shared" si="0"/>
        <v>3</v>
      </c>
      <c r="F13" s="51"/>
      <c r="G13" s="52"/>
      <c r="H13" s="106">
        <v>2012</v>
      </c>
      <c r="I13" s="107">
        <v>8</v>
      </c>
      <c r="J13" s="51">
        <f t="shared" si="1"/>
        <v>2012</v>
      </c>
      <c r="K13" s="51">
        <f t="shared" si="1"/>
        <v>8</v>
      </c>
      <c r="L13" s="51"/>
      <c r="M13" s="52"/>
      <c r="N13" s="111">
        <v>7</v>
      </c>
      <c r="O13" s="51">
        <f t="shared" si="3"/>
        <v>7</v>
      </c>
      <c r="P13" s="107">
        <v>1043</v>
      </c>
      <c r="Q13" s="52">
        <f t="shared" si="2"/>
        <v>1043</v>
      </c>
      <c r="S13" s="13">
        <v>26</v>
      </c>
      <c r="T13" s="62">
        <f t="shared" si="4"/>
        <v>229224.2846749828</v>
      </c>
      <c r="U13" s="63">
        <f t="shared" si="5"/>
        <v>5959831.401549553</v>
      </c>
      <c r="V13" s="63">
        <f>$V$59*D13/$D$59</f>
        <v>228932.6846749828</v>
      </c>
      <c r="W13" s="63">
        <f t="shared" si="7"/>
        <v>291.6</v>
      </c>
      <c r="X13" s="63">
        <f t="shared" si="8"/>
        <v>0</v>
      </c>
      <c r="Y13" s="63">
        <f t="shared" si="9"/>
        <v>0</v>
      </c>
      <c r="Z13" s="65"/>
      <c r="AA13" s="66"/>
      <c r="AB13" s="62">
        <f t="shared" si="10"/>
        <v>200859.3197422628</v>
      </c>
      <c r="AC13" s="63">
        <f t="shared" si="11"/>
        <v>5222342.313298833</v>
      </c>
      <c r="AD13" s="63">
        <f t="shared" si="12"/>
        <v>200077.6129018719</v>
      </c>
      <c r="AE13" s="63">
        <f t="shared" si="13"/>
        <v>781.7068403908795</v>
      </c>
      <c r="AF13" s="63">
        <f t="shared" si="14"/>
        <v>0</v>
      </c>
      <c r="AG13" s="63">
        <f t="shared" si="15"/>
        <v>0</v>
      </c>
      <c r="AH13" s="65"/>
      <c r="AI13" s="66"/>
      <c r="AJ13" s="62">
        <f t="shared" si="16"/>
        <v>430083.6044172456</v>
      </c>
      <c r="AK13" s="63">
        <f t="shared" si="17"/>
        <v>11182173.714848386</v>
      </c>
      <c r="AL13" s="65"/>
      <c r="AM13" s="66"/>
      <c r="AN13" s="62">
        <f t="shared" si="18"/>
        <v>105771.54731251519</v>
      </c>
      <c r="AO13" s="63">
        <f t="shared" si="19"/>
        <v>2750060.230125395</v>
      </c>
      <c r="AP13" s="63">
        <f t="shared" si="20"/>
        <v>734.2793136320305</v>
      </c>
      <c r="AQ13" s="63">
        <f t="shared" si="21"/>
        <v>19091.262154432792</v>
      </c>
      <c r="AR13" s="63">
        <f t="shared" si="22"/>
        <v>105037.26799888317</v>
      </c>
      <c r="AS13" s="63">
        <f t="shared" si="23"/>
        <v>2730968.967970962</v>
      </c>
      <c r="AT13" s="63"/>
      <c r="AU13" s="64"/>
    </row>
    <row r="14" spans="1:47" ht="13.5">
      <c r="A14" s="13">
        <v>27</v>
      </c>
      <c r="B14" s="106">
        <v>2286</v>
      </c>
      <c r="C14" s="107">
        <v>8</v>
      </c>
      <c r="D14" s="51">
        <f t="shared" si="0"/>
        <v>2286</v>
      </c>
      <c r="E14" s="51">
        <f t="shared" si="0"/>
        <v>8</v>
      </c>
      <c r="F14" s="51"/>
      <c r="G14" s="52"/>
      <c r="H14" s="106">
        <v>1923</v>
      </c>
      <c r="I14" s="107">
        <v>12</v>
      </c>
      <c r="J14" s="51">
        <f t="shared" si="1"/>
        <v>1923</v>
      </c>
      <c r="K14" s="51">
        <f t="shared" si="1"/>
        <v>12</v>
      </c>
      <c r="L14" s="51"/>
      <c r="M14" s="52"/>
      <c r="N14" s="111">
        <v>8</v>
      </c>
      <c r="O14" s="51">
        <f t="shared" si="3"/>
        <v>8</v>
      </c>
      <c r="P14" s="107">
        <v>1313</v>
      </c>
      <c r="Q14" s="52">
        <f t="shared" si="2"/>
        <v>1313</v>
      </c>
      <c r="S14" s="13">
        <v>27</v>
      </c>
      <c r="T14" s="62">
        <f t="shared" si="4"/>
        <v>229410.24183792516</v>
      </c>
      <c r="U14" s="63">
        <f t="shared" si="5"/>
        <v>6194076.52962398</v>
      </c>
      <c r="V14" s="63">
        <f t="shared" si="6"/>
        <v>228632.64183792516</v>
      </c>
      <c r="W14" s="63">
        <f t="shared" si="7"/>
        <v>777.6</v>
      </c>
      <c r="X14" s="63">
        <f t="shared" si="8"/>
        <v>0</v>
      </c>
      <c r="Y14" s="63">
        <f t="shared" si="9"/>
        <v>0</v>
      </c>
      <c r="Z14" s="65"/>
      <c r="AA14" s="66"/>
      <c r="AB14" s="62">
        <f t="shared" si="10"/>
        <v>192399.82149830982</v>
      </c>
      <c r="AC14" s="63">
        <f t="shared" si="11"/>
        <v>5194795.180454365</v>
      </c>
      <c r="AD14" s="63">
        <f t="shared" si="12"/>
        <v>191227.2612377235</v>
      </c>
      <c r="AE14" s="63">
        <f t="shared" si="13"/>
        <v>1172.5602605863191</v>
      </c>
      <c r="AF14" s="63">
        <f t="shared" si="14"/>
        <v>0</v>
      </c>
      <c r="AG14" s="63">
        <f t="shared" si="15"/>
        <v>0</v>
      </c>
      <c r="AH14" s="65"/>
      <c r="AI14" s="66"/>
      <c r="AJ14" s="62">
        <f t="shared" si="16"/>
        <v>421810.063336235</v>
      </c>
      <c r="AK14" s="63">
        <f t="shared" si="17"/>
        <v>11388871.710078346</v>
      </c>
      <c r="AL14" s="65"/>
      <c r="AM14" s="66"/>
      <c r="AN14" s="62">
        <f t="shared" si="18"/>
        <v>133067.29992750048</v>
      </c>
      <c r="AO14" s="63">
        <f t="shared" si="19"/>
        <v>3592817.0980425132</v>
      </c>
      <c r="AP14" s="63">
        <f t="shared" si="20"/>
        <v>839.1763584366063</v>
      </c>
      <c r="AQ14" s="63">
        <f t="shared" si="21"/>
        <v>22657.76167778837</v>
      </c>
      <c r="AR14" s="63">
        <f t="shared" si="22"/>
        <v>132228.12356906387</v>
      </c>
      <c r="AS14" s="63">
        <f t="shared" si="23"/>
        <v>3570159.3363647247</v>
      </c>
      <c r="AT14" s="63"/>
      <c r="AU14" s="64"/>
    </row>
    <row r="15" spans="1:47" ht="13.5">
      <c r="A15" s="13">
        <v>28</v>
      </c>
      <c r="B15" s="106">
        <v>2158</v>
      </c>
      <c r="C15" s="107">
        <v>3</v>
      </c>
      <c r="D15" s="51">
        <f t="shared" si="0"/>
        <v>2158</v>
      </c>
      <c r="E15" s="51">
        <f t="shared" si="0"/>
        <v>3</v>
      </c>
      <c r="F15" s="51"/>
      <c r="G15" s="52"/>
      <c r="H15" s="106">
        <v>1890</v>
      </c>
      <c r="I15" s="107">
        <v>12</v>
      </c>
      <c r="J15" s="51">
        <f t="shared" si="1"/>
        <v>1890</v>
      </c>
      <c r="K15" s="51">
        <f t="shared" si="1"/>
        <v>12</v>
      </c>
      <c r="L15" s="51"/>
      <c r="M15" s="52"/>
      <c r="N15" s="111">
        <v>10</v>
      </c>
      <c r="O15" s="51">
        <f t="shared" si="3"/>
        <v>10</v>
      </c>
      <c r="P15" s="107">
        <v>1607</v>
      </c>
      <c r="Q15" s="52">
        <f t="shared" si="2"/>
        <v>1607</v>
      </c>
      <c r="S15" s="13">
        <v>28</v>
      </c>
      <c r="T15" s="62">
        <f t="shared" si="4"/>
        <v>216122.41412346566</v>
      </c>
      <c r="U15" s="63">
        <f t="shared" si="5"/>
        <v>6051427.595457038</v>
      </c>
      <c r="V15" s="63">
        <f t="shared" si="6"/>
        <v>215830.81412346565</v>
      </c>
      <c r="W15" s="63">
        <f t="shared" si="7"/>
        <v>291.6</v>
      </c>
      <c r="X15" s="63">
        <f t="shared" si="8"/>
        <v>0</v>
      </c>
      <c r="Y15" s="63">
        <f t="shared" si="9"/>
        <v>0</v>
      </c>
      <c r="Z15" s="65"/>
      <c r="AA15" s="66"/>
      <c r="AB15" s="62">
        <f t="shared" si="10"/>
        <v>189118.23043182783</v>
      </c>
      <c r="AC15" s="63">
        <f t="shared" si="11"/>
        <v>5295310.45209118</v>
      </c>
      <c r="AD15" s="63">
        <f t="shared" si="12"/>
        <v>187945.6701712415</v>
      </c>
      <c r="AE15" s="63">
        <f t="shared" si="13"/>
        <v>1172.5602605863191</v>
      </c>
      <c r="AF15" s="63">
        <f t="shared" si="14"/>
        <v>0</v>
      </c>
      <c r="AG15" s="63">
        <f t="shared" si="15"/>
        <v>0</v>
      </c>
      <c r="AH15" s="65"/>
      <c r="AI15" s="66"/>
      <c r="AJ15" s="62">
        <f t="shared" si="16"/>
        <v>405240.6445552935</v>
      </c>
      <c r="AK15" s="63">
        <f t="shared" si="17"/>
        <v>11346738.047548218</v>
      </c>
      <c r="AL15" s="65"/>
      <c r="AM15" s="66"/>
      <c r="AN15" s="62">
        <f t="shared" si="18"/>
        <v>162884.91452686192</v>
      </c>
      <c r="AO15" s="63">
        <f t="shared" si="19"/>
        <v>4560777.606752134</v>
      </c>
      <c r="AP15" s="63">
        <f t="shared" si="20"/>
        <v>1048.9704480457578</v>
      </c>
      <c r="AQ15" s="63">
        <f t="shared" si="21"/>
        <v>29371.17254528122</v>
      </c>
      <c r="AR15" s="63">
        <f t="shared" si="22"/>
        <v>161835.94407881616</v>
      </c>
      <c r="AS15" s="63">
        <f t="shared" si="23"/>
        <v>4531406.434206853</v>
      </c>
      <c r="AT15" s="63"/>
      <c r="AU15" s="64"/>
    </row>
    <row r="16" spans="1:47" ht="13.5">
      <c r="A16" s="13">
        <v>29</v>
      </c>
      <c r="B16" s="106">
        <v>2035</v>
      </c>
      <c r="C16" s="107">
        <v>3</v>
      </c>
      <c r="D16" s="51">
        <f t="shared" si="0"/>
        <v>2035</v>
      </c>
      <c r="E16" s="51">
        <f t="shared" si="0"/>
        <v>3</v>
      </c>
      <c r="F16" s="51"/>
      <c r="G16" s="52"/>
      <c r="H16" s="106">
        <v>1980</v>
      </c>
      <c r="I16" s="107">
        <v>12</v>
      </c>
      <c r="J16" s="51">
        <f t="shared" si="1"/>
        <v>1980</v>
      </c>
      <c r="K16" s="51">
        <f t="shared" si="1"/>
        <v>12</v>
      </c>
      <c r="L16" s="51"/>
      <c r="M16" s="52"/>
      <c r="N16" s="111">
        <v>16</v>
      </c>
      <c r="O16" s="51">
        <f t="shared" si="3"/>
        <v>16</v>
      </c>
      <c r="P16" s="107">
        <v>1843</v>
      </c>
      <c r="Q16" s="52">
        <f t="shared" si="2"/>
        <v>1843</v>
      </c>
      <c r="S16" s="13">
        <v>29</v>
      </c>
      <c r="T16" s="62">
        <f t="shared" si="4"/>
        <v>203820.65780410223</v>
      </c>
      <c r="U16" s="63">
        <f t="shared" si="5"/>
        <v>5910799.076318964</v>
      </c>
      <c r="V16" s="63">
        <f t="shared" si="6"/>
        <v>203529.05780410222</v>
      </c>
      <c r="W16" s="63">
        <f t="shared" si="7"/>
        <v>291.6</v>
      </c>
      <c r="X16" s="63">
        <f t="shared" si="8"/>
        <v>0</v>
      </c>
      <c r="Y16" s="63">
        <f t="shared" si="9"/>
        <v>0</v>
      </c>
      <c r="Z16" s="65"/>
      <c r="AA16" s="66"/>
      <c r="AB16" s="62">
        <f t="shared" si="10"/>
        <v>198068.02424950598</v>
      </c>
      <c r="AC16" s="63">
        <f t="shared" si="11"/>
        <v>5743972.703235674</v>
      </c>
      <c r="AD16" s="63">
        <f t="shared" si="12"/>
        <v>196895.46398891966</v>
      </c>
      <c r="AE16" s="63">
        <f t="shared" si="13"/>
        <v>1172.5602605863191</v>
      </c>
      <c r="AF16" s="63">
        <f t="shared" si="14"/>
        <v>0</v>
      </c>
      <c r="AG16" s="63">
        <f t="shared" si="15"/>
        <v>0</v>
      </c>
      <c r="AH16" s="65"/>
      <c r="AI16" s="66"/>
      <c r="AJ16" s="62">
        <f t="shared" si="16"/>
        <v>401888.68205360824</v>
      </c>
      <c r="AK16" s="63">
        <f t="shared" si="17"/>
        <v>11654771.779554639</v>
      </c>
      <c r="AL16" s="65"/>
      <c r="AM16" s="66"/>
      <c r="AN16" s="62">
        <f t="shared" si="18"/>
        <v>187281.11870147695</v>
      </c>
      <c r="AO16" s="63">
        <f t="shared" si="19"/>
        <v>5431152.442342832</v>
      </c>
      <c r="AP16" s="63">
        <f t="shared" si="20"/>
        <v>1678.3527168732126</v>
      </c>
      <c r="AQ16" s="63">
        <f t="shared" si="21"/>
        <v>48672.22878932316</v>
      </c>
      <c r="AR16" s="63">
        <f t="shared" si="22"/>
        <v>185602.76598460373</v>
      </c>
      <c r="AS16" s="63">
        <f t="shared" si="23"/>
        <v>5382480.213553508</v>
      </c>
      <c r="AT16" s="63"/>
      <c r="AU16" s="64"/>
    </row>
    <row r="17" spans="1:47" ht="13.5">
      <c r="A17" s="13">
        <v>30</v>
      </c>
      <c r="B17" s="106">
        <v>2129</v>
      </c>
      <c r="C17" s="107">
        <v>7</v>
      </c>
      <c r="D17" s="51">
        <f t="shared" si="0"/>
        <v>2129</v>
      </c>
      <c r="E17" s="51">
        <f t="shared" si="0"/>
        <v>7</v>
      </c>
      <c r="F17" s="51"/>
      <c r="G17" s="52"/>
      <c r="H17" s="106">
        <v>1862</v>
      </c>
      <c r="I17" s="107">
        <v>9</v>
      </c>
      <c r="J17" s="51">
        <f t="shared" si="1"/>
        <v>1862</v>
      </c>
      <c r="K17" s="51">
        <f t="shared" si="1"/>
        <v>9</v>
      </c>
      <c r="L17" s="51"/>
      <c r="M17" s="52"/>
      <c r="N17" s="111">
        <v>17</v>
      </c>
      <c r="O17" s="51">
        <f t="shared" si="3"/>
        <v>17</v>
      </c>
      <c r="P17" s="107">
        <v>2203</v>
      </c>
      <c r="Q17" s="52">
        <f t="shared" si="2"/>
        <v>2203</v>
      </c>
      <c r="S17" s="13">
        <v>30</v>
      </c>
      <c r="T17" s="62">
        <f t="shared" si="4"/>
        <v>213610.8000319084</v>
      </c>
      <c r="U17" s="63">
        <f t="shared" si="5"/>
        <v>6408324.000957252</v>
      </c>
      <c r="V17" s="63">
        <f t="shared" si="6"/>
        <v>212930.40003190842</v>
      </c>
      <c r="W17" s="63">
        <f t="shared" si="7"/>
        <v>680.4</v>
      </c>
      <c r="X17" s="63">
        <f t="shared" si="8"/>
        <v>0</v>
      </c>
      <c r="Y17" s="63">
        <f t="shared" si="9"/>
        <v>0</v>
      </c>
      <c r="Z17" s="63">
        <f>SUM(T17:T21)</f>
        <v>1085745.2704298662</v>
      </c>
      <c r="AA17" s="64">
        <f>Z17/$T$59*100</f>
        <v>10.712609651719688</v>
      </c>
      <c r="AB17" s="62">
        <f t="shared" si="10"/>
        <v>186040.71006784803</v>
      </c>
      <c r="AC17" s="63">
        <f t="shared" si="11"/>
        <v>5581221.302035441</v>
      </c>
      <c r="AD17" s="63">
        <f t="shared" si="12"/>
        <v>185161.2898724083</v>
      </c>
      <c r="AE17" s="63">
        <f t="shared" si="13"/>
        <v>879.4201954397394</v>
      </c>
      <c r="AF17" s="63">
        <f t="shared" si="14"/>
        <v>0</v>
      </c>
      <c r="AG17" s="63">
        <f t="shared" si="15"/>
        <v>0</v>
      </c>
      <c r="AH17" s="63">
        <f>SUM(AB17:AB21)</f>
        <v>941822.7231158937</v>
      </c>
      <c r="AI17" s="64">
        <f>AH17/$AB$59*100</f>
        <v>9.6934444760679</v>
      </c>
      <c r="AJ17" s="62">
        <f t="shared" si="16"/>
        <v>399651.5100997564</v>
      </c>
      <c r="AK17" s="63">
        <f t="shared" si="17"/>
        <v>11989545.302992692</v>
      </c>
      <c r="AL17" s="63">
        <f>SUM(AJ17:AJ21)</f>
        <v>2027567.99354576</v>
      </c>
      <c r="AM17" s="64">
        <f>AL17/$AJ$59*100</f>
        <v>10.213786106390787</v>
      </c>
      <c r="AN17" s="62">
        <f t="shared" si="18"/>
        <v>223640.48983985576</v>
      </c>
      <c r="AO17" s="63">
        <f t="shared" si="19"/>
        <v>6709214.695195673</v>
      </c>
      <c r="AP17" s="63">
        <f t="shared" si="20"/>
        <v>1783.2497616777885</v>
      </c>
      <c r="AQ17" s="63">
        <f t="shared" si="21"/>
        <v>53497.492850333656</v>
      </c>
      <c r="AR17" s="63">
        <f t="shared" si="22"/>
        <v>221857.24007817797</v>
      </c>
      <c r="AS17" s="63">
        <f t="shared" si="23"/>
        <v>6655717.20234534</v>
      </c>
      <c r="AT17" s="63">
        <f>SUM(AN17:AN21)</f>
        <v>1398822.0780024198</v>
      </c>
      <c r="AU17" s="64">
        <f>AT17/$AN$59*100</f>
        <v>13.701415891867677</v>
      </c>
    </row>
    <row r="18" spans="1:47" ht="13.5">
      <c r="A18" s="13">
        <v>31</v>
      </c>
      <c r="B18" s="106">
        <v>2188</v>
      </c>
      <c r="C18" s="107">
        <v>10</v>
      </c>
      <c r="D18" s="51">
        <f t="shared" si="0"/>
        <v>2188</v>
      </c>
      <c r="E18" s="51">
        <f t="shared" si="0"/>
        <v>10</v>
      </c>
      <c r="F18" s="51"/>
      <c r="G18" s="52"/>
      <c r="H18" s="106">
        <v>1872</v>
      </c>
      <c r="I18" s="107">
        <v>10</v>
      </c>
      <c r="J18" s="51">
        <f t="shared" si="1"/>
        <v>1872</v>
      </c>
      <c r="K18" s="51">
        <f t="shared" si="1"/>
        <v>10</v>
      </c>
      <c r="L18" s="51"/>
      <c r="M18" s="52"/>
      <c r="N18" s="111">
        <v>19</v>
      </c>
      <c r="O18" s="51">
        <f t="shared" si="3"/>
        <v>19</v>
      </c>
      <c r="P18" s="107">
        <v>2453</v>
      </c>
      <c r="Q18" s="52">
        <f t="shared" si="2"/>
        <v>2453</v>
      </c>
      <c r="S18" s="13">
        <v>31</v>
      </c>
      <c r="T18" s="62">
        <f t="shared" si="4"/>
        <v>219803.2424940421</v>
      </c>
      <c r="U18" s="63">
        <f t="shared" si="5"/>
        <v>6813900.517315305</v>
      </c>
      <c r="V18" s="63">
        <f t="shared" si="6"/>
        <v>218831.2424940421</v>
      </c>
      <c r="W18" s="63">
        <f t="shared" si="7"/>
        <v>972</v>
      </c>
      <c r="X18" s="63">
        <f t="shared" si="8"/>
        <v>0</v>
      </c>
      <c r="Y18" s="63">
        <f t="shared" si="9"/>
        <v>0</v>
      </c>
      <c r="Z18" s="65"/>
      <c r="AA18" s="66"/>
      <c r="AB18" s="62">
        <f t="shared" si="10"/>
        <v>187132.84495819447</v>
      </c>
      <c r="AC18" s="63">
        <f t="shared" si="11"/>
        <v>5801118.193704029</v>
      </c>
      <c r="AD18" s="63">
        <f t="shared" si="12"/>
        <v>186155.71140770588</v>
      </c>
      <c r="AE18" s="63">
        <f t="shared" si="13"/>
        <v>977.1335504885993</v>
      </c>
      <c r="AF18" s="63">
        <f t="shared" si="14"/>
        <v>0</v>
      </c>
      <c r="AG18" s="63">
        <f t="shared" si="15"/>
        <v>0</v>
      </c>
      <c r="AH18" s="65"/>
      <c r="AI18" s="66"/>
      <c r="AJ18" s="62">
        <f t="shared" si="16"/>
        <v>406936.08745223656</v>
      </c>
      <c r="AK18" s="63">
        <f t="shared" si="17"/>
        <v>12615018.711019333</v>
      </c>
      <c r="AL18" s="65"/>
      <c r="AM18" s="66"/>
      <c r="AN18" s="62">
        <f t="shared" si="18"/>
        <v>249027.00205000257</v>
      </c>
      <c r="AO18" s="63">
        <f t="shared" si="19"/>
        <v>7719837.063550079</v>
      </c>
      <c r="AP18" s="63">
        <f t="shared" si="20"/>
        <v>1993.04385128694</v>
      </c>
      <c r="AQ18" s="63">
        <f t="shared" si="21"/>
        <v>61784.359389895144</v>
      </c>
      <c r="AR18" s="63">
        <f t="shared" si="22"/>
        <v>247033.95819871564</v>
      </c>
      <c r="AS18" s="63">
        <f t="shared" si="23"/>
        <v>7658052.704160185</v>
      </c>
      <c r="AT18" s="63"/>
      <c r="AU18" s="64"/>
    </row>
    <row r="19" spans="1:47" ht="13.5">
      <c r="A19" s="13">
        <v>32</v>
      </c>
      <c r="B19" s="106">
        <v>2201</v>
      </c>
      <c r="C19" s="107">
        <v>8</v>
      </c>
      <c r="D19" s="51">
        <f t="shared" si="0"/>
        <v>2201</v>
      </c>
      <c r="E19" s="51">
        <f t="shared" si="0"/>
        <v>8</v>
      </c>
      <c r="F19" s="51"/>
      <c r="G19" s="52"/>
      <c r="H19" s="106">
        <v>1911</v>
      </c>
      <c r="I19" s="107">
        <v>13</v>
      </c>
      <c r="J19" s="51">
        <f t="shared" si="1"/>
        <v>1911</v>
      </c>
      <c r="K19" s="51">
        <f t="shared" si="1"/>
        <v>13</v>
      </c>
      <c r="L19" s="51"/>
      <c r="M19" s="52"/>
      <c r="N19" s="111">
        <v>19</v>
      </c>
      <c r="O19" s="51">
        <f t="shared" si="3"/>
        <v>19</v>
      </c>
      <c r="P19" s="107">
        <v>2773</v>
      </c>
      <c r="Q19" s="52">
        <f t="shared" si="2"/>
        <v>2773</v>
      </c>
      <c r="S19" s="13">
        <v>32</v>
      </c>
      <c r="T19" s="62">
        <f t="shared" si="4"/>
        <v>220909.0281212919</v>
      </c>
      <c r="U19" s="63">
        <f t="shared" si="5"/>
        <v>7069088.899881341</v>
      </c>
      <c r="V19" s="63">
        <f t="shared" si="6"/>
        <v>220131.4281212919</v>
      </c>
      <c r="W19" s="63">
        <f t="shared" si="7"/>
        <v>777.6</v>
      </c>
      <c r="X19" s="63">
        <f t="shared" si="8"/>
        <v>0</v>
      </c>
      <c r="Y19" s="63">
        <f t="shared" si="9"/>
        <v>0</v>
      </c>
      <c r="Z19" s="65"/>
      <c r="AA19" s="66"/>
      <c r="AB19" s="62">
        <f t="shared" si="10"/>
        <v>191304.2290110016</v>
      </c>
      <c r="AC19" s="63">
        <f t="shared" si="11"/>
        <v>6121735.328352051</v>
      </c>
      <c r="AD19" s="63">
        <f t="shared" si="12"/>
        <v>190033.9553953664</v>
      </c>
      <c r="AE19" s="63">
        <f t="shared" si="13"/>
        <v>1270.273615635179</v>
      </c>
      <c r="AF19" s="63">
        <f t="shared" si="14"/>
        <v>0</v>
      </c>
      <c r="AG19" s="63">
        <f t="shared" si="15"/>
        <v>0</v>
      </c>
      <c r="AH19" s="65"/>
      <c r="AI19" s="66"/>
      <c r="AJ19" s="62">
        <f t="shared" si="16"/>
        <v>412213.2571322935</v>
      </c>
      <c r="AK19" s="63">
        <f t="shared" si="17"/>
        <v>13190824.228233391</v>
      </c>
      <c r="AL19" s="65"/>
      <c r="AM19" s="66"/>
      <c r="AN19" s="62">
        <f t="shared" si="18"/>
        <v>281253.2012442908</v>
      </c>
      <c r="AO19" s="63">
        <f t="shared" si="19"/>
        <v>9000102.439817306</v>
      </c>
      <c r="AP19" s="63">
        <f t="shared" si="20"/>
        <v>1993.04385128694</v>
      </c>
      <c r="AQ19" s="63">
        <f t="shared" si="21"/>
        <v>63777.40324118208</v>
      </c>
      <c r="AR19" s="63">
        <f t="shared" si="22"/>
        <v>279260.1573930039</v>
      </c>
      <c r="AS19" s="63">
        <f t="shared" si="23"/>
        <v>8936325.036576124</v>
      </c>
      <c r="AT19" s="63"/>
      <c r="AU19" s="64"/>
    </row>
    <row r="20" spans="1:47" ht="13.5">
      <c r="A20" s="13">
        <v>33</v>
      </c>
      <c r="B20" s="106">
        <v>2117</v>
      </c>
      <c r="C20" s="107">
        <v>7</v>
      </c>
      <c r="D20" s="51">
        <f t="shared" si="0"/>
        <v>2117</v>
      </c>
      <c r="E20" s="51">
        <f t="shared" si="0"/>
        <v>7</v>
      </c>
      <c r="F20" s="51"/>
      <c r="G20" s="52"/>
      <c r="H20" s="106">
        <v>1844</v>
      </c>
      <c r="I20" s="107">
        <v>9</v>
      </c>
      <c r="J20" s="51">
        <f t="shared" si="1"/>
        <v>1844</v>
      </c>
      <c r="K20" s="51">
        <f t="shared" si="1"/>
        <v>9</v>
      </c>
      <c r="L20" s="51"/>
      <c r="M20" s="52"/>
      <c r="N20" s="111">
        <v>18</v>
      </c>
      <c r="O20" s="51">
        <f t="shared" si="3"/>
        <v>18</v>
      </c>
      <c r="P20" s="107">
        <v>3070</v>
      </c>
      <c r="Q20" s="52">
        <f t="shared" si="2"/>
        <v>3070</v>
      </c>
      <c r="S20" s="13">
        <v>33</v>
      </c>
      <c r="T20" s="62">
        <f t="shared" si="4"/>
        <v>212410.62868367785</v>
      </c>
      <c r="U20" s="63">
        <f t="shared" si="5"/>
        <v>7009550.746561369</v>
      </c>
      <c r="V20" s="63">
        <f t="shared" si="6"/>
        <v>211730.22868367785</v>
      </c>
      <c r="W20" s="63">
        <f t="shared" si="7"/>
        <v>680.4</v>
      </c>
      <c r="X20" s="63">
        <f t="shared" si="8"/>
        <v>0</v>
      </c>
      <c r="Y20" s="63">
        <f t="shared" si="9"/>
        <v>0</v>
      </c>
      <c r="Z20" s="65"/>
      <c r="AA20" s="66"/>
      <c r="AB20" s="62">
        <f t="shared" si="10"/>
        <v>184250.7513043124</v>
      </c>
      <c r="AC20" s="63">
        <f t="shared" si="11"/>
        <v>6080274.79304231</v>
      </c>
      <c r="AD20" s="63">
        <f t="shared" si="12"/>
        <v>183371.33110887266</v>
      </c>
      <c r="AE20" s="63">
        <f t="shared" si="13"/>
        <v>879.4201954397394</v>
      </c>
      <c r="AF20" s="63">
        <f t="shared" si="14"/>
        <v>0</v>
      </c>
      <c r="AG20" s="63">
        <f t="shared" si="15"/>
        <v>0</v>
      </c>
      <c r="AH20" s="65"/>
      <c r="AI20" s="66"/>
      <c r="AJ20" s="62">
        <f t="shared" si="16"/>
        <v>396661.37998799025</v>
      </c>
      <c r="AK20" s="63">
        <f t="shared" si="17"/>
        <v>13089825.539603679</v>
      </c>
      <c r="AL20" s="65"/>
      <c r="AM20" s="66"/>
      <c r="AN20" s="62">
        <f t="shared" si="18"/>
        <v>311058.24532668496</v>
      </c>
      <c r="AO20" s="63">
        <f t="shared" si="19"/>
        <v>10264922.095780604</v>
      </c>
      <c r="AP20" s="63">
        <f t="shared" si="20"/>
        <v>1888.1468064823641</v>
      </c>
      <c r="AQ20" s="63">
        <f t="shared" si="21"/>
        <v>62308.844613918016</v>
      </c>
      <c r="AR20" s="63">
        <f t="shared" si="22"/>
        <v>309170.0985202026</v>
      </c>
      <c r="AS20" s="63">
        <f t="shared" si="23"/>
        <v>10202613.251166686</v>
      </c>
      <c r="AT20" s="63"/>
      <c r="AU20" s="64"/>
    </row>
    <row r="21" spans="1:47" ht="13.5">
      <c r="A21" s="13">
        <v>34</v>
      </c>
      <c r="B21" s="106">
        <v>2183</v>
      </c>
      <c r="C21" s="107">
        <v>7</v>
      </c>
      <c r="D21" s="51">
        <f t="shared" si="0"/>
        <v>2183</v>
      </c>
      <c r="E21" s="51">
        <f t="shared" si="0"/>
        <v>7</v>
      </c>
      <c r="F21" s="51"/>
      <c r="G21" s="52"/>
      <c r="H21" s="106">
        <v>1929</v>
      </c>
      <c r="I21" s="107">
        <v>13</v>
      </c>
      <c r="J21" s="51">
        <f t="shared" si="1"/>
        <v>1929</v>
      </c>
      <c r="K21" s="51">
        <f t="shared" si="1"/>
        <v>13</v>
      </c>
      <c r="L21" s="51"/>
      <c r="M21" s="52"/>
      <c r="N21" s="111">
        <v>24</v>
      </c>
      <c r="O21" s="51">
        <f t="shared" si="3"/>
        <v>24</v>
      </c>
      <c r="P21" s="107">
        <v>3290</v>
      </c>
      <c r="Q21" s="52">
        <f t="shared" si="2"/>
        <v>3290</v>
      </c>
      <c r="S21" s="13">
        <v>34</v>
      </c>
      <c r="T21" s="62">
        <f t="shared" si="4"/>
        <v>219011.571098946</v>
      </c>
      <c r="U21" s="63">
        <f t="shared" si="5"/>
        <v>7446393.417364164</v>
      </c>
      <c r="V21" s="63">
        <f t="shared" si="6"/>
        <v>218331.171098946</v>
      </c>
      <c r="W21" s="63">
        <f t="shared" si="7"/>
        <v>680.4</v>
      </c>
      <c r="X21" s="63">
        <f t="shared" si="8"/>
        <v>0</v>
      </c>
      <c r="Y21" s="63">
        <f t="shared" si="9"/>
        <v>0</v>
      </c>
      <c r="Z21" s="65"/>
      <c r="AA21" s="66"/>
      <c r="AB21" s="62">
        <f t="shared" si="10"/>
        <v>193094.18777453722</v>
      </c>
      <c r="AC21" s="63">
        <f t="shared" si="11"/>
        <v>6565202.384334265</v>
      </c>
      <c r="AD21" s="63">
        <f t="shared" si="12"/>
        <v>191823.91415890204</v>
      </c>
      <c r="AE21" s="63">
        <f t="shared" si="13"/>
        <v>1270.273615635179</v>
      </c>
      <c r="AF21" s="63">
        <f t="shared" si="14"/>
        <v>0</v>
      </c>
      <c r="AG21" s="63">
        <f t="shared" si="15"/>
        <v>0</v>
      </c>
      <c r="AH21" s="65"/>
      <c r="AI21" s="66"/>
      <c r="AJ21" s="62">
        <f t="shared" si="16"/>
        <v>412105.7588734832</v>
      </c>
      <c r="AK21" s="63">
        <f t="shared" si="17"/>
        <v>14011595.80169843</v>
      </c>
      <c r="AL21" s="65"/>
      <c r="AM21" s="66"/>
      <c r="AN21" s="62">
        <f t="shared" si="18"/>
        <v>333843.1395415856</v>
      </c>
      <c r="AO21" s="63">
        <f t="shared" si="19"/>
        <v>11350666.74441391</v>
      </c>
      <c r="AP21" s="63">
        <f t="shared" si="20"/>
        <v>2517.529075309819</v>
      </c>
      <c r="AQ21" s="63">
        <f t="shared" si="21"/>
        <v>85595.98856053383</v>
      </c>
      <c r="AR21" s="63">
        <f t="shared" si="22"/>
        <v>331325.6104662758</v>
      </c>
      <c r="AS21" s="63">
        <f t="shared" si="23"/>
        <v>11265070.755853375</v>
      </c>
      <c r="AT21" s="63"/>
      <c r="AU21" s="64"/>
    </row>
    <row r="22" spans="1:47" ht="13.5">
      <c r="A22" s="13">
        <v>35</v>
      </c>
      <c r="B22" s="106">
        <v>2432</v>
      </c>
      <c r="C22" s="107">
        <v>4</v>
      </c>
      <c r="D22" s="51">
        <f t="shared" si="0"/>
        <v>2432</v>
      </c>
      <c r="E22" s="51">
        <f t="shared" si="0"/>
        <v>4</v>
      </c>
      <c r="F22" s="51"/>
      <c r="G22" s="52"/>
      <c r="H22" s="106">
        <v>2131</v>
      </c>
      <c r="I22" s="107">
        <v>17</v>
      </c>
      <c r="J22" s="51">
        <f t="shared" si="1"/>
        <v>2131</v>
      </c>
      <c r="K22" s="51">
        <f t="shared" si="1"/>
        <v>17</v>
      </c>
      <c r="L22" s="51"/>
      <c r="M22" s="52"/>
      <c r="N22" s="111">
        <v>23</v>
      </c>
      <c r="O22" s="51">
        <f t="shared" si="3"/>
        <v>23</v>
      </c>
      <c r="P22" s="107">
        <v>3602</v>
      </c>
      <c r="Q22" s="52">
        <f t="shared" si="2"/>
        <v>3602</v>
      </c>
      <c r="S22" s="13">
        <v>35</v>
      </c>
      <c r="T22" s="62">
        <f t="shared" si="4"/>
        <v>243623.52657473052</v>
      </c>
      <c r="U22" s="63">
        <f t="shared" si="5"/>
        <v>8526823.430115568</v>
      </c>
      <c r="V22" s="63">
        <f t="shared" si="6"/>
        <v>243234.72657473054</v>
      </c>
      <c r="W22" s="63">
        <f t="shared" si="7"/>
        <v>388.8</v>
      </c>
      <c r="X22" s="63">
        <f t="shared" si="8"/>
        <v>0</v>
      </c>
      <c r="Y22" s="63">
        <f t="shared" si="9"/>
        <v>0</v>
      </c>
      <c r="Z22" s="63">
        <f>SUM(T22:T26)</f>
        <v>1213397.2618066152</v>
      </c>
      <c r="AA22" s="64">
        <f>Z22/$T$59*100</f>
        <v>11.972100245072573</v>
      </c>
      <c r="AB22" s="62">
        <f t="shared" si="10"/>
        <v>213572.35620774364</v>
      </c>
      <c r="AC22" s="63">
        <f t="shared" si="11"/>
        <v>7475032.467271027</v>
      </c>
      <c r="AD22" s="63">
        <f t="shared" si="12"/>
        <v>211911.22917191303</v>
      </c>
      <c r="AE22" s="63">
        <f t="shared" si="13"/>
        <v>1661.127035830619</v>
      </c>
      <c r="AF22" s="63">
        <f t="shared" si="14"/>
        <v>0</v>
      </c>
      <c r="AG22" s="63">
        <f t="shared" si="15"/>
        <v>0</v>
      </c>
      <c r="AH22" s="63">
        <f>SUM(AB22:AB26)</f>
        <v>1064405.5088439093</v>
      </c>
      <c r="AI22" s="64">
        <f>AH22/$AB$59*100</f>
        <v>10.955093189793011</v>
      </c>
      <c r="AJ22" s="62">
        <f t="shared" si="16"/>
        <v>457195.88278247416</v>
      </c>
      <c r="AK22" s="63">
        <f t="shared" si="17"/>
        <v>16001855.897386596</v>
      </c>
      <c r="AL22" s="63">
        <f>SUM(AJ22:AJ26)</f>
        <v>2277802.7706505246</v>
      </c>
      <c r="AM22" s="64">
        <f>AL22/$AJ$59*100</f>
        <v>11.474332977254951</v>
      </c>
      <c r="AN22" s="62">
        <f t="shared" si="18"/>
        <v>365158.786711212</v>
      </c>
      <c r="AO22" s="63">
        <f t="shared" si="19"/>
        <v>12780557.534892421</v>
      </c>
      <c r="AP22" s="63">
        <f t="shared" si="20"/>
        <v>2412.632030505243</v>
      </c>
      <c r="AQ22" s="63">
        <f t="shared" si="21"/>
        <v>84442.1210676835</v>
      </c>
      <c r="AR22" s="63">
        <f t="shared" si="22"/>
        <v>362746.1546807068</v>
      </c>
      <c r="AS22" s="63">
        <f t="shared" si="23"/>
        <v>12696115.413824737</v>
      </c>
      <c r="AT22" s="63">
        <f>SUM(AN22:AN26)</f>
        <v>1948345.6742854489</v>
      </c>
      <c r="AU22" s="64">
        <f>AT22/$AN$59*100</f>
        <v>19.083981304204233</v>
      </c>
    </row>
    <row r="23" spans="1:47" ht="13.5">
      <c r="A23" s="13">
        <v>36</v>
      </c>
      <c r="B23" s="106">
        <v>2435</v>
      </c>
      <c r="C23" s="107">
        <v>5</v>
      </c>
      <c r="D23" s="51">
        <f t="shared" si="0"/>
        <v>2435</v>
      </c>
      <c r="E23" s="51">
        <f t="shared" si="0"/>
        <v>5</v>
      </c>
      <c r="F23" s="51"/>
      <c r="G23" s="52"/>
      <c r="H23" s="106">
        <v>2136</v>
      </c>
      <c r="I23" s="107">
        <v>11</v>
      </c>
      <c r="J23" s="51">
        <f t="shared" si="1"/>
        <v>2136</v>
      </c>
      <c r="K23" s="51">
        <f t="shared" si="1"/>
        <v>11</v>
      </c>
      <c r="L23" s="51"/>
      <c r="M23" s="52"/>
      <c r="N23" s="111">
        <v>29</v>
      </c>
      <c r="O23" s="51">
        <f t="shared" si="3"/>
        <v>29</v>
      </c>
      <c r="P23" s="107">
        <v>3859</v>
      </c>
      <c r="Q23" s="52">
        <f t="shared" si="2"/>
        <v>3859</v>
      </c>
      <c r="S23" s="13">
        <v>36</v>
      </c>
      <c r="T23" s="62">
        <f t="shared" si="4"/>
        <v>244020.76941178818</v>
      </c>
      <c r="U23" s="63">
        <f t="shared" si="5"/>
        <v>8784747.698824374</v>
      </c>
      <c r="V23" s="63">
        <f t="shared" si="6"/>
        <v>243534.76941178818</v>
      </c>
      <c r="W23" s="63">
        <f t="shared" si="7"/>
        <v>486</v>
      </c>
      <c r="X23" s="63">
        <f t="shared" si="8"/>
        <v>0</v>
      </c>
      <c r="Y23" s="63">
        <f t="shared" si="9"/>
        <v>0</v>
      </c>
      <c r="Z23" s="65"/>
      <c r="AA23" s="66"/>
      <c r="AB23" s="62">
        <f t="shared" si="10"/>
        <v>213483.2868450993</v>
      </c>
      <c r="AC23" s="63">
        <f t="shared" si="11"/>
        <v>7685398.326423574</v>
      </c>
      <c r="AD23" s="63">
        <f t="shared" si="12"/>
        <v>212408.43993956182</v>
      </c>
      <c r="AE23" s="63">
        <f t="shared" si="13"/>
        <v>1074.8469055374592</v>
      </c>
      <c r="AF23" s="63">
        <f t="shared" si="14"/>
        <v>0</v>
      </c>
      <c r="AG23" s="63">
        <f t="shared" si="15"/>
        <v>0</v>
      </c>
      <c r="AH23" s="65"/>
      <c r="AI23" s="66"/>
      <c r="AJ23" s="62">
        <f t="shared" si="16"/>
        <v>457504.0562568875</v>
      </c>
      <c r="AK23" s="63">
        <f t="shared" si="17"/>
        <v>16470146.02524795</v>
      </c>
      <c r="AL23" s="65"/>
      <c r="AM23" s="66"/>
      <c r="AN23" s="62">
        <f t="shared" si="18"/>
        <v>391669.8352079522</v>
      </c>
      <c r="AO23" s="63">
        <f t="shared" si="19"/>
        <v>14100114.067486279</v>
      </c>
      <c r="AP23" s="63">
        <f t="shared" si="20"/>
        <v>3042.0142993326976</v>
      </c>
      <c r="AQ23" s="63">
        <f t="shared" si="21"/>
        <v>109512.51477597712</v>
      </c>
      <c r="AR23" s="63">
        <f t="shared" si="22"/>
        <v>388627.8209086195</v>
      </c>
      <c r="AS23" s="63">
        <f t="shared" si="23"/>
        <v>13990601.552710302</v>
      </c>
      <c r="AT23" s="63"/>
      <c r="AU23" s="64"/>
    </row>
    <row r="24" spans="1:47" ht="13.5">
      <c r="A24" s="13">
        <v>37</v>
      </c>
      <c r="B24" s="106">
        <v>2495</v>
      </c>
      <c r="C24" s="107">
        <v>6</v>
      </c>
      <c r="D24" s="51">
        <f t="shared" si="0"/>
        <v>2495</v>
      </c>
      <c r="E24" s="51">
        <f t="shared" si="0"/>
        <v>6</v>
      </c>
      <c r="F24" s="51"/>
      <c r="G24" s="52"/>
      <c r="H24" s="106">
        <v>2164</v>
      </c>
      <c r="I24" s="107">
        <v>16</v>
      </c>
      <c r="J24" s="51">
        <f t="shared" si="1"/>
        <v>2164</v>
      </c>
      <c r="K24" s="51">
        <f t="shared" si="1"/>
        <v>16</v>
      </c>
      <c r="L24" s="51"/>
      <c r="M24" s="52"/>
      <c r="N24" s="111">
        <v>31</v>
      </c>
      <c r="O24" s="51">
        <f t="shared" si="3"/>
        <v>31</v>
      </c>
      <c r="P24" s="107">
        <v>3964</v>
      </c>
      <c r="Q24" s="52">
        <f t="shared" si="2"/>
        <v>3964</v>
      </c>
      <c r="S24" s="13">
        <v>37</v>
      </c>
      <c r="T24" s="62">
        <f t="shared" si="4"/>
        <v>250118.82615294107</v>
      </c>
      <c r="U24" s="63">
        <f t="shared" si="5"/>
        <v>9254396.56765882</v>
      </c>
      <c r="V24" s="63">
        <f t="shared" si="6"/>
        <v>249535.62615294105</v>
      </c>
      <c r="W24" s="63">
        <f t="shared" si="7"/>
        <v>583.2</v>
      </c>
      <c r="X24" s="63">
        <f t="shared" si="8"/>
        <v>0</v>
      </c>
      <c r="Y24" s="63">
        <f t="shared" si="9"/>
        <v>0</v>
      </c>
      <c r="Z24" s="65"/>
      <c r="AA24" s="66"/>
      <c r="AB24" s="62">
        <f t="shared" si="10"/>
        <v>216756.2339191768</v>
      </c>
      <c r="AC24" s="63">
        <f t="shared" si="11"/>
        <v>8019980.655009542</v>
      </c>
      <c r="AD24" s="63">
        <f t="shared" si="12"/>
        <v>215192.82023839504</v>
      </c>
      <c r="AE24" s="63">
        <f t="shared" si="13"/>
        <v>1563.413680781759</v>
      </c>
      <c r="AF24" s="63">
        <f t="shared" si="14"/>
        <v>0</v>
      </c>
      <c r="AG24" s="63">
        <f t="shared" si="15"/>
        <v>0</v>
      </c>
      <c r="AH24" s="65"/>
      <c r="AI24" s="66"/>
      <c r="AJ24" s="62">
        <f t="shared" si="16"/>
        <v>466875.06007211783</v>
      </c>
      <c r="AK24" s="63">
        <f t="shared" si="17"/>
        <v>17274377.22266836</v>
      </c>
      <c r="AL24" s="65"/>
      <c r="AM24" s="66"/>
      <c r="AN24" s="62">
        <f t="shared" si="18"/>
        <v>402453.8509081872</v>
      </c>
      <c r="AO24" s="63">
        <f t="shared" si="19"/>
        <v>14890792.483602926</v>
      </c>
      <c r="AP24" s="63">
        <f t="shared" si="20"/>
        <v>3251.8083889418494</v>
      </c>
      <c r="AQ24" s="63">
        <f t="shared" si="21"/>
        <v>120316.91039084842</v>
      </c>
      <c r="AR24" s="63">
        <f t="shared" si="22"/>
        <v>399202.04251924535</v>
      </c>
      <c r="AS24" s="63">
        <f t="shared" si="23"/>
        <v>14770475.573212078</v>
      </c>
      <c r="AT24" s="63"/>
      <c r="AU24" s="64"/>
    </row>
    <row r="25" spans="1:47" ht="13.5">
      <c r="A25" s="13">
        <v>38</v>
      </c>
      <c r="B25" s="106">
        <v>2325</v>
      </c>
      <c r="C25" s="107">
        <v>6</v>
      </c>
      <c r="D25" s="51">
        <f t="shared" si="0"/>
        <v>2325</v>
      </c>
      <c r="E25" s="51">
        <f t="shared" si="0"/>
        <v>6</v>
      </c>
      <c r="F25" s="51"/>
      <c r="G25" s="52"/>
      <c r="H25" s="106">
        <v>2101</v>
      </c>
      <c r="I25" s="107">
        <v>14</v>
      </c>
      <c r="J25" s="51">
        <f t="shared" si="1"/>
        <v>2101</v>
      </c>
      <c r="K25" s="51">
        <f t="shared" si="1"/>
        <v>14</v>
      </c>
      <c r="L25" s="51"/>
      <c r="M25" s="52"/>
      <c r="N25" s="111">
        <v>27</v>
      </c>
      <c r="O25" s="51">
        <f t="shared" si="3"/>
        <v>27</v>
      </c>
      <c r="P25" s="107">
        <v>3977</v>
      </c>
      <c r="Q25" s="52">
        <f t="shared" si="2"/>
        <v>3977</v>
      </c>
      <c r="S25" s="13">
        <v>38</v>
      </c>
      <c r="T25" s="62">
        <f t="shared" si="4"/>
        <v>233116.39871967456</v>
      </c>
      <c r="U25" s="63">
        <f t="shared" si="5"/>
        <v>8858423.151347633</v>
      </c>
      <c r="V25" s="63">
        <f t="shared" si="6"/>
        <v>232533.19871967455</v>
      </c>
      <c r="W25" s="63">
        <f t="shared" si="7"/>
        <v>583.2</v>
      </c>
      <c r="X25" s="63">
        <f t="shared" si="8"/>
        <v>0</v>
      </c>
      <c r="Y25" s="63">
        <f t="shared" si="9"/>
        <v>0</v>
      </c>
      <c r="Z25" s="65"/>
      <c r="AA25" s="66"/>
      <c r="AB25" s="62">
        <f t="shared" si="10"/>
        <v>210295.95153670435</v>
      </c>
      <c r="AC25" s="63">
        <f t="shared" si="11"/>
        <v>7991246.158394765</v>
      </c>
      <c r="AD25" s="63">
        <f t="shared" si="12"/>
        <v>208927.96456602032</v>
      </c>
      <c r="AE25" s="63">
        <f t="shared" si="13"/>
        <v>1367.986970684039</v>
      </c>
      <c r="AF25" s="63">
        <f t="shared" si="14"/>
        <v>0</v>
      </c>
      <c r="AG25" s="63">
        <f t="shared" si="15"/>
        <v>0</v>
      </c>
      <c r="AH25" s="65"/>
      <c r="AI25" s="66"/>
      <c r="AJ25" s="62">
        <f t="shared" si="16"/>
        <v>443412.3502563789</v>
      </c>
      <c r="AK25" s="63">
        <f t="shared" si="17"/>
        <v>16849669.3097424</v>
      </c>
      <c r="AL25" s="65"/>
      <c r="AM25" s="66"/>
      <c r="AN25" s="62">
        <f t="shared" si="18"/>
        <v>403343.45207123685</v>
      </c>
      <c r="AO25" s="63">
        <f t="shared" si="19"/>
        <v>15327051.178707</v>
      </c>
      <c r="AP25" s="63">
        <f t="shared" si="20"/>
        <v>2832.2202097235463</v>
      </c>
      <c r="AQ25" s="63">
        <f t="shared" si="21"/>
        <v>107624.36796949476</v>
      </c>
      <c r="AR25" s="63">
        <f t="shared" si="22"/>
        <v>400511.2318615133</v>
      </c>
      <c r="AS25" s="63">
        <f t="shared" si="23"/>
        <v>15219426.810737506</v>
      </c>
      <c r="AT25" s="63"/>
      <c r="AU25" s="64"/>
    </row>
    <row r="26" spans="1:47" ht="13.5">
      <c r="A26" s="13">
        <v>39</v>
      </c>
      <c r="B26" s="106">
        <v>2419</v>
      </c>
      <c r="C26" s="107">
        <v>6</v>
      </c>
      <c r="D26" s="51">
        <f t="shared" si="0"/>
        <v>2419</v>
      </c>
      <c r="E26" s="51">
        <f t="shared" si="0"/>
        <v>6</v>
      </c>
      <c r="F26" s="51"/>
      <c r="G26" s="52"/>
      <c r="H26" s="106">
        <v>2102</v>
      </c>
      <c r="I26" s="107">
        <v>13</v>
      </c>
      <c r="J26" s="51">
        <f t="shared" si="1"/>
        <v>2102</v>
      </c>
      <c r="K26" s="51">
        <f t="shared" si="1"/>
        <v>13</v>
      </c>
      <c r="L26" s="51"/>
      <c r="M26" s="52"/>
      <c r="N26" s="111">
        <v>27</v>
      </c>
      <c r="O26" s="51">
        <f t="shared" si="3"/>
        <v>27</v>
      </c>
      <c r="P26" s="107">
        <v>3802</v>
      </c>
      <c r="Q26" s="52">
        <f t="shared" si="2"/>
        <v>3802</v>
      </c>
      <c r="S26" s="13">
        <v>39</v>
      </c>
      <c r="T26" s="62">
        <f t="shared" si="4"/>
        <v>242517.74094748075</v>
      </c>
      <c r="U26" s="63">
        <f t="shared" si="5"/>
        <v>9458191.89695175</v>
      </c>
      <c r="V26" s="63">
        <f t="shared" si="6"/>
        <v>241934.54094748074</v>
      </c>
      <c r="W26" s="63">
        <f t="shared" si="7"/>
        <v>583.2</v>
      </c>
      <c r="X26" s="63">
        <f t="shared" si="8"/>
        <v>0</v>
      </c>
      <c r="Y26" s="63">
        <f t="shared" si="9"/>
        <v>0</v>
      </c>
      <c r="Z26" s="65"/>
      <c r="AA26" s="66"/>
      <c r="AB26" s="62">
        <f t="shared" si="10"/>
        <v>210297.68033518526</v>
      </c>
      <c r="AC26" s="63">
        <f t="shared" si="11"/>
        <v>8201609.533072225</v>
      </c>
      <c r="AD26" s="63">
        <f t="shared" si="12"/>
        <v>209027.40671955008</v>
      </c>
      <c r="AE26" s="63">
        <f t="shared" si="13"/>
        <v>1270.273615635179</v>
      </c>
      <c r="AF26" s="63">
        <f t="shared" si="14"/>
        <v>0</v>
      </c>
      <c r="AG26" s="63">
        <f t="shared" si="15"/>
        <v>0</v>
      </c>
      <c r="AH26" s="65"/>
      <c r="AI26" s="66"/>
      <c r="AJ26" s="62">
        <f t="shared" si="16"/>
        <v>452815.42128266604</v>
      </c>
      <c r="AK26" s="63">
        <f t="shared" si="17"/>
        <v>17659801.430023976</v>
      </c>
      <c r="AL26" s="65"/>
      <c r="AM26" s="66"/>
      <c r="AN26" s="62">
        <f t="shared" si="18"/>
        <v>385719.7493868605</v>
      </c>
      <c r="AO26" s="63">
        <f t="shared" si="19"/>
        <v>15043070.22608756</v>
      </c>
      <c r="AP26" s="63">
        <f t="shared" si="20"/>
        <v>2832.2202097235463</v>
      </c>
      <c r="AQ26" s="63">
        <f t="shared" si="21"/>
        <v>110456.5881792183</v>
      </c>
      <c r="AR26" s="63">
        <f t="shared" si="22"/>
        <v>382887.52917713695</v>
      </c>
      <c r="AS26" s="63">
        <f t="shared" si="23"/>
        <v>14932613.637908341</v>
      </c>
      <c r="AT26" s="63"/>
      <c r="AU26" s="64"/>
    </row>
    <row r="27" spans="1:47" ht="13.5">
      <c r="A27" s="13">
        <v>40</v>
      </c>
      <c r="B27" s="106">
        <v>2312</v>
      </c>
      <c r="C27" s="107">
        <v>4</v>
      </c>
      <c r="D27" s="51">
        <f t="shared" si="0"/>
        <v>2312</v>
      </c>
      <c r="E27" s="51">
        <f t="shared" si="0"/>
        <v>4</v>
      </c>
      <c r="F27" s="51"/>
      <c r="G27" s="52"/>
      <c r="H27" s="106">
        <v>2025</v>
      </c>
      <c r="I27" s="107">
        <v>10</v>
      </c>
      <c r="J27" s="51">
        <f t="shared" si="1"/>
        <v>2025</v>
      </c>
      <c r="K27" s="51">
        <f t="shared" si="1"/>
        <v>10</v>
      </c>
      <c r="L27" s="51"/>
      <c r="M27" s="52"/>
      <c r="N27" s="111">
        <v>23</v>
      </c>
      <c r="O27" s="51">
        <f t="shared" si="3"/>
        <v>23</v>
      </c>
      <c r="P27" s="107">
        <v>3721</v>
      </c>
      <c r="Q27" s="52">
        <f t="shared" si="2"/>
        <v>3721</v>
      </c>
      <c r="S27" s="13">
        <v>40</v>
      </c>
      <c r="T27" s="62">
        <f t="shared" si="4"/>
        <v>231621.81309242474</v>
      </c>
      <c r="U27" s="63">
        <f t="shared" si="5"/>
        <v>9264872.523696989</v>
      </c>
      <c r="V27" s="63">
        <f t="shared" si="6"/>
        <v>231233.01309242475</v>
      </c>
      <c r="W27" s="63">
        <f t="shared" si="7"/>
        <v>388.8</v>
      </c>
      <c r="X27" s="63">
        <f t="shared" si="8"/>
        <v>0</v>
      </c>
      <c r="Y27" s="63">
        <f t="shared" si="9"/>
        <v>0</v>
      </c>
      <c r="Z27" s="63">
        <f>SUM(T27:T31)</f>
        <v>1072394.0140636372</v>
      </c>
      <c r="AA27" s="64">
        <f>Z27/$T$59*100</f>
        <v>10.580878202634194</v>
      </c>
      <c r="AB27" s="62">
        <f t="shared" si="10"/>
        <v>202347.49444824734</v>
      </c>
      <c r="AC27" s="63">
        <f t="shared" si="11"/>
        <v>8093899.777929894</v>
      </c>
      <c r="AD27" s="63">
        <f t="shared" si="12"/>
        <v>201370.36089775874</v>
      </c>
      <c r="AE27" s="63">
        <f t="shared" si="13"/>
        <v>977.1335504885993</v>
      </c>
      <c r="AF27" s="63">
        <f t="shared" si="14"/>
        <v>0</v>
      </c>
      <c r="AG27" s="63">
        <f t="shared" si="15"/>
        <v>0</v>
      </c>
      <c r="AH27" s="63">
        <f>SUM(AB27:AB31)</f>
        <v>963110.2591651853</v>
      </c>
      <c r="AI27" s="64">
        <f>AH27/$AB$59*100</f>
        <v>9.912540430817668</v>
      </c>
      <c r="AJ27" s="62">
        <f t="shared" si="16"/>
        <v>433969.3075406721</v>
      </c>
      <c r="AK27" s="63">
        <f t="shared" si="17"/>
        <v>17358772.301626883</v>
      </c>
      <c r="AL27" s="63">
        <f>SUM(AJ27:AJ31)</f>
        <v>2035504.2732288227</v>
      </c>
      <c r="AM27" s="64">
        <f>AL27/$AJ$59*100</f>
        <v>10.25376477217232</v>
      </c>
      <c r="AN27" s="62">
        <f t="shared" si="18"/>
        <v>377142.90453658794</v>
      </c>
      <c r="AO27" s="63">
        <f t="shared" si="19"/>
        <v>15085716.181463517</v>
      </c>
      <c r="AP27" s="63">
        <f t="shared" si="20"/>
        <v>2412.632030505243</v>
      </c>
      <c r="AQ27" s="63">
        <f t="shared" si="21"/>
        <v>96505.28122020973</v>
      </c>
      <c r="AR27" s="63">
        <f t="shared" si="22"/>
        <v>374730.2725060827</v>
      </c>
      <c r="AS27" s="63">
        <f t="shared" si="23"/>
        <v>14989210.900243308</v>
      </c>
      <c r="AT27" s="63">
        <f>SUM(AN27:AN31)</f>
        <v>1748123.6511016432</v>
      </c>
      <c r="AU27" s="64">
        <f>AT27/$AN$59*100</f>
        <v>17.12281322322135</v>
      </c>
    </row>
    <row r="28" spans="1:47" ht="13.5">
      <c r="A28" s="13">
        <v>41</v>
      </c>
      <c r="B28" s="106">
        <v>2332</v>
      </c>
      <c r="C28" s="107">
        <v>6</v>
      </c>
      <c r="D28" s="51">
        <f t="shared" si="0"/>
        <v>2332</v>
      </c>
      <c r="E28" s="51">
        <f t="shared" si="0"/>
        <v>6</v>
      </c>
      <c r="F28" s="51"/>
      <c r="G28" s="52"/>
      <c r="H28" s="106">
        <v>2127</v>
      </c>
      <c r="I28" s="107">
        <v>14</v>
      </c>
      <c r="J28" s="51">
        <f t="shared" si="1"/>
        <v>2127</v>
      </c>
      <c r="K28" s="51">
        <f t="shared" si="1"/>
        <v>14</v>
      </c>
      <c r="L28" s="51"/>
      <c r="M28" s="52"/>
      <c r="N28" s="111">
        <v>24</v>
      </c>
      <c r="O28" s="51">
        <f t="shared" si="3"/>
        <v>24</v>
      </c>
      <c r="P28" s="107">
        <v>3782</v>
      </c>
      <c r="Q28" s="52">
        <f t="shared" si="2"/>
        <v>3782</v>
      </c>
      <c r="S28" s="13">
        <v>41</v>
      </c>
      <c r="T28" s="62">
        <f t="shared" si="4"/>
        <v>233816.49867280904</v>
      </c>
      <c r="U28" s="63">
        <f t="shared" si="5"/>
        <v>9586476.44558517</v>
      </c>
      <c r="V28" s="63">
        <f t="shared" si="6"/>
        <v>233233.29867280903</v>
      </c>
      <c r="W28" s="63">
        <f t="shared" si="7"/>
        <v>583.2</v>
      </c>
      <c r="X28" s="63">
        <f t="shared" si="8"/>
        <v>0</v>
      </c>
      <c r="Y28" s="63">
        <f t="shared" si="9"/>
        <v>0</v>
      </c>
      <c r="Z28" s="65"/>
      <c r="AA28" s="66"/>
      <c r="AB28" s="62">
        <f t="shared" si="10"/>
        <v>212881.44752847802</v>
      </c>
      <c r="AC28" s="63">
        <f t="shared" si="11"/>
        <v>8728139.3486676</v>
      </c>
      <c r="AD28" s="63">
        <f t="shared" si="12"/>
        <v>211513.460557794</v>
      </c>
      <c r="AE28" s="63">
        <f t="shared" si="13"/>
        <v>1367.986970684039</v>
      </c>
      <c r="AF28" s="63">
        <f t="shared" si="14"/>
        <v>0</v>
      </c>
      <c r="AG28" s="63">
        <f t="shared" si="15"/>
        <v>0</v>
      </c>
      <c r="AH28" s="65"/>
      <c r="AI28" s="66"/>
      <c r="AJ28" s="62">
        <f t="shared" si="16"/>
        <v>446697.9462012871</v>
      </c>
      <c r="AK28" s="63">
        <f t="shared" si="17"/>
        <v>18314615.794252772</v>
      </c>
      <c r="AL28" s="65"/>
      <c r="AM28" s="66"/>
      <c r="AN28" s="62">
        <f t="shared" si="18"/>
        <v>383390.9208028037</v>
      </c>
      <c r="AO28" s="63">
        <f t="shared" si="19"/>
        <v>15719027.752914952</v>
      </c>
      <c r="AP28" s="63">
        <f t="shared" si="20"/>
        <v>2517.529075309819</v>
      </c>
      <c r="AQ28" s="63">
        <f t="shared" si="21"/>
        <v>103218.69208770257</v>
      </c>
      <c r="AR28" s="63">
        <f t="shared" si="22"/>
        <v>380873.3917274939</v>
      </c>
      <c r="AS28" s="63">
        <f t="shared" si="23"/>
        <v>15615809.06082725</v>
      </c>
      <c r="AT28" s="63"/>
      <c r="AU28" s="64"/>
    </row>
    <row r="29" spans="1:47" ht="13.5">
      <c r="A29" s="13">
        <v>42</v>
      </c>
      <c r="B29" s="106">
        <v>2103</v>
      </c>
      <c r="C29" s="107">
        <v>2</v>
      </c>
      <c r="D29" s="51">
        <f t="shared" si="0"/>
        <v>2103</v>
      </c>
      <c r="E29" s="51">
        <f t="shared" si="0"/>
        <v>2</v>
      </c>
      <c r="F29" s="51"/>
      <c r="G29" s="52"/>
      <c r="H29" s="106">
        <v>1948</v>
      </c>
      <c r="I29" s="107">
        <v>8</v>
      </c>
      <c r="J29" s="51">
        <f t="shared" si="1"/>
        <v>1948</v>
      </c>
      <c r="K29" s="51">
        <f t="shared" si="1"/>
        <v>8</v>
      </c>
      <c r="L29" s="51"/>
      <c r="M29" s="52"/>
      <c r="N29" s="111">
        <v>34</v>
      </c>
      <c r="O29" s="51">
        <f t="shared" si="3"/>
        <v>34</v>
      </c>
      <c r="P29" s="107">
        <v>3528</v>
      </c>
      <c r="Q29" s="52">
        <f t="shared" si="2"/>
        <v>3528</v>
      </c>
      <c r="S29" s="13">
        <v>42</v>
      </c>
      <c r="T29" s="62">
        <f t="shared" si="4"/>
        <v>210524.42877740884</v>
      </c>
      <c r="U29" s="63">
        <f t="shared" si="5"/>
        <v>8842026.00865117</v>
      </c>
      <c r="V29" s="63">
        <f t="shared" si="6"/>
        <v>210330.02877740885</v>
      </c>
      <c r="W29" s="63">
        <f t="shared" si="7"/>
        <v>194.4</v>
      </c>
      <c r="X29" s="63">
        <f t="shared" si="8"/>
        <v>0</v>
      </c>
      <c r="Y29" s="63">
        <f t="shared" si="9"/>
        <v>0</v>
      </c>
      <c r="Z29" s="65"/>
      <c r="AA29" s="66"/>
      <c r="AB29" s="62">
        <f t="shared" si="10"/>
        <v>194495.02191635832</v>
      </c>
      <c r="AC29" s="63">
        <f t="shared" si="11"/>
        <v>8168790.92048705</v>
      </c>
      <c r="AD29" s="63">
        <f t="shared" si="12"/>
        <v>193713.31507596743</v>
      </c>
      <c r="AE29" s="63">
        <f t="shared" si="13"/>
        <v>781.7068403908795</v>
      </c>
      <c r="AF29" s="63">
        <f t="shared" si="14"/>
        <v>0</v>
      </c>
      <c r="AG29" s="63">
        <f t="shared" si="15"/>
        <v>0</v>
      </c>
      <c r="AH29" s="65"/>
      <c r="AI29" s="66"/>
      <c r="AJ29" s="62">
        <f t="shared" si="16"/>
        <v>405019.45069376717</v>
      </c>
      <c r="AK29" s="63">
        <f t="shared" si="17"/>
        <v>17010816.92913822</v>
      </c>
      <c r="AL29" s="65"/>
      <c r="AM29" s="66"/>
      <c r="AN29" s="62">
        <f t="shared" si="18"/>
        <v>358860.3456403832</v>
      </c>
      <c r="AO29" s="63">
        <f t="shared" si="19"/>
        <v>15072134.516896095</v>
      </c>
      <c r="AP29" s="63">
        <f t="shared" si="20"/>
        <v>3566.499523355577</v>
      </c>
      <c r="AQ29" s="63">
        <f t="shared" si="21"/>
        <v>149792.97998093424</v>
      </c>
      <c r="AR29" s="63">
        <f t="shared" si="22"/>
        <v>355293.8461170276</v>
      </c>
      <c r="AS29" s="63">
        <f t="shared" si="23"/>
        <v>14922341.53691516</v>
      </c>
      <c r="AT29" s="63"/>
      <c r="AU29" s="64"/>
    </row>
    <row r="30" spans="1:47" ht="13.5">
      <c r="A30" s="13">
        <v>43</v>
      </c>
      <c r="B30" s="106">
        <v>1923</v>
      </c>
      <c r="C30" s="107">
        <v>8</v>
      </c>
      <c r="D30" s="51">
        <f t="shared" si="0"/>
        <v>1923</v>
      </c>
      <c r="E30" s="51">
        <f t="shared" si="0"/>
        <v>8</v>
      </c>
      <c r="F30" s="51"/>
      <c r="G30" s="52"/>
      <c r="H30" s="106">
        <v>1811</v>
      </c>
      <c r="I30" s="107">
        <v>10</v>
      </c>
      <c r="J30" s="51">
        <f t="shared" si="1"/>
        <v>1811</v>
      </c>
      <c r="K30" s="51">
        <f t="shared" si="1"/>
        <v>10</v>
      </c>
      <c r="L30" s="51"/>
      <c r="M30" s="52"/>
      <c r="N30" s="111">
        <v>25</v>
      </c>
      <c r="O30" s="51">
        <f t="shared" si="3"/>
        <v>25</v>
      </c>
      <c r="P30" s="107">
        <v>2979</v>
      </c>
      <c r="Q30" s="52">
        <f t="shared" si="2"/>
        <v>2979</v>
      </c>
      <c r="S30" s="13">
        <v>43</v>
      </c>
      <c r="T30" s="62">
        <f t="shared" si="4"/>
        <v>193105.05855395016</v>
      </c>
      <c r="U30" s="63">
        <f t="shared" si="5"/>
        <v>8303517.517819857</v>
      </c>
      <c r="V30" s="63">
        <f t="shared" si="6"/>
        <v>192327.45855395016</v>
      </c>
      <c r="W30" s="63">
        <f t="shared" si="7"/>
        <v>777.6</v>
      </c>
      <c r="X30" s="63">
        <f t="shared" si="8"/>
        <v>0</v>
      </c>
      <c r="Y30" s="63">
        <f t="shared" si="9"/>
        <v>0</v>
      </c>
      <c r="Z30" s="65"/>
      <c r="AA30" s="66"/>
      <c r="AB30" s="62">
        <f t="shared" si="10"/>
        <v>181066.87359287927</v>
      </c>
      <c r="AC30" s="63">
        <f t="shared" si="11"/>
        <v>7785875.564493809</v>
      </c>
      <c r="AD30" s="63">
        <f t="shared" si="12"/>
        <v>180089.74004239068</v>
      </c>
      <c r="AE30" s="63">
        <f t="shared" si="13"/>
        <v>977.1335504885993</v>
      </c>
      <c r="AF30" s="63">
        <f t="shared" si="14"/>
        <v>0</v>
      </c>
      <c r="AG30" s="63">
        <f t="shared" si="15"/>
        <v>0</v>
      </c>
      <c r="AH30" s="65"/>
      <c r="AI30" s="66"/>
      <c r="AJ30" s="62">
        <f t="shared" si="16"/>
        <v>374171.93214682944</v>
      </c>
      <c r="AK30" s="63">
        <f t="shared" si="17"/>
        <v>16089393.082313666</v>
      </c>
      <c r="AL30" s="65"/>
      <c r="AM30" s="66"/>
      <c r="AN30" s="62">
        <f t="shared" si="18"/>
        <v>302628.1992444413</v>
      </c>
      <c r="AO30" s="63">
        <f t="shared" si="19"/>
        <v>13013012.567510976</v>
      </c>
      <c r="AP30" s="63">
        <f t="shared" si="20"/>
        <v>2622.4261201143945</v>
      </c>
      <c r="AQ30" s="63">
        <f t="shared" si="21"/>
        <v>112764.32316491897</v>
      </c>
      <c r="AR30" s="63">
        <f t="shared" si="22"/>
        <v>300005.7731243269</v>
      </c>
      <c r="AS30" s="63">
        <f t="shared" si="23"/>
        <v>12900248.244346056</v>
      </c>
      <c r="AT30" s="63"/>
      <c r="AU30" s="64"/>
    </row>
    <row r="31" spans="1:47" ht="13.5">
      <c r="A31" s="13">
        <v>44</v>
      </c>
      <c r="B31" s="106">
        <v>2032</v>
      </c>
      <c r="C31" s="107">
        <v>1</v>
      </c>
      <c r="D31" s="51">
        <f t="shared" si="0"/>
        <v>2032</v>
      </c>
      <c r="E31" s="51">
        <f t="shared" si="0"/>
        <v>1</v>
      </c>
      <c r="F31" s="51"/>
      <c r="G31" s="52"/>
      <c r="H31" s="106">
        <v>1725</v>
      </c>
      <c r="I31" s="107">
        <v>8</v>
      </c>
      <c r="J31" s="51">
        <f t="shared" si="1"/>
        <v>1725</v>
      </c>
      <c r="K31" s="51">
        <f t="shared" si="1"/>
        <v>8</v>
      </c>
      <c r="L31" s="51"/>
      <c r="M31" s="52"/>
      <c r="N31" s="111">
        <v>27</v>
      </c>
      <c r="O31" s="51">
        <f t="shared" si="3"/>
        <v>27</v>
      </c>
      <c r="P31" s="107">
        <v>3210</v>
      </c>
      <c r="Q31" s="52">
        <f t="shared" si="2"/>
        <v>3210</v>
      </c>
      <c r="S31" s="13">
        <v>44</v>
      </c>
      <c r="T31" s="62">
        <f t="shared" si="4"/>
        <v>203326.2149670446</v>
      </c>
      <c r="U31" s="63">
        <f t="shared" si="5"/>
        <v>8946353.458549961</v>
      </c>
      <c r="V31" s="63">
        <f t="shared" si="6"/>
        <v>203229.01496704458</v>
      </c>
      <c r="W31" s="63">
        <f t="shared" si="7"/>
        <v>97.2</v>
      </c>
      <c r="X31" s="63">
        <f t="shared" si="8"/>
        <v>0</v>
      </c>
      <c r="Y31" s="63">
        <f t="shared" si="9"/>
        <v>0</v>
      </c>
      <c r="Z31" s="65"/>
      <c r="AA31" s="66"/>
      <c r="AB31" s="62">
        <f t="shared" si="10"/>
        <v>172319.42167922243</v>
      </c>
      <c r="AC31" s="63">
        <f t="shared" si="11"/>
        <v>7582054.553885787</v>
      </c>
      <c r="AD31" s="63">
        <f t="shared" si="12"/>
        <v>171537.71483883154</v>
      </c>
      <c r="AE31" s="63">
        <f t="shared" si="13"/>
        <v>781.7068403908795</v>
      </c>
      <c r="AF31" s="63">
        <f t="shared" si="14"/>
        <v>0</v>
      </c>
      <c r="AG31" s="63">
        <f t="shared" si="15"/>
        <v>0</v>
      </c>
      <c r="AH31" s="65"/>
      <c r="AI31" s="66"/>
      <c r="AJ31" s="62">
        <f t="shared" si="16"/>
        <v>375645.636646267</v>
      </c>
      <c r="AK31" s="63">
        <f t="shared" si="17"/>
        <v>16528408.01243575</v>
      </c>
      <c r="AL31" s="65"/>
      <c r="AM31" s="66"/>
      <c r="AN31" s="62">
        <f t="shared" si="18"/>
        <v>326101.2808774273</v>
      </c>
      <c r="AO31" s="63">
        <f t="shared" si="19"/>
        <v>14348456.358606802</v>
      </c>
      <c r="AP31" s="63">
        <f t="shared" si="20"/>
        <v>2832.2202097235463</v>
      </c>
      <c r="AQ31" s="63">
        <f t="shared" si="21"/>
        <v>124617.68922783603</v>
      </c>
      <c r="AR31" s="63">
        <f t="shared" si="22"/>
        <v>323269.06066770374</v>
      </c>
      <c r="AS31" s="63">
        <f t="shared" si="23"/>
        <v>14223838.669378964</v>
      </c>
      <c r="AT31" s="63"/>
      <c r="AU31" s="64"/>
    </row>
    <row r="32" spans="1:47" ht="13.5">
      <c r="A32" s="13">
        <v>45</v>
      </c>
      <c r="B32" s="106">
        <v>2056</v>
      </c>
      <c r="C32" s="107">
        <v>2</v>
      </c>
      <c r="D32" s="51">
        <f t="shared" si="0"/>
        <v>2056</v>
      </c>
      <c r="E32" s="51">
        <f t="shared" si="0"/>
        <v>2</v>
      </c>
      <c r="F32" s="51"/>
      <c r="G32" s="52"/>
      <c r="H32" s="106">
        <v>1900</v>
      </c>
      <c r="I32" s="107">
        <v>6</v>
      </c>
      <c r="J32" s="51">
        <f t="shared" si="1"/>
        <v>1900</v>
      </c>
      <c r="K32" s="51">
        <f t="shared" si="1"/>
        <v>6</v>
      </c>
      <c r="L32" s="51"/>
      <c r="M32" s="52"/>
      <c r="N32" s="111">
        <v>21</v>
      </c>
      <c r="O32" s="51">
        <f t="shared" si="3"/>
        <v>21</v>
      </c>
      <c r="P32" s="107">
        <v>3287</v>
      </c>
      <c r="Q32" s="52">
        <f t="shared" si="2"/>
        <v>3287</v>
      </c>
      <c r="S32" s="13">
        <v>45</v>
      </c>
      <c r="T32" s="62">
        <f t="shared" si="4"/>
        <v>205823.75766350573</v>
      </c>
      <c r="U32" s="63">
        <f t="shared" si="5"/>
        <v>9262069.094857758</v>
      </c>
      <c r="V32" s="63">
        <f t="shared" si="6"/>
        <v>205629.35766350574</v>
      </c>
      <c r="W32" s="63">
        <f t="shared" si="7"/>
        <v>194.4</v>
      </c>
      <c r="X32" s="63">
        <f t="shared" si="8"/>
        <v>0</v>
      </c>
      <c r="Y32" s="63">
        <f t="shared" si="9"/>
        <v>0</v>
      </c>
      <c r="Z32" s="63">
        <f>SUM(T32:T36)</f>
        <v>955682.979006252</v>
      </c>
      <c r="AA32" s="64">
        <f>Z32/$T$59*100</f>
        <v>9.42933760221055</v>
      </c>
      <c r="AB32" s="62">
        <f t="shared" si="10"/>
        <v>189526.37183683223</v>
      </c>
      <c r="AC32" s="63">
        <f t="shared" si="11"/>
        <v>8528686.732657451</v>
      </c>
      <c r="AD32" s="63">
        <f t="shared" si="12"/>
        <v>188940.09170653907</v>
      </c>
      <c r="AE32" s="63">
        <f t="shared" si="13"/>
        <v>586.2801302931596</v>
      </c>
      <c r="AF32" s="63">
        <f t="shared" si="14"/>
        <v>0</v>
      </c>
      <c r="AG32" s="63">
        <f t="shared" si="15"/>
        <v>0</v>
      </c>
      <c r="AH32" s="63">
        <f>SUM(AB32:AB36)</f>
        <v>879114.4866036774</v>
      </c>
      <c r="AI32" s="64">
        <f>AH32/$AB$59*100</f>
        <v>9.048037655968802</v>
      </c>
      <c r="AJ32" s="62">
        <f t="shared" si="16"/>
        <v>395350.129500338</v>
      </c>
      <c r="AK32" s="63">
        <f t="shared" si="17"/>
        <v>17790755.82751521</v>
      </c>
      <c r="AL32" s="63">
        <f>SUM(AJ32:AJ36)</f>
        <v>1834797.4656099295</v>
      </c>
      <c r="AM32" s="64">
        <f>AL32/$AJ$59*100</f>
        <v>9.242712906271166</v>
      </c>
      <c r="AN32" s="62">
        <f t="shared" si="18"/>
        <v>333226.32778972544</v>
      </c>
      <c r="AO32" s="63">
        <f t="shared" si="19"/>
        <v>14995184.750537645</v>
      </c>
      <c r="AP32" s="63">
        <f t="shared" si="20"/>
        <v>2202.8379408960914</v>
      </c>
      <c r="AQ32" s="63">
        <f t="shared" si="21"/>
        <v>99127.70734032411</v>
      </c>
      <c r="AR32" s="63">
        <f t="shared" si="22"/>
        <v>331023.48984882934</v>
      </c>
      <c r="AS32" s="63">
        <f t="shared" si="23"/>
        <v>14896057.04319732</v>
      </c>
      <c r="AT32" s="63">
        <f>SUM(AN32:AN36)</f>
        <v>1538292.5733088097</v>
      </c>
      <c r="AU32" s="64">
        <f>AT32/$AN$59*100</f>
        <v>15.067524770822846</v>
      </c>
    </row>
    <row r="33" spans="1:47" ht="13.5">
      <c r="A33" s="13">
        <v>46</v>
      </c>
      <c r="B33" s="106">
        <v>1915</v>
      </c>
      <c r="C33" s="107">
        <v>5</v>
      </c>
      <c r="D33" s="51">
        <f t="shared" si="0"/>
        <v>1915</v>
      </c>
      <c r="E33" s="51">
        <f t="shared" si="0"/>
        <v>5</v>
      </c>
      <c r="F33" s="51"/>
      <c r="G33" s="52"/>
      <c r="H33" s="106">
        <v>1812</v>
      </c>
      <c r="I33" s="107">
        <v>8</v>
      </c>
      <c r="J33" s="51">
        <f t="shared" si="1"/>
        <v>1812</v>
      </c>
      <c r="K33" s="51">
        <f t="shared" si="1"/>
        <v>8</v>
      </c>
      <c r="L33" s="51"/>
      <c r="M33" s="52"/>
      <c r="N33" s="111">
        <v>20</v>
      </c>
      <c r="O33" s="51">
        <f t="shared" si="3"/>
        <v>20</v>
      </c>
      <c r="P33" s="107">
        <v>3081</v>
      </c>
      <c r="Q33" s="52">
        <f t="shared" si="2"/>
        <v>3081</v>
      </c>
      <c r="S33" s="13">
        <v>46</v>
      </c>
      <c r="T33" s="62">
        <f t="shared" si="4"/>
        <v>192013.34432179644</v>
      </c>
      <c r="U33" s="63">
        <f t="shared" si="5"/>
        <v>8832613.838802636</v>
      </c>
      <c r="V33" s="63">
        <f t="shared" si="6"/>
        <v>191527.34432179644</v>
      </c>
      <c r="W33" s="63">
        <f t="shared" si="7"/>
        <v>486</v>
      </c>
      <c r="X33" s="63">
        <f t="shared" si="8"/>
        <v>0</v>
      </c>
      <c r="Y33" s="63">
        <f t="shared" si="9"/>
        <v>0</v>
      </c>
      <c r="Z33" s="65"/>
      <c r="AA33" s="66"/>
      <c r="AB33" s="62">
        <f t="shared" si="10"/>
        <v>180970.8890363113</v>
      </c>
      <c r="AC33" s="63">
        <f t="shared" si="11"/>
        <v>8324660.89567032</v>
      </c>
      <c r="AD33" s="63">
        <f t="shared" si="12"/>
        <v>180189.1821959204</v>
      </c>
      <c r="AE33" s="63">
        <f t="shared" si="13"/>
        <v>781.7068403908795</v>
      </c>
      <c r="AF33" s="63">
        <f t="shared" si="14"/>
        <v>0</v>
      </c>
      <c r="AG33" s="63">
        <f t="shared" si="15"/>
        <v>0</v>
      </c>
      <c r="AH33" s="65"/>
      <c r="AI33" s="66"/>
      <c r="AJ33" s="62">
        <f t="shared" si="16"/>
        <v>372984.23335810774</v>
      </c>
      <c r="AK33" s="63">
        <f t="shared" si="17"/>
        <v>17157274.734472957</v>
      </c>
      <c r="AL33" s="65"/>
      <c r="AM33" s="66"/>
      <c r="AN33" s="62">
        <f t="shared" si="18"/>
        <v>312375.8150135978</v>
      </c>
      <c r="AO33" s="63">
        <f t="shared" si="19"/>
        <v>14369287.490625497</v>
      </c>
      <c r="AP33" s="63">
        <f t="shared" si="20"/>
        <v>2097.9408960915157</v>
      </c>
      <c r="AQ33" s="63">
        <f t="shared" si="21"/>
        <v>96505.28122020973</v>
      </c>
      <c r="AR33" s="63">
        <f t="shared" si="22"/>
        <v>310277.87411750626</v>
      </c>
      <c r="AS33" s="63">
        <f t="shared" si="23"/>
        <v>14272782.209405288</v>
      </c>
      <c r="AT33" s="63"/>
      <c r="AU33" s="64"/>
    </row>
    <row r="34" spans="1:47" ht="13.5">
      <c r="A34" s="13">
        <v>47</v>
      </c>
      <c r="B34" s="106">
        <v>1927</v>
      </c>
      <c r="C34" s="107">
        <v>4</v>
      </c>
      <c r="D34" s="51">
        <f t="shared" si="0"/>
        <v>1927</v>
      </c>
      <c r="E34" s="51">
        <f t="shared" si="0"/>
        <v>4</v>
      </c>
      <c r="F34" s="51"/>
      <c r="G34" s="52"/>
      <c r="H34" s="106">
        <v>1722</v>
      </c>
      <c r="I34" s="107">
        <v>7</v>
      </c>
      <c r="J34" s="51">
        <f t="shared" si="1"/>
        <v>1722</v>
      </c>
      <c r="K34" s="51">
        <f t="shared" si="1"/>
        <v>7</v>
      </c>
      <c r="L34" s="51"/>
      <c r="M34" s="52"/>
      <c r="N34" s="111">
        <v>28</v>
      </c>
      <c r="O34" s="51">
        <f t="shared" si="3"/>
        <v>28</v>
      </c>
      <c r="P34" s="107">
        <v>2997</v>
      </c>
      <c r="Q34" s="52">
        <f t="shared" si="2"/>
        <v>2997</v>
      </c>
      <c r="S34" s="13">
        <v>47</v>
      </c>
      <c r="T34" s="62">
        <f t="shared" si="4"/>
        <v>193116.31567002702</v>
      </c>
      <c r="U34" s="63">
        <f t="shared" si="5"/>
        <v>9076466.83649127</v>
      </c>
      <c r="V34" s="63">
        <f t="shared" si="6"/>
        <v>192727.51567002703</v>
      </c>
      <c r="W34" s="63">
        <f t="shared" si="7"/>
        <v>388.8</v>
      </c>
      <c r="X34" s="63">
        <f t="shared" si="8"/>
        <v>0</v>
      </c>
      <c r="Y34" s="63">
        <f t="shared" si="9"/>
        <v>0</v>
      </c>
      <c r="Z34" s="65"/>
      <c r="AA34" s="66"/>
      <c r="AB34" s="62">
        <f t="shared" si="10"/>
        <v>171923.38186358428</v>
      </c>
      <c r="AC34" s="63">
        <f t="shared" si="11"/>
        <v>8080398.9475884605</v>
      </c>
      <c r="AD34" s="63">
        <f t="shared" si="12"/>
        <v>171239.38837824226</v>
      </c>
      <c r="AE34" s="63">
        <f t="shared" si="13"/>
        <v>683.9934853420195</v>
      </c>
      <c r="AF34" s="63">
        <f t="shared" si="14"/>
        <v>0</v>
      </c>
      <c r="AG34" s="63">
        <f t="shared" si="15"/>
        <v>0</v>
      </c>
      <c r="AH34" s="65"/>
      <c r="AI34" s="66"/>
      <c r="AJ34" s="62">
        <f t="shared" si="16"/>
        <v>365039.6975336113</v>
      </c>
      <c r="AK34" s="63">
        <f t="shared" si="17"/>
        <v>17156865.78407973</v>
      </c>
      <c r="AL34" s="65"/>
      <c r="AM34" s="66"/>
      <c r="AN34" s="62">
        <f t="shared" si="18"/>
        <v>304755.6140835337</v>
      </c>
      <c r="AO34" s="63">
        <f t="shared" si="19"/>
        <v>14323513.861926084</v>
      </c>
      <c r="AP34" s="63">
        <f t="shared" si="20"/>
        <v>2937.117254528122</v>
      </c>
      <c r="AQ34" s="63">
        <f t="shared" si="21"/>
        <v>138044.51096282175</v>
      </c>
      <c r="AR34" s="63">
        <f t="shared" si="22"/>
        <v>301818.4968290056</v>
      </c>
      <c r="AS34" s="63">
        <f t="shared" si="23"/>
        <v>14185469.350963263</v>
      </c>
      <c r="AT34" s="63"/>
      <c r="AU34" s="64"/>
    </row>
    <row r="35" spans="1:47" ht="13.5">
      <c r="A35" s="13">
        <v>48</v>
      </c>
      <c r="B35" s="106">
        <v>1845</v>
      </c>
      <c r="C35" s="107">
        <v>4</v>
      </c>
      <c r="D35" s="51">
        <f t="shared" si="0"/>
        <v>1845</v>
      </c>
      <c r="E35" s="51">
        <f t="shared" si="0"/>
        <v>4</v>
      </c>
      <c r="F35" s="51"/>
      <c r="G35" s="52"/>
      <c r="H35" s="106">
        <v>1666</v>
      </c>
      <c r="I35" s="107">
        <v>6</v>
      </c>
      <c r="J35" s="51">
        <f t="shared" si="1"/>
        <v>1666</v>
      </c>
      <c r="K35" s="51">
        <f t="shared" si="1"/>
        <v>6</v>
      </c>
      <c r="L35" s="51"/>
      <c r="M35" s="52"/>
      <c r="N35" s="111">
        <v>23</v>
      </c>
      <c r="O35" s="51">
        <f t="shared" si="3"/>
        <v>23</v>
      </c>
      <c r="P35" s="107">
        <v>2918</v>
      </c>
      <c r="Q35" s="52">
        <f t="shared" si="2"/>
        <v>2918</v>
      </c>
      <c r="S35" s="13">
        <v>48</v>
      </c>
      <c r="T35" s="62">
        <f t="shared" si="4"/>
        <v>184915.1447904514</v>
      </c>
      <c r="U35" s="63">
        <f t="shared" si="5"/>
        <v>8875926.949941667</v>
      </c>
      <c r="V35" s="63">
        <f t="shared" si="6"/>
        <v>184526.3447904514</v>
      </c>
      <c r="W35" s="63">
        <f t="shared" si="7"/>
        <v>388.8</v>
      </c>
      <c r="X35" s="63">
        <f t="shared" si="8"/>
        <v>0</v>
      </c>
      <c r="Y35" s="63">
        <f t="shared" si="9"/>
        <v>0</v>
      </c>
      <c r="Z35" s="65"/>
      <c r="AA35" s="66"/>
      <c r="AB35" s="62">
        <f t="shared" si="10"/>
        <v>166256.907910869</v>
      </c>
      <c r="AC35" s="63">
        <f t="shared" si="11"/>
        <v>7980331.579721712</v>
      </c>
      <c r="AD35" s="63">
        <f t="shared" si="12"/>
        <v>165670.62778057583</v>
      </c>
      <c r="AE35" s="63">
        <f t="shared" si="13"/>
        <v>586.2801302931596</v>
      </c>
      <c r="AF35" s="63">
        <f t="shared" si="14"/>
        <v>0</v>
      </c>
      <c r="AG35" s="63">
        <f t="shared" si="15"/>
        <v>0</v>
      </c>
      <c r="AH35" s="65"/>
      <c r="AI35" s="66"/>
      <c r="AJ35" s="62">
        <f t="shared" si="16"/>
        <v>351172.0527013204</v>
      </c>
      <c r="AK35" s="63">
        <f t="shared" si="17"/>
        <v>16856258.529663377</v>
      </c>
      <c r="AL35" s="65"/>
      <c r="AM35" s="66"/>
      <c r="AN35" s="62">
        <f t="shared" si="18"/>
        <v>296275.28593342094</v>
      </c>
      <c r="AO35" s="63">
        <f t="shared" si="19"/>
        <v>14221213.724804204</v>
      </c>
      <c r="AP35" s="63">
        <f t="shared" si="20"/>
        <v>2412.632030505243</v>
      </c>
      <c r="AQ35" s="63">
        <f t="shared" si="21"/>
        <v>115806.33746425167</v>
      </c>
      <c r="AR35" s="63">
        <f t="shared" si="22"/>
        <v>293862.6539029157</v>
      </c>
      <c r="AS35" s="63">
        <f t="shared" si="23"/>
        <v>14105407.387339953</v>
      </c>
      <c r="AT35" s="63"/>
      <c r="AU35" s="64"/>
    </row>
    <row r="36" spans="1:47" ht="13.5">
      <c r="A36" s="13">
        <v>49</v>
      </c>
      <c r="B36" s="106">
        <v>1794</v>
      </c>
      <c r="C36" s="107">
        <v>4</v>
      </c>
      <c r="D36" s="51">
        <f t="shared" si="0"/>
        <v>1794</v>
      </c>
      <c r="E36" s="51">
        <f t="shared" si="0"/>
        <v>4</v>
      </c>
      <c r="F36" s="51"/>
      <c r="G36" s="52"/>
      <c r="H36" s="106">
        <v>1710</v>
      </c>
      <c r="I36" s="107">
        <v>4</v>
      </c>
      <c r="J36" s="51">
        <f t="shared" si="1"/>
        <v>1710</v>
      </c>
      <c r="K36" s="51">
        <f t="shared" si="1"/>
        <v>4</v>
      </c>
      <c r="L36" s="51"/>
      <c r="M36" s="52"/>
      <c r="N36" s="111">
        <v>27</v>
      </c>
      <c r="O36" s="51">
        <f t="shared" si="3"/>
        <v>27</v>
      </c>
      <c r="P36" s="107">
        <v>2868</v>
      </c>
      <c r="Q36" s="52">
        <f t="shared" si="2"/>
        <v>2868</v>
      </c>
      <c r="S36" s="13">
        <v>49</v>
      </c>
      <c r="T36" s="62">
        <f t="shared" si="4"/>
        <v>179814.41656047144</v>
      </c>
      <c r="U36" s="63">
        <f t="shared" si="5"/>
        <v>8810906.4114631</v>
      </c>
      <c r="V36" s="63">
        <f t="shared" si="6"/>
        <v>179425.61656047145</v>
      </c>
      <c r="W36" s="63">
        <f t="shared" si="7"/>
        <v>388.8</v>
      </c>
      <c r="X36" s="63">
        <f t="shared" si="8"/>
        <v>0</v>
      </c>
      <c r="Y36" s="63">
        <f t="shared" si="9"/>
        <v>0</v>
      </c>
      <c r="Z36" s="65"/>
      <c r="AA36" s="66"/>
      <c r="AB36" s="62">
        <f t="shared" si="10"/>
        <v>170436.9359560806</v>
      </c>
      <c r="AC36" s="63">
        <f t="shared" si="11"/>
        <v>8351409.861847949</v>
      </c>
      <c r="AD36" s="63">
        <f t="shared" si="12"/>
        <v>170046.08253588516</v>
      </c>
      <c r="AE36" s="63">
        <f t="shared" si="13"/>
        <v>390.85342019543975</v>
      </c>
      <c r="AF36" s="63">
        <f t="shared" si="14"/>
        <v>0</v>
      </c>
      <c r="AG36" s="63">
        <f t="shared" si="15"/>
        <v>0</v>
      </c>
      <c r="AH36" s="65"/>
      <c r="AI36" s="66"/>
      <c r="AJ36" s="62">
        <f t="shared" si="16"/>
        <v>350251.352516552</v>
      </c>
      <c r="AK36" s="63">
        <f t="shared" si="17"/>
        <v>17162316.27331105</v>
      </c>
      <c r="AL36" s="65"/>
      <c r="AM36" s="66"/>
      <c r="AN36" s="62">
        <f t="shared" si="18"/>
        <v>291659.53048853175</v>
      </c>
      <c r="AO36" s="63">
        <f t="shared" si="19"/>
        <v>14291316.993938055</v>
      </c>
      <c r="AP36" s="63">
        <f t="shared" si="20"/>
        <v>2832.2202097235463</v>
      </c>
      <c r="AQ36" s="63">
        <f t="shared" si="21"/>
        <v>138778.79027645377</v>
      </c>
      <c r="AR36" s="63">
        <f t="shared" si="22"/>
        <v>288827.3102788082</v>
      </c>
      <c r="AS36" s="63">
        <f t="shared" si="23"/>
        <v>14152538.2036616</v>
      </c>
      <c r="AT36" s="63"/>
      <c r="AU36" s="64"/>
    </row>
    <row r="37" spans="1:47" ht="13.5">
      <c r="A37" s="13">
        <v>50</v>
      </c>
      <c r="B37" s="106">
        <v>1971</v>
      </c>
      <c r="C37" s="107">
        <v>4</v>
      </c>
      <c r="D37" s="51">
        <f>B37</f>
        <v>1971</v>
      </c>
      <c r="E37" s="51">
        <f>C37</f>
        <v>4</v>
      </c>
      <c r="F37" s="51"/>
      <c r="G37" s="52"/>
      <c r="H37" s="106">
        <v>1881</v>
      </c>
      <c r="I37" s="107">
        <v>5</v>
      </c>
      <c r="J37" s="51">
        <f t="shared" si="1"/>
        <v>1881</v>
      </c>
      <c r="K37" s="51">
        <f t="shared" si="1"/>
        <v>5</v>
      </c>
      <c r="L37" s="51"/>
      <c r="M37" s="52"/>
      <c r="N37" s="111">
        <v>32</v>
      </c>
      <c r="O37" s="51">
        <f t="shared" si="3"/>
        <v>32</v>
      </c>
      <c r="P37" s="107">
        <v>2753</v>
      </c>
      <c r="Q37" s="52">
        <f t="shared" si="2"/>
        <v>2753</v>
      </c>
      <c r="S37" s="13">
        <v>50</v>
      </c>
      <c r="T37" s="62">
        <f t="shared" si="4"/>
        <v>197516.94394687246</v>
      </c>
      <c r="U37" s="63">
        <f t="shared" si="5"/>
        <v>9875847.197343623</v>
      </c>
      <c r="V37" s="63">
        <f t="shared" si="6"/>
        <v>197128.14394687247</v>
      </c>
      <c r="W37" s="63">
        <f t="shared" si="7"/>
        <v>388.8</v>
      </c>
      <c r="X37" s="63">
        <f t="shared" si="8"/>
        <v>0</v>
      </c>
      <c r="Y37" s="63">
        <f t="shared" si="9"/>
        <v>0</v>
      </c>
      <c r="Z37" s="63">
        <f>SUM(T37:T41)</f>
        <v>1039697.7876614117</v>
      </c>
      <c r="AA37" s="64">
        <f>Z37/$T$59*100</f>
        <v>10.258277754747722</v>
      </c>
      <c r="AB37" s="62">
        <f t="shared" si="10"/>
        <v>187539.257564718</v>
      </c>
      <c r="AC37" s="63">
        <f t="shared" si="11"/>
        <v>9376962.878235899</v>
      </c>
      <c r="AD37" s="63">
        <f t="shared" si="12"/>
        <v>187050.69078947368</v>
      </c>
      <c r="AE37" s="63">
        <f t="shared" si="13"/>
        <v>488.56677524429966</v>
      </c>
      <c r="AF37" s="63">
        <f t="shared" si="14"/>
        <v>0</v>
      </c>
      <c r="AG37" s="63">
        <f t="shared" si="15"/>
        <v>0</v>
      </c>
      <c r="AH37" s="63">
        <f>SUM(AB37:AB41)</f>
        <v>1031878.3800071555</v>
      </c>
      <c r="AI37" s="64">
        <f>AH37/$AB$59*100</f>
        <v>10.62031689951425</v>
      </c>
      <c r="AJ37" s="62">
        <f t="shared" si="16"/>
        <v>385056.20151159045</v>
      </c>
      <c r="AK37" s="63">
        <f t="shared" si="17"/>
        <v>19252810.075579524</v>
      </c>
      <c r="AL37" s="63">
        <f>SUM(AJ37:AJ41)</f>
        <v>2071576.1676685673</v>
      </c>
      <c r="AM37" s="64">
        <f>AL37/$AJ$59*100</f>
        <v>10.43547538085852</v>
      </c>
      <c r="AN37" s="62">
        <f t="shared" si="18"/>
        <v>280602.72537710733</v>
      </c>
      <c r="AO37" s="63">
        <f t="shared" si="19"/>
        <v>14030136.268855367</v>
      </c>
      <c r="AP37" s="63">
        <f t="shared" si="20"/>
        <v>3356.705433746425</v>
      </c>
      <c r="AQ37" s="63">
        <f t="shared" si="21"/>
        <v>167835.27168732125</v>
      </c>
      <c r="AR37" s="63">
        <f t="shared" si="22"/>
        <v>277246.0199433609</v>
      </c>
      <c r="AS37" s="63">
        <f t="shared" si="23"/>
        <v>13862300.997168044</v>
      </c>
      <c r="AT37" s="63">
        <f>SUM(AN37:AN41)</f>
        <v>1400923.9235973456</v>
      </c>
      <c r="AU37" s="64">
        <f>AT37/$AN$59*100</f>
        <v>13.722003399806995</v>
      </c>
    </row>
    <row r="38" spans="1:47" ht="13.5">
      <c r="A38" s="13">
        <v>51</v>
      </c>
      <c r="B38" s="106">
        <v>2079</v>
      </c>
      <c r="C38" s="107">
        <v>4</v>
      </c>
      <c r="D38" s="51">
        <f t="shared" si="0"/>
        <v>2079</v>
      </c>
      <c r="E38" s="51">
        <f t="shared" si="0"/>
        <v>4</v>
      </c>
      <c r="F38" s="51"/>
      <c r="G38" s="52"/>
      <c r="H38" s="106">
        <v>1943</v>
      </c>
      <c r="I38" s="107">
        <v>5</v>
      </c>
      <c r="J38" s="51">
        <f t="shared" si="1"/>
        <v>1943</v>
      </c>
      <c r="K38" s="51">
        <f t="shared" si="1"/>
        <v>5</v>
      </c>
      <c r="L38" s="51"/>
      <c r="M38" s="52"/>
      <c r="N38" s="111">
        <v>34</v>
      </c>
      <c r="O38" s="51">
        <f t="shared" si="3"/>
        <v>34</v>
      </c>
      <c r="P38" s="107">
        <v>2895</v>
      </c>
      <c r="Q38" s="52">
        <f t="shared" si="2"/>
        <v>2895</v>
      </c>
      <c r="S38" s="13">
        <v>51</v>
      </c>
      <c r="T38" s="62">
        <f t="shared" si="4"/>
        <v>208318.48608094768</v>
      </c>
      <c r="U38" s="63">
        <f t="shared" si="5"/>
        <v>10624242.790128332</v>
      </c>
      <c r="V38" s="63">
        <f t="shared" si="6"/>
        <v>207929.6860809477</v>
      </c>
      <c r="W38" s="63">
        <f t="shared" si="7"/>
        <v>388.8</v>
      </c>
      <c r="X38" s="63">
        <f t="shared" si="8"/>
        <v>0</v>
      </c>
      <c r="Y38" s="63">
        <f t="shared" si="9"/>
        <v>0</v>
      </c>
      <c r="Z38" s="65"/>
      <c r="AA38" s="66"/>
      <c r="AB38" s="62">
        <f t="shared" si="10"/>
        <v>193704.67108356295</v>
      </c>
      <c r="AC38" s="63">
        <f t="shared" si="11"/>
        <v>9878938.22526171</v>
      </c>
      <c r="AD38" s="63">
        <f t="shared" si="12"/>
        <v>193216.10430831864</v>
      </c>
      <c r="AE38" s="63">
        <f t="shared" si="13"/>
        <v>488.56677524429966</v>
      </c>
      <c r="AF38" s="63">
        <f t="shared" si="14"/>
        <v>0</v>
      </c>
      <c r="AG38" s="63">
        <f t="shared" si="15"/>
        <v>0</v>
      </c>
      <c r="AH38" s="65"/>
      <c r="AI38" s="66"/>
      <c r="AJ38" s="62">
        <f t="shared" si="16"/>
        <v>402023.15716451063</v>
      </c>
      <c r="AK38" s="63">
        <f t="shared" si="17"/>
        <v>20503181.015390042</v>
      </c>
      <c r="AL38" s="65"/>
      <c r="AM38" s="66"/>
      <c r="AN38" s="62">
        <f t="shared" si="18"/>
        <v>295112.8953591818</v>
      </c>
      <c r="AO38" s="63">
        <f t="shared" si="19"/>
        <v>15050757.663318273</v>
      </c>
      <c r="AP38" s="63">
        <f t="shared" si="20"/>
        <v>3566.499523355577</v>
      </c>
      <c r="AQ38" s="63">
        <f t="shared" si="21"/>
        <v>181891.47569113443</v>
      </c>
      <c r="AR38" s="63">
        <f t="shared" si="22"/>
        <v>291546.39583582623</v>
      </c>
      <c r="AS38" s="63">
        <f t="shared" si="23"/>
        <v>14868866.187627139</v>
      </c>
      <c r="AT38" s="63"/>
      <c r="AU38" s="64"/>
    </row>
    <row r="39" spans="1:47" ht="13.5">
      <c r="A39" s="13">
        <v>52</v>
      </c>
      <c r="B39" s="106">
        <v>2005</v>
      </c>
      <c r="C39" s="107">
        <v>2</v>
      </c>
      <c r="D39" s="51">
        <f t="shared" si="0"/>
        <v>2005</v>
      </c>
      <c r="E39" s="51">
        <f t="shared" si="0"/>
        <v>2</v>
      </c>
      <c r="F39" s="51"/>
      <c r="G39" s="52"/>
      <c r="H39" s="106">
        <v>2000</v>
      </c>
      <c r="I39" s="107">
        <v>2</v>
      </c>
      <c r="J39" s="51">
        <f t="shared" si="1"/>
        <v>2000</v>
      </c>
      <c r="K39" s="51">
        <f t="shared" si="1"/>
        <v>2</v>
      </c>
      <c r="L39" s="51"/>
      <c r="M39" s="52"/>
      <c r="N39" s="111">
        <v>26</v>
      </c>
      <c r="O39" s="51">
        <f t="shared" si="3"/>
        <v>26</v>
      </c>
      <c r="P39" s="107">
        <v>2640</v>
      </c>
      <c r="Q39" s="52">
        <f t="shared" si="2"/>
        <v>2640</v>
      </c>
      <c r="S39" s="13">
        <v>52</v>
      </c>
      <c r="T39" s="62">
        <f t="shared" si="4"/>
        <v>200723.02943352578</v>
      </c>
      <c r="U39" s="63">
        <f t="shared" si="5"/>
        <v>10437597.53054334</v>
      </c>
      <c r="V39" s="63">
        <f t="shared" si="6"/>
        <v>200528.62943352578</v>
      </c>
      <c r="W39" s="63">
        <f t="shared" si="7"/>
        <v>194.4</v>
      </c>
      <c r="X39" s="63">
        <f t="shared" si="8"/>
        <v>0</v>
      </c>
      <c r="Y39" s="63">
        <f t="shared" si="9"/>
        <v>0</v>
      </c>
      <c r="Z39" s="65"/>
      <c r="AA39" s="66"/>
      <c r="AB39" s="62">
        <f t="shared" si="10"/>
        <v>199079.73376961253</v>
      </c>
      <c r="AC39" s="63">
        <f t="shared" si="11"/>
        <v>10352146.156019852</v>
      </c>
      <c r="AD39" s="63">
        <f t="shared" si="12"/>
        <v>198884.3070595148</v>
      </c>
      <c r="AE39" s="63">
        <f t="shared" si="13"/>
        <v>195.42671009771988</v>
      </c>
      <c r="AF39" s="63">
        <f t="shared" si="14"/>
        <v>0</v>
      </c>
      <c r="AG39" s="63">
        <f t="shared" si="15"/>
        <v>0</v>
      </c>
      <c r="AH39" s="65"/>
      <c r="AI39" s="66"/>
      <c r="AJ39" s="62">
        <f t="shared" si="16"/>
        <v>399802.7632031383</v>
      </c>
      <c r="AK39" s="63">
        <f t="shared" si="17"/>
        <v>20789743.686563194</v>
      </c>
      <c r="AL39" s="65"/>
      <c r="AM39" s="66"/>
      <c r="AN39" s="62">
        <f t="shared" si="18"/>
        <v>268593.4665177968</v>
      </c>
      <c r="AO39" s="63">
        <f t="shared" si="19"/>
        <v>13966860.258925434</v>
      </c>
      <c r="AP39" s="63">
        <f t="shared" si="20"/>
        <v>2727.3231649189706</v>
      </c>
      <c r="AQ39" s="63">
        <f t="shared" si="21"/>
        <v>141820.80457578646</v>
      </c>
      <c r="AR39" s="63">
        <f t="shared" si="22"/>
        <v>265866.1433528778</v>
      </c>
      <c r="AS39" s="63">
        <f t="shared" si="23"/>
        <v>13825039.454349646</v>
      </c>
      <c r="AT39" s="63"/>
      <c r="AU39" s="64"/>
    </row>
    <row r="40" spans="1:47" ht="13.5">
      <c r="A40" s="13">
        <v>53</v>
      </c>
      <c r="B40" s="106">
        <v>2099</v>
      </c>
      <c r="C40" s="107">
        <v>5</v>
      </c>
      <c r="D40" s="51">
        <f t="shared" si="0"/>
        <v>2099</v>
      </c>
      <c r="E40" s="51">
        <f t="shared" si="0"/>
        <v>5</v>
      </c>
      <c r="F40" s="51"/>
      <c r="G40" s="52"/>
      <c r="H40" s="106">
        <v>2120</v>
      </c>
      <c r="I40" s="107">
        <v>4</v>
      </c>
      <c r="J40" s="51">
        <f t="shared" si="1"/>
        <v>2120</v>
      </c>
      <c r="K40" s="51">
        <f t="shared" si="1"/>
        <v>4</v>
      </c>
      <c r="L40" s="51"/>
      <c r="M40" s="52"/>
      <c r="N40" s="111">
        <v>36</v>
      </c>
      <c r="O40" s="51">
        <f t="shared" si="3"/>
        <v>36</v>
      </c>
      <c r="P40" s="107">
        <v>2754</v>
      </c>
      <c r="Q40" s="52">
        <f t="shared" si="2"/>
        <v>2754</v>
      </c>
      <c r="S40" s="13">
        <v>53</v>
      </c>
      <c r="T40" s="62">
        <f t="shared" si="4"/>
        <v>210415.97166133198</v>
      </c>
      <c r="U40" s="63">
        <f t="shared" si="5"/>
        <v>11152046.498050595</v>
      </c>
      <c r="V40" s="63">
        <f t="shared" si="6"/>
        <v>209929.97166133198</v>
      </c>
      <c r="W40" s="63">
        <f t="shared" si="7"/>
        <v>486</v>
      </c>
      <c r="X40" s="63">
        <f t="shared" si="8"/>
        <v>0</v>
      </c>
      <c r="Y40" s="63">
        <f t="shared" si="9"/>
        <v>0</v>
      </c>
      <c r="Z40" s="65"/>
      <c r="AA40" s="66"/>
      <c r="AB40" s="62">
        <f t="shared" si="10"/>
        <v>211208.21890328114</v>
      </c>
      <c r="AC40" s="63">
        <f t="shared" si="11"/>
        <v>11194035.6018739</v>
      </c>
      <c r="AD40" s="63">
        <f t="shared" si="12"/>
        <v>210817.3654830857</v>
      </c>
      <c r="AE40" s="63">
        <f t="shared" si="13"/>
        <v>390.85342019543975</v>
      </c>
      <c r="AF40" s="63">
        <f t="shared" si="14"/>
        <v>0</v>
      </c>
      <c r="AG40" s="63">
        <f t="shared" si="15"/>
        <v>0</v>
      </c>
      <c r="AH40" s="65"/>
      <c r="AI40" s="66"/>
      <c r="AJ40" s="62">
        <f t="shared" si="16"/>
        <v>421624.1905646131</v>
      </c>
      <c r="AK40" s="63">
        <f t="shared" si="17"/>
        <v>22346082.099924494</v>
      </c>
      <c r="AL40" s="65"/>
      <c r="AM40" s="66"/>
      <c r="AN40" s="62">
        <f t="shared" si="18"/>
        <v>281123.02042880777</v>
      </c>
      <c r="AO40" s="63">
        <f t="shared" si="19"/>
        <v>14899520.082726812</v>
      </c>
      <c r="AP40" s="63">
        <f t="shared" si="20"/>
        <v>3776.2936129647283</v>
      </c>
      <c r="AQ40" s="63">
        <f t="shared" si="21"/>
        <v>200143.5614871306</v>
      </c>
      <c r="AR40" s="63">
        <f t="shared" si="22"/>
        <v>277346.726815843</v>
      </c>
      <c r="AS40" s="63">
        <f t="shared" si="23"/>
        <v>14699376.52123968</v>
      </c>
      <c r="AT40" s="63"/>
      <c r="AU40" s="64"/>
    </row>
    <row r="41" spans="1:47" ht="13.5">
      <c r="A41" s="13">
        <v>54</v>
      </c>
      <c r="B41" s="106">
        <v>2224</v>
      </c>
      <c r="C41" s="107">
        <v>3</v>
      </c>
      <c r="D41" s="51">
        <f t="shared" si="0"/>
        <v>2224</v>
      </c>
      <c r="E41" s="51">
        <f t="shared" si="0"/>
        <v>3</v>
      </c>
      <c r="F41" s="51"/>
      <c r="G41" s="52"/>
      <c r="H41" s="106">
        <v>2414</v>
      </c>
      <c r="I41" s="107">
        <v>3</v>
      </c>
      <c r="J41" s="51">
        <f t="shared" si="1"/>
        <v>2414</v>
      </c>
      <c r="K41" s="51">
        <f t="shared" si="1"/>
        <v>3</v>
      </c>
      <c r="L41" s="51"/>
      <c r="M41" s="52"/>
      <c r="N41" s="111">
        <v>38</v>
      </c>
      <c r="O41" s="51">
        <f t="shared" si="3"/>
        <v>38</v>
      </c>
      <c r="P41" s="107">
        <v>2696</v>
      </c>
      <c r="Q41" s="52">
        <f t="shared" si="2"/>
        <v>2696</v>
      </c>
      <c r="S41" s="13">
        <v>54</v>
      </c>
      <c r="T41" s="62">
        <f t="shared" si="4"/>
        <v>222723.35653873385</v>
      </c>
      <c r="U41" s="63">
        <f t="shared" si="5"/>
        <v>12027061.253091628</v>
      </c>
      <c r="V41" s="63">
        <f t="shared" si="6"/>
        <v>222431.75653873384</v>
      </c>
      <c r="W41" s="63">
        <f t="shared" si="7"/>
        <v>291.6</v>
      </c>
      <c r="X41" s="63">
        <f t="shared" si="8"/>
        <v>0</v>
      </c>
      <c r="Y41" s="63">
        <f t="shared" si="9"/>
        <v>0</v>
      </c>
      <c r="Z41" s="65"/>
      <c r="AA41" s="66"/>
      <c r="AB41" s="62">
        <f t="shared" si="10"/>
        <v>240346.49868598097</v>
      </c>
      <c r="AC41" s="63">
        <f t="shared" si="11"/>
        <v>12978710.929042973</v>
      </c>
      <c r="AD41" s="63">
        <f t="shared" si="12"/>
        <v>240053.3586208344</v>
      </c>
      <c r="AE41" s="63">
        <f t="shared" si="13"/>
        <v>293.1400651465798</v>
      </c>
      <c r="AF41" s="63">
        <f t="shared" si="14"/>
        <v>0</v>
      </c>
      <c r="AG41" s="63">
        <f t="shared" si="15"/>
        <v>0</v>
      </c>
      <c r="AH41" s="65"/>
      <c r="AI41" s="66"/>
      <c r="AJ41" s="62">
        <f t="shared" si="16"/>
        <v>463069.85522471485</v>
      </c>
      <c r="AK41" s="63">
        <f t="shared" si="17"/>
        <v>25005772.182134602</v>
      </c>
      <c r="AL41" s="65"/>
      <c r="AM41" s="66"/>
      <c r="AN41" s="62">
        <f t="shared" si="18"/>
        <v>275491.81591445213</v>
      </c>
      <c r="AO41" s="63">
        <f t="shared" si="19"/>
        <v>14876558.059380416</v>
      </c>
      <c r="AP41" s="63">
        <f t="shared" si="20"/>
        <v>3986.08770257388</v>
      </c>
      <c r="AQ41" s="63">
        <f t="shared" si="21"/>
        <v>215248.73593898953</v>
      </c>
      <c r="AR41" s="63">
        <f t="shared" si="22"/>
        <v>271505.7282118783</v>
      </c>
      <c r="AS41" s="63">
        <f t="shared" si="23"/>
        <v>14661309.323441427</v>
      </c>
      <c r="AT41" s="63"/>
      <c r="AU41" s="64"/>
    </row>
    <row r="42" spans="1:47" ht="13.5">
      <c r="A42" s="13">
        <v>55</v>
      </c>
      <c r="B42" s="106">
        <v>2400</v>
      </c>
      <c r="C42" s="107">
        <v>9</v>
      </c>
      <c r="D42" s="51">
        <f t="shared" si="0"/>
        <v>2400</v>
      </c>
      <c r="E42" s="51">
        <f t="shared" si="0"/>
        <v>9</v>
      </c>
      <c r="F42" s="51"/>
      <c r="G42" s="52"/>
      <c r="H42" s="106">
        <v>2581</v>
      </c>
      <c r="I42" s="107">
        <v>2</v>
      </c>
      <c r="J42" s="51">
        <f t="shared" si="1"/>
        <v>2581</v>
      </c>
      <c r="K42" s="51">
        <f t="shared" si="1"/>
        <v>2</v>
      </c>
      <c r="L42" s="51"/>
      <c r="M42" s="52"/>
      <c r="N42" s="111">
        <v>49</v>
      </c>
      <c r="O42" s="51">
        <f t="shared" si="3"/>
        <v>49</v>
      </c>
      <c r="P42" s="107">
        <v>2703</v>
      </c>
      <c r="Q42" s="52">
        <f t="shared" si="2"/>
        <v>2703</v>
      </c>
      <c r="S42" s="13">
        <v>55</v>
      </c>
      <c r="T42" s="62">
        <f t="shared" si="4"/>
        <v>240909.06964611565</v>
      </c>
      <c r="U42" s="63">
        <f t="shared" si="5"/>
        <v>13249998.83053636</v>
      </c>
      <c r="V42" s="63">
        <f t="shared" si="6"/>
        <v>240034.26964611566</v>
      </c>
      <c r="W42" s="63">
        <f t="shared" si="7"/>
        <v>874.8</v>
      </c>
      <c r="X42" s="63">
        <f t="shared" si="8"/>
        <v>0</v>
      </c>
      <c r="Y42" s="63">
        <f t="shared" si="9"/>
        <v>0</v>
      </c>
      <c r="Z42" s="63">
        <f>SUM(T42:T46)</f>
        <v>1469819.8018167857</v>
      </c>
      <c r="AA42" s="64">
        <f>Z42/$T$59*100</f>
        <v>14.502117784033494</v>
      </c>
      <c r="AB42" s="62">
        <f t="shared" si="10"/>
        <v>256855.6249704016</v>
      </c>
      <c r="AC42" s="63">
        <f t="shared" si="11"/>
        <v>14127059.37337209</v>
      </c>
      <c r="AD42" s="63">
        <f t="shared" si="12"/>
        <v>256660.19826030388</v>
      </c>
      <c r="AE42" s="63">
        <f t="shared" si="13"/>
        <v>195.42671009771988</v>
      </c>
      <c r="AF42" s="63">
        <f t="shared" si="14"/>
        <v>0</v>
      </c>
      <c r="AG42" s="63">
        <f t="shared" si="15"/>
        <v>0</v>
      </c>
      <c r="AH42" s="63">
        <f>SUM(AB42:AB46)</f>
        <v>1795281.962267256</v>
      </c>
      <c r="AI42" s="64">
        <f>AH42/$AB$59*100</f>
        <v>18.477432740792405</v>
      </c>
      <c r="AJ42" s="62">
        <f t="shared" si="16"/>
        <v>497764.6946165173</v>
      </c>
      <c r="AK42" s="63">
        <f t="shared" si="17"/>
        <v>27377058.20390845</v>
      </c>
      <c r="AL42" s="63">
        <f>SUM(AJ42:AJ46)</f>
        <v>3265101.764084042</v>
      </c>
      <c r="AM42" s="64">
        <f>AL42/$AJ$59*100</f>
        <v>16.447808971196892</v>
      </c>
      <c r="AN42" s="62">
        <f t="shared" si="18"/>
        <v>277350.63151467755</v>
      </c>
      <c r="AO42" s="63">
        <f t="shared" si="19"/>
        <v>15254284.733307265</v>
      </c>
      <c r="AP42" s="63">
        <f t="shared" si="20"/>
        <v>5139.955195424213</v>
      </c>
      <c r="AQ42" s="63">
        <f t="shared" si="21"/>
        <v>282697.53574833175</v>
      </c>
      <c r="AR42" s="63">
        <f t="shared" si="22"/>
        <v>272210.67631925334</v>
      </c>
      <c r="AS42" s="63">
        <f t="shared" si="23"/>
        <v>14971587.197558934</v>
      </c>
      <c r="AT42" s="63">
        <f>SUM(AN42:AN46)</f>
        <v>1367618.2808548033</v>
      </c>
      <c r="AU42" s="64">
        <f>AT42/$AN$59*100</f>
        <v>13.395775733016663</v>
      </c>
    </row>
    <row r="43" spans="1:47" ht="13.5">
      <c r="A43" s="13">
        <v>56</v>
      </c>
      <c r="B43" s="106">
        <v>2578</v>
      </c>
      <c r="C43" s="107">
        <v>4</v>
      </c>
      <c r="D43" s="51">
        <f t="shared" si="0"/>
        <v>2578</v>
      </c>
      <c r="E43" s="51">
        <f t="shared" si="0"/>
        <v>4</v>
      </c>
      <c r="F43" s="51"/>
      <c r="G43" s="52"/>
      <c r="H43" s="106">
        <v>3011</v>
      </c>
      <c r="I43" s="107">
        <v>5</v>
      </c>
      <c r="J43" s="51">
        <f t="shared" si="1"/>
        <v>3011</v>
      </c>
      <c r="K43" s="51">
        <f t="shared" si="1"/>
        <v>5</v>
      </c>
      <c r="L43" s="51"/>
      <c r="M43" s="52"/>
      <c r="N43" s="111">
        <v>65</v>
      </c>
      <c r="O43" s="51">
        <f t="shared" si="3"/>
        <v>65</v>
      </c>
      <c r="P43" s="107">
        <v>2767</v>
      </c>
      <c r="Q43" s="52">
        <f t="shared" si="2"/>
        <v>2767</v>
      </c>
      <c r="S43" s="13">
        <v>56</v>
      </c>
      <c r="T43" s="62">
        <f t="shared" si="4"/>
        <v>258225.61131153587</v>
      </c>
      <c r="U43" s="63">
        <f t="shared" si="5"/>
        <v>14460634.23344601</v>
      </c>
      <c r="V43" s="63">
        <f t="shared" si="6"/>
        <v>257836.8113115359</v>
      </c>
      <c r="W43" s="63">
        <f t="shared" si="7"/>
        <v>388.8</v>
      </c>
      <c r="X43" s="63">
        <f t="shared" si="8"/>
        <v>0</v>
      </c>
      <c r="Y43" s="63">
        <f t="shared" si="9"/>
        <v>0</v>
      </c>
      <c r="Z43" s="65"/>
      <c r="AA43" s="66"/>
      <c r="AB43" s="62">
        <f t="shared" si="10"/>
        <v>299908.8910533439</v>
      </c>
      <c r="AC43" s="63">
        <f t="shared" si="11"/>
        <v>16794897.898987256</v>
      </c>
      <c r="AD43" s="63">
        <f t="shared" si="12"/>
        <v>299420.3242780996</v>
      </c>
      <c r="AE43" s="63">
        <f t="shared" si="13"/>
        <v>488.56677524429966</v>
      </c>
      <c r="AF43" s="63">
        <f t="shared" si="14"/>
        <v>0</v>
      </c>
      <c r="AG43" s="63">
        <f t="shared" si="15"/>
        <v>0</v>
      </c>
      <c r="AH43" s="65"/>
      <c r="AI43" s="66"/>
      <c r="AJ43" s="62">
        <f t="shared" si="16"/>
        <v>558134.5023648797</v>
      </c>
      <c r="AK43" s="63">
        <f t="shared" si="17"/>
        <v>31255532.132433265</v>
      </c>
      <c r="AL43" s="65"/>
      <c r="AM43" s="66"/>
      <c r="AN43" s="62">
        <f t="shared" si="18"/>
        <v>285474.2240704084</v>
      </c>
      <c r="AO43" s="63">
        <f t="shared" si="19"/>
        <v>15986556.54794287</v>
      </c>
      <c r="AP43" s="63">
        <f t="shared" si="20"/>
        <v>6818.307912297426</v>
      </c>
      <c r="AQ43" s="63">
        <f t="shared" si="21"/>
        <v>381825.2430886559</v>
      </c>
      <c r="AR43" s="63">
        <f t="shared" si="22"/>
        <v>278655.91615811095</v>
      </c>
      <c r="AS43" s="63">
        <f t="shared" si="23"/>
        <v>15604731.304854214</v>
      </c>
      <c r="AT43" s="63"/>
      <c r="AU43" s="64"/>
    </row>
    <row r="44" spans="1:47" ht="13.5">
      <c r="A44" s="13">
        <v>57</v>
      </c>
      <c r="B44" s="106">
        <v>2907</v>
      </c>
      <c r="C44" s="107">
        <v>6</v>
      </c>
      <c r="D44" s="51">
        <f t="shared" si="0"/>
        <v>2907</v>
      </c>
      <c r="E44" s="51">
        <f t="shared" si="0"/>
        <v>6</v>
      </c>
      <c r="F44" s="51"/>
      <c r="G44" s="52"/>
      <c r="H44" s="106">
        <v>3438</v>
      </c>
      <c r="I44" s="107">
        <v>5</v>
      </c>
      <c r="J44" s="51">
        <f t="shared" si="1"/>
        <v>3438</v>
      </c>
      <c r="K44" s="51">
        <f t="shared" si="1"/>
        <v>5</v>
      </c>
      <c r="L44" s="51"/>
      <c r="M44" s="52"/>
      <c r="N44" s="111">
        <v>62</v>
      </c>
      <c r="O44" s="51">
        <f>N44</f>
        <v>62</v>
      </c>
      <c r="P44" s="107">
        <v>2696</v>
      </c>
      <c r="Q44" s="52">
        <f t="shared" si="2"/>
        <v>2696</v>
      </c>
      <c r="S44" s="13">
        <v>57</v>
      </c>
      <c r="T44" s="62">
        <f t="shared" si="4"/>
        <v>291324.7091088576</v>
      </c>
      <c r="U44" s="63">
        <f t="shared" si="5"/>
        <v>16605508.419204883</v>
      </c>
      <c r="V44" s="63">
        <f t="shared" si="6"/>
        <v>290741.5091088576</v>
      </c>
      <c r="W44" s="63">
        <f t="shared" si="7"/>
        <v>583.2</v>
      </c>
      <c r="X44" s="63">
        <f t="shared" si="8"/>
        <v>0</v>
      </c>
      <c r="Y44" s="63">
        <f t="shared" si="9"/>
        <v>0</v>
      </c>
      <c r="Z44" s="65"/>
      <c r="AA44" s="66"/>
      <c r="AB44" s="62">
        <f t="shared" si="10"/>
        <v>342370.6906105503</v>
      </c>
      <c r="AC44" s="63">
        <f t="shared" si="11"/>
        <v>19515129.364801366</v>
      </c>
      <c r="AD44" s="63">
        <f t="shared" si="12"/>
        <v>341882.123835306</v>
      </c>
      <c r="AE44" s="63">
        <f t="shared" si="13"/>
        <v>488.56677524429966</v>
      </c>
      <c r="AF44" s="63">
        <f t="shared" si="14"/>
        <v>0</v>
      </c>
      <c r="AG44" s="63">
        <f t="shared" si="15"/>
        <v>0</v>
      </c>
      <c r="AH44" s="65"/>
      <c r="AI44" s="66"/>
      <c r="AJ44" s="62">
        <f t="shared" si="16"/>
        <v>633695.3997194079</v>
      </c>
      <c r="AK44" s="63">
        <f t="shared" si="17"/>
        <v>36120637.78400625</v>
      </c>
      <c r="AL44" s="65"/>
      <c r="AM44" s="66"/>
      <c r="AN44" s="62">
        <f t="shared" si="18"/>
        <v>278009.344989762</v>
      </c>
      <c r="AO44" s="63">
        <f t="shared" si="19"/>
        <v>15846532.664416434</v>
      </c>
      <c r="AP44" s="63">
        <f t="shared" si="20"/>
        <v>6503.616777883699</v>
      </c>
      <c r="AQ44" s="63">
        <f t="shared" si="21"/>
        <v>370706.1563393708</v>
      </c>
      <c r="AR44" s="63">
        <f t="shared" si="22"/>
        <v>271505.7282118783</v>
      </c>
      <c r="AS44" s="63">
        <f t="shared" si="23"/>
        <v>15475826.50807706</v>
      </c>
      <c r="AT44" s="63"/>
      <c r="AU44" s="64"/>
    </row>
    <row r="45" spans="1:47" ht="13.5">
      <c r="A45" s="13">
        <v>58</v>
      </c>
      <c r="B45" s="106">
        <v>3127</v>
      </c>
      <c r="C45" s="107">
        <v>8</v>
      </c>
      <c r="D45" s="51">
        <f t="shared" si="0"/>
        <v>3127</v>
      </c>
      <c r="E45" s="51">
        <f t="shared" si="0"/>
        <v>8</v>
      </c>
      <c r="F45" s="51"/>
      <c r="G45" s="52"/>
      <c r="H45" s="106">
        <v>4019</v>
      </c>
      <c r="I45" s="107">
        <v>7</v>
      </c>
      <c r="J45" s="51">
        <f t="shared" si="1"/>
        <v>4019</v>
      </c>
      <c r="K45" s="51">
        <f t="shared" si="1"/>
        <v>7</v>
      </c>
      <c r="L45" s="51"/>
      <c r="M45" s="52"/>
      <c r="N45" s="111">
        <v>69</v>
      </c>
      <c r="O45" s="51">
        <f t="shared" si="3"/>
        <v>69</v>
      </c>
      <c r="P45" s="107">
        <v>2564</v>
      </c>
      <c r="Q45" s="52">
        <f t="shared" si="2"/>
        <v>2564</v>
      </c>
      <c r="S45" s="13">
        <v>58</v>
      </c>
      <c r="T45" s="62">
        <f t="shared" si="4"/>
        <v>313522.25049308484</v>
      </c>
      <c r="U45" s="63">
        <f t="shared" si="5"/>
        <v>18184290.52859892</v>
      </c>
      <c r="V45" s="63">
        <f t="shared" si="6"/>
        <v>312744.65049308486</v>
      </c>
      <c r="W45" s="63">
        <f t="shared" si="7"/>
        <v>777.6</v>
      </c>
      <c r="X45" s="63">
        <f t="shared" si="8"/>
        <v>0</v>
      </c>
      <c r="Y45" s="63">
        <f t="shared" si="9"/>
        <v>0</v>
      </c>
      <c r="Z45" s="65"/>
      <c r="AA45" s="66"/>
      <c r="AB45" s="62">
        <f t="shared" si="10"/>
        <v>400342.00852143706</v>
      </c>
      <c r="AC45" s="63">
        <f t="shared" si="11"/>
        <v>23219836.49424335</v>
      </c>
      <c r="AD45" s="63">
        <f t="shared" si="12"/>
        <v>399658.01503609505</v>
      </c>
      <c r="AE45" s="63">
        <f t="shared" si="13"/>
        <v>683.9934853420195</v>
      </c>
      <c r="AF45" s="63">
        <f t="shared" si="14"/>
        <v>0</v>
      </c>
      <c r="AG45" s="63">
        <f t="shared" si="15"/>
        <v>0</v>
      </c>
      <c r="AH45" s="65"/>
      <c r="AI45" s="66"/>
      <c r="AJ45" s="62">
        <f t="shared" si="16"/>
        <v>713864.259014522</v>
      </c>
      <c r="AK45" s="63">
        <f t="shared" si="17"/>
        <v>41404127.02284227</v>
      </c>
      <c r="AL45" s="65"/>
      <c r="AM45" s="66"/>
      <c r="AN45" s="62">
        <f t="shared" si="18"/>
        <v>265450.3171357501</v>
      </c>
      <c r="AO45" s="63">
        <f t="shared" si="19"/>
        <v>15396118.393873505</v>
      </c>
      <c r="AP45" s="63">
        <f t="shared" si="20"/>
        <v>7237.8960915157295</v>
      </c>
      <c r="AQ45" s="63">
        <f t="shared" si="21"/>
        <v>419797.9733079123</v>
      </c>
      <c r="AR45" s="63">
        <f t="shared" si="22"/>
        <v>258212.42104423436</v>
      </c>
      <c r="AS45" s="63">
        <f t="shared" si="23"/>
        <v>14976320.420565592</v>
      </c>
      <c r="AT45" s="63"/>
      <c r="AU45" s="64"/>
    </row>
    <row r="46" spans="1:47" ht="13.5">
      <c r="A46" s="13">
        <v>59</v>
      </c>
      <c r="B46" s="106">
        <v>3653</v>
      </c>
      <c r="C46" s="107">
        <v>5</v>
      </c>
      <c r="D46" s="51">
        <f t="shared" si="0"/>
        <v>3653</v>
      </c>
      <c r="E46" s="51">
        <f t="shared" si="0"/>
        <v>5</v>
      </c>
      <c r="F46" s="51"/>
      <c r="G46" s="52"/>
      <c r="H46" s="106">
        <v>4978</v>
      </c>
      <c r="I46" s="107">
        <v>8</v>
      </c>
      <c r="J46" s="51">
        <f t="shared" si="1"/>
        <v>4978</v>
      </c>
      <c r="K46" s="51">
        <f t="shared" si="1"/>
        <v>8</v>
      </c>
      <c r="L46" s="51"/>
      <c r="M46" s="52"/>
      <c r="N46" s="111">
        <v>96</v>
      </c>
      <c r="O46" s="51">
        <f t="shared" si="3"/>
        <v>96</v>
      </c>
      <c r="P46" s="107">
        <v>2495</v>
      </c>
      <c r="Q46" s="52">
        <f t="shared" si="2"/>
        <v>2495</v>
      </c>
      <c r="S46" s="13">
        <v>59</v>
      </c>
      <c r="T46" s="62">
        <f t="shared" si="4"/>
        <v>365838.16125719185</v>
      </c>
      <c r="U46" s="63">
        <f t="shared" si="5"/>
        <v>21584451.51417432</v>
      </c>
      <c r="V46" s="63">
        <f t="shared" si="6"/>
        <v>365352.16125719185</v>
      </c>
      <c r="W46" s="63">
        <f t="shared" si="7"/>
        <v>486</v>
      </c>
      <c r="X46" s="63">
        <f t="shared" si="8"/>
        <v>0</v>
      </c>
      <c r="Y46" s="63">
        <f t="shared" si="9"/>
        <v>0</v>
      </c>
      <c r="Z46" s="65"/>
      <c r="AA46" s="66"/>
      <c r="AB46" s="62">
        <f t="shared" si="10"/>
        <v>495804.74711152323</v>
      </c>
      <c r="AC46" s="63">
        <f t="shared" si="11"/>
        <v>29252480.07957987</v>
      </c>
      <c r="AD46" s="63">
        <f t="shared" si="12"/>
        <v>495023.04027113237</v>
      </c>
      <c r="AE46" s="63">
        <f t="shared" si="13"/>
        <v>781.7068403908795</v>
      </c>
      <c r="AF46" s="63">
        <f t="shared" si="14"/>
        <v>0</v>
      </c>
      <c r="AG46" s="63">
        <f t="shared" si="15"/>
        <v>0</v>
      </c>
      <c r="AH46" s="65"/>
      <c r="AI46" s="66"/>
      <c r="AJ46" s="62">
        <f t="shared" si="16"/>
        <v>861642.9083687151</v>
      </c>
      <c r="AK46" s="63">
        <f t="shared" si="17"/>
        <v>50836931.59375419</v>
      </c>
      <c r="AL46" s="65"/>
      <c r="AM46" s="66"/>
      <c r="AN46" s="62">
        <f t="shared" si="18"/>
        <v>261333.76314420524</v>
      </c>
      <c r="AO46" s="63">
        <f t="shared" si="19"/>
        <v>15418692.02550811</v>
      </c>
      <c r="AP46" s="63">
        <f t="shared" si="20"/>
        <v>10070.116301239275</v>
      </c>
      <c r="AQ46" s="63">
        <f t="shared" si="21"/>
        <v>594136.8617731172</v>
      </c>
      <c r="AR46" s="63">
        <f t="shared" si="22"/>
        <v>251263.64684296597</v>
      </c>
      <c r="AS46" s="63">
        <f t="shared" si="23"/>
        <v>14824555.163734993</v>
      </c>
      <c r="AT46" s="63"/>
      <c r="AU46" s="64"/>
    </row>
    <row r="47" spans="1:47" ht="13.5">
      <c r="A47" s="13">
        <v>60</v>
      </c>
      <c r="B47" s="106">
        <v>2</v>
      </c>
      <c r="C47" s="107">
        <v>160</v>
      </c>
      <c r="D47" s="51"/>
      <c r="E47" s="51"/>
      <c r="F47" s="51">
        <f>C47</f>
        <v>160</v>
      </c>
      <c r="G47" s="52"/>
      <c r="H47" s="106">
        <v>1</v>
      </c>
      <c r="I47" s="107">
        <v>380</v>
      </c>
      <c r="J47" s="51"/>
      <c r="K47" s="51"/>
      <c r="L47" s="51">
        <f>I47</f>
        <v>380</v>
      </c>
      <c r="M47" s="52"/>
      <c r="N47" s="50">
        <v>0</v>
      </c>
      <c r="O47" s="51"/>
      <c r="P47" s="14">
        <v>0</v>
      </c>
      <c r="Q47" s="52"/>
      <c r="S47" s="13">
        <v>60</v>
      </c>
      <c r="T47" s="62">
        <f t="shared" si="4"/>
        <v>16148.670807453416</v>
      </c>
      <c r="U47" s="63">
        <f t="shared" si="5"/>
        <v>968920.2484472049</v>
      </c>
      <c r="V47" s="63">
        <f t="shared" si="6"/>
        <v>0</v>
      </c>
      <c r="W47" s="63">
        <f t="shared" si="7"/>
        <v>0</v>
      </c>
      <c r="X47" s="63">
        <f t="shared" si="8"/>
        <v>16148.670807453416</v>
      </c>
      <c r="Y47" s="63">
        <f t="shared" si="9"/>
        <v>0</v>
      </c>
      <c r="Z47" s="63">
        <f>SUM(T47:T51)</f>
        <v>81248</v>
      </c>
      <c r="AA47" s="64">
        <f>Z47/$T$59*100</f>
        <v>0.8016411700677479</v>
      </c>
      <c r="AB47" s="62">
        <f t="shared" si="10"/>
        <v>38783.67781155015</v>
      </c>
      <c r="AC47" s="63">
        <f t="shared" si="11"/>
        <v>2327020.668693009</v>
      </c>
      <c r="AD47" s="63">
        <f t="shared" si="12"/>
        <v>0</v>
      </c>
      <c r="AE47" s="63">
        <f t="shared" si="13"/>
        <v>0</v>
      </c>
      <c r="AF47" s="63">
        <f t="shared" si="14"/>
        <v>38783.67781155015</v>
      </c>
      <c r="AG47" s="63">
        <f t="shared" si="15"/>
        <v>0</v>
      </c>
      <c r="AH47" s="63">
        <f>SUM(AB47:AB51)</f>
        <v>201471.00000000003</v>
      </c>
      <c r="AI47" s="64">
        <f>AH47/$AB$59*100</f>
        <v>2.073583386878595</v>
      </c>
      <c r="AJ47" s="62">
        <f t="shared" si="16"/>
        <v>54932.34861900357</v>
      </c>
      <c r="AK47" s="63">
        <f t="shared" si="17"/>
        <v>3295940.9171402142</v>
      </c>
      <c r="AL47" s="63">
        <f>SUM(AJ47:AJ51)</f>
        <v>282719</v>
      </c>
      <c r="AM47" s="64">
        <f>AL47/$AJ$59*100</f>
        <v>1.4241847392564524</v>
      </c>
      <c r="AN47" s="62">
        <f t="shared" si="18"/>
        <v>0</v>
      </c>
      <c r="AO47" s="63">
        <f t="shared" si="19"/>
        <v>0</v>
      </c>
      <c r="AP47" s="63">
        <f t="shared" si="20"/>
        <v>0</v>
      </c>
      <c r="AQ47" s="63">
        <f t="shared" si="21"/>
        <v>0</v>
      </c>
      <c r="AR47" s="63">
        <f t="shared" si="22"/>
        <v>0</v>
      </c>
      <c r="AS47" s="63">
        <f t="shared" si="23"/>
        <v>0</v>
      </c>
      <c r="AT47" s="63">
        <f>SUM(AN47:AN51)</f>
        <v>0</v>
      </c>
      <c r="AU47" s="64">
        <f>AT47/$AN$59*100</f>
        <v>0</v>
      </c>
    </row>
    <row r="48" spans="1:47" ht="13.5">
      <c r="A48" s="13">
        <v>61</v>
      </c>
      <c r="B48" s="106">
        <v>1</v>
      </c>
      <c r="C48" s="107">
        <v>182</v>
      </c>
      <c r="D48" s="51"/>
      <c r="E48" s="51"/>
      <c r="F48" s="51">
        <f>C48</f>
        <v>182</v>
      </c>
      <c r="G48" s="52"/>
      <c r="H48" s="106">
        <v>1</v>
      </c>
      <c r="I48" s="107">
        <v>448</v>
      </c>
      <c r="J48" s="51"/>
      <c r="K48" s="51"/>
      <c r="L48" s="51">
        <f>I48</f>
        <v>448</v>
      </c>
      <c r="M48" s="52"/>
      <c r="N48" s="50">
        <v>0</v>
      </c>
      <c r="O48" s="51"/>
      <c r="P48" s="14">
        <v>0</v>
      </c>
      <c r="Q48" s="52"/>
      <c r="S48" s="13">
        <v>61</v>
      </c>
      <c r="T48" s="62">
        <f t="shared" si="4"/>
        <v>18369.11304347826</v>
      </c>
      <c r="U48" s="63">
        <f t="shared" si="5"/>
        <v>1120515.895652174</v>
      </c>
      <c r="V48" s="63">
        <f t="shared" si="6"/>
        <v>0</v>
      </c>
      <c r="W48" s="63">
        <f t="shared" si="7"/>
        <v>0</v>
      </c>
      <c r="X48" s="63">
        <f t="shared" si="8"/>
        <v>18369.11304347826</v>
      </c>
      <c r="Y48" s="63">
        <f t="shared" si="9"/>
        <v>0</v>
      </c>
      <c r="Z48" s="65"/>
      <c r="AA48" s="66"/>
      <c r="AB48" s="62">
        <f t="shared" si="10"/>
        <v>45723.914893617024</v>
      </c>
      <c r="AC48" s="63">
        <f t="shared" si="11"/>
        <v>2789158.8085106383</v>
      </c>
      <c r="AD48" s="63">
        <f t="shared" si="12"/>
        <v>0</v>
      </c>
      <c r="AE48" s="63">
        <f t="shared" si="13"/>
        <v>0</v>
      </c>
      <c r="AF48" s="63">
        <f t="shared" si="14"/>
        <v>45723.914893617024</v>
      </c>
      <c r="AG48" s="63">
        <f t="shared" si="15"/>
        <v>0</v>
      </c>
      <c r="AH48" s="65"/>
      <c r="AI48" s="66"/>
      <c r="AJ48" s="62">
        <f t="shared" si="16"/>
        <v>64093.027937095285</v>
      </c>
      <c r="AK48" s="63">
        <f t="shared" si="17"/>
        <v>3909674.7041628123</v>
      </c>
      <c r="AL48" s="65"/>
      <c r="AM48" s="66"/>
      <c r="AN48" s="62">
        <f t="shared" si="18"/>
        <v>0</v>
      </c>
      <c r="AO48" s="63">
        <f t="shared" si="19"/>
        <v>0</v>
      </c>
      <c r="AP48" s="63">
        <f t="shared" si="20"/>
        <v>0</v>
      </c>
      <c r="AQ48" s="63">
        <f t="shared" si="21"/>
        <v>0</v>
      </c>
      <c r="AR48" s="63">
        <f t="shared" si="22"/>
        <v>0</v>
      </c>
      <c r="AS48" s="63">
        <f t="shared" si="23"/>
        <v>0</v>
      </c>
      <c r="AT48" s="63"/>
      <c r="AU48" s="64"/>
    </row>
    <row r="49" spans="1:47" ht="13.5">
      <c r="A49" s="13">
        <v>62</v>
      </c>
      <c r="B49" s="106">
        <v>1</v>
      </c>
      <c r="C49" s="107">
        <v>205</v>
      </c>
      <c r="D49" s="51"/>
      <c r="E49" s="51"/>
      <c r="F49" s="51">
        <f>C49</f>
        <v>205</v>
      </c>
      <c r="G49" s="52"/>
      <c r="H49" s="106">
        <v>1</v>
      </c>
      <c r="I49" s="107">
        <v>480</v>
      </c>
      <c r="J49" s="51"/>
      <c r="K49" s="51"/>
      <c r="L49" s="51">
        <f>I49</f>
        <v>480</v>
      </c>
      <c r="M49" s="52"/>
      <c r="N49" s="50">
        <v>0</v>
      </c>
      <c r="O49" s="51"/>
      <c r="P49" s="14">
        <v>0</v>
      </c>
      <c r="Q49" s="52"/>
      <c r="S49" s="13">
        <v>62</v>
      </c>
      <c r="T49" s="62">
        <f t="shared" si="4"/>
        <v>20690.48447204969</v>
      </c>
      <c r="U49" s="63">
        <f t="shared" si="5"/>
        <v>1282810.037267081</v>
      </c>
      <c r="V49" s="63">
        <f t="shared" si="6"/>
        <v>0</v>
      </c>
      <c r="W49" s="63">
        <f t="shared" si="7"/>
        <v>0</v>
      </c>
      <c r="X49" s="63">
        <f t="shared" si="8"/>
        <v>20690.48447204969</v>
      </c>
      <c r="Y49" s="63">
        <f t="shared" si="9"/>
        <v>0</v>
      </c>
      <c r="Z49" s="65"/>
      <c r="AA49" s="66"/>
      <c r="AB49" s="62">
        <f t="shared" si="10"/>
        <v>48989.90881458967</v>
      </c>
      <c r="AC49" s="63">
        <f t="shared" si="11"/>
        <v>3037374.3465045593</v>
      </c>
      <c r="AD49" s="63">
        <f t="shared" si="12"/>
        <v>0</v>
      </c>
      <c r="AE49" s="63">
        <f t="shared" si="13"/>
        <v>0</v>
      </c>
      <c r="AF49" s="63">
        <f t="shared" si="14"/>
        <v>48989.90881458967</v>
      </c>
      <c r="AG49" s="63">
        <f t="shared" si="15"/>
        <v>0</v>
      </c>
      <c r="AH49" s="65"/>
      <c r="AI49" s="66"/>
      <c r="AJ49" s="62">
        <f t="shared" si="16"/>
        <v>69680.39328663936</v>
      </c>
      <c r="AK49" s="63">
        <f t="shared" si="17"/>
        <v>4320184.38377164</v>
      </c>
      <c r="AL49" s="65"/>
      <c r="AM49" s="66"/>
      <c r="AN49" s="62">
        <f t="shared" si="18"/>
        <v>0</v>
      </c>
      <c r="AO49" s="63">
        <f t="shared" si="19"/>
        <v>0</v>
      </c>
      <c r="AP49" s="63">
        <f t="shared" si="20"/>
        <v>0</v>
      </c>
      <c r="AQ49" s="63">
        <f t="shared" si="21"/>
        <v>0</v>
      </c>
      <c r="AR49" s="63">
        <f t="shared" si="22"/>
        <v>0</v>
      </c>
      <c r="AS49" s="63">
        <f t="shared" si="23"/>
        <v>0</v>
      </c>
      <c r="AT49" s="63"/>
      <c r="AU49" s="64"/>
    </row>
    <row r="50" spans="1:47" ht="13.5">
      <c r="A50" s="13">
        <v>63</v>
      </c>
      <c r="B50" s="106">
        <v>3</v>
      </c>
      <c r="C50" s="107">
        <v>155</v>
      </c>
      <c r="D50" s="51"/>
      <c r="E50" s="51"/>
      <c r="F50" s="51">
        <f>C50</f>
        <v>155</v>
      </c>
      <c r="G50" s="52"/>
      <c r="H50" s="106">
        <v>4</v>
      </c>
      <c r="I50" s="107">
        <v>380</v>
      </c>
      <c r="J50" s="51"/>
      <c r="K50" s="51"/>
      <c r="L50" s="51">
        <f>I50</f>
        <v>380</v>
      </c>
      <c r="M50" s="52"/>
      <c r="N50" s="50">
        <v>0</v>
      </c>
      <c r="O50" s="51"/>
      <c r="P50" s="14">
        <v>0</v>
      </c>
      <c r="Q50" s="52"/>
      <c r="S50" s="13">
        <v>63</v>
      </c>
      <c r="T50" s="62">
        <f t="shared" si="4"/>
        <v>15644.024844720498</v>
      </c>
      <c r="U50" s="63">
        <f t="shared" si="5"/>
        <v>985573.5652173914</v>
      </c>
      <c r="V50" s="63">
        <f t="shared" si="6"/>
        <v>0</v>
      </c>
      <c r="W50" s="63">
        <f t="shared" si="7"/>
        <v>0</v>
      </c>
      <c r="X50" s="63">
        <f t="shared" si="8"/>
        <v>15644.024844720498</v>
      </c>
      <c r="Y50" s="63">
        <f t="shared" si="9"/>
        <v>0</v>
      </c>
      <c r="Z50" s="65"/>
      <c r="AA50" s="66"/>
      <c r="AB50" s="62">
        <f t="shared" si="10"/>
        <v>38783.67781155015</v>
      </c>
      <c r="AC50" s="63">
        <f t="shared" si="11"/>
        <v>2443371.7021276597</v>
      </c>
      <c r="AD50" s="63">
        <f t="shared" si="12"/>
        <v>0</v>
      </c>
      <c r="AE50" s="63">
        <f t="shared" si="13"/>
        <v>0</v>
      </c>
      <c r="AF50" s="63">
        <f t="shared" si="14"/>
        <v>38783.67781155015</v>
      </c>
      <c r="AG50" s="63">
        <f t="shared" si="15"/>
        <v>0</v>
      </c>
      <c r="AH50" s="65"/>
      <c r="AI50" s="66"/>
      <c r="AJ50" s="62">
        <f t="shared" si="16"/>
        <v>54427.702656270645</v>
      </c>
      <c r="AK50" s="63">
        <f t="shared" si="17"/>
        <v>3428945.267345051</v>
      </c>
      <c r="AL50" s="65"/>
      <c r="AM50" s="66"/>
      <c r="AN50" s="62">
        <f t="shared" si="18"/>
        <v>0</v>
      </c>
      <c r="AO50" s="63">
        <f t="shared" si="19"/>
        <v>0</v>
      </c>
      <c r="AP50" s="63">
        <f t="shared" si="20"/>
        <v>0</v>
      </c>
      <c r="AQ50" s="63">
        <f t="shared" si="21"/>
        <v>0</v>
      </c>
      <c r="AR50" s="63">
        <f t="shared" si="22"/>
        <v>0</v>
      </c>
      <c r="AS50" s="63">
        <f t="shared" si="23"/>
        <v>0</v>
      </c>
      <c r="AT50" s="63"/>
      <c r="AU50" s="64"/>
    </row>
    <row r="51" spans="1:47" ht="13.5">
      <c r="A51" s="13">
        <v>64</v>
      </c>
      <c r="B51" s="106">
        <v>1</v>
      </c>
      <c r="C51" s="107">
        <v>103</v>
      </c>
      <c r="D51" s="51"/>
      <c r="E51" s="51"/>
      <c r="F51" s="51">
        <f>C51</f>
        <v>103</v>
      </c>
      <c r="G51" s="52"/>
      <c r="H51" s="106">
        <v>6</v>
      </c>
      <c r="I51" s="107">
        <v>286</v>
      </c>
      <c r="J51" s="51"/>
      <c r="K51" s="51"/>
      <c r="L51" s="51">
        <f>I51</f>
        <v>286</v>
      </c>
      <c r="M51" s="52"/>
      <c r="N51" s="50">
        <v>0</v>
      </c>
      <c r="O51" s="51"/>
      <c r="P51" s="14">
        <v>0</v>
      </c>
      <c r="Q51" s="52"/>
      <c r="S51" s="13">
        <v>64</v>
      </c>
      <c r="T51" s="62">
        <f t="shared" si="4"/>
        <v>10395.706832298136</v>
      </c>
      <c r="U51" s="63">
        <f t="shared" si="5"/>
        <v>665325.2372670807</v>
      </c>
      <c r="V51" s="63">
        <f t="shared" si="6"/>
        <v>0</v>
      </c>
      <c r="W51" s="63">
        <f t="shared" si="7"/>
        <v>0</v>
      </c>
      <c r="X51" s="63">
        <f t="shared" si="8"/>
        <v>10395.706832298136</v>
      </c>
      <c r="Y51" s="63">
        <f t="shared" si="9"/>
        <v>0</v>
      </c>
      <c r="Z51" s="65"/>
      <c r="AA51" s="66"/>
      <c r="AB51" s="62">
        <f t="shared" si="10"/>
        <v>29189.82066869301</v>
      </c>
      <c r="AC51" s="63">
        <f t="shared" si="11"/>
        <v>1868148.5227963526</v>
      </c>
      <c r="AD51" s="63">
        <f t="shared" si="12"/>
        <v>0</v>
      </c>
      <c r="AE51" s="63">
        <f t="shared" si="13"/>
        <v>0</v>
      </c>
      <c r="AF51" s="63">
        <f t="shared" si="14"/>
        <v>29189.82066869301</v>
      </c>
      <c r="AG51" s="63">
        <f t="shared" si="15"/>
        <v>0</v>
      </c>
      <c r="AH51" s="65"/>
      <c r="AI51" s="66"/>
      <c r="AJ51" s="62">
        <f t="shared" si="16"/>
        <v>39585.52750099114</v>
      </c>
      <c r="AK51" s="63">
        <f t="shared" si="17"/>
        <v>2533473.760063433</v>
      </c>
      <c r="AL51" s="65"/>
      <c r="AM51" s="66"/>
      <c r="AN51" s="62">
        <f t="shared" si="18"/>
        <v>0</v>
      </c>
      <c r="AO51" s="63">
        <f t="shared" si="19"/>
        <v>0</v>
      </c>
      <c r="AP51" s="63">
        <f t="shared" si="20"/>
        <v>0</v>
      </c>
      <c r="AQ51" s="63">
        <f t="shared" si="21"/>
        <v>0</v>
      </c>
      <c r="AR51" s="63">
        <f t="shared" si="22"/>
        <v>0</v>
      </c>
      <c r="AS51" s="63">
        <f t="shared" si="23"/>
        <v>0</v>
      </c>
      <c r="AT51" s="63"/>
      <c r="AU51" s="64"/>
    </row>
    <row r="52" spans="1:47" ht="13.5">
      <c r="A52" s="13">
        <v>65</v>
      </c>
      <c r="B52" s="106">
        <v>1</v>
      </c>
      <c r="C52" s="107">
        <v>24</v>
      </c>
      <c r="D52" s="51"/>
      <c r="E52" s="51"/>
      <c r="F52" s="51"/>
      <c r="G52" s="52">
        <f>C52</f>
        <v>24</v>
      </c>
      <c r="H52" s="106">
        <v>4</v>
      </c>
      <c r="I52" s="107">
        <v>14</v>
      </c>
      <c r="J52" s="51"/>
      <c r="K52" s="51"/>
      <c r="L52" s="51"/>
      <c r="M52" s="52">
        <f>I52</f>
        <v>14</v>
      </c>
      <c r="N52" s="50">
        <v>0</v>
      </c>
      <c r="O52" s="51"/>
      <c r="P52" s="14">
        <v>0</v>
      </c>
      <c r="Q52" s="52"/>
      <c r="S52" s="13">
        <v>65</v>
      </c>
      <c r="T52" s="62">
        <f t="shared" si="4"/>
        <v>2211.2432432432433</v>
      </c>
      <c r="U52" s="63">
        <f t="shared" si="5"/>
        <v>143730.81081081083</v>
      </c>
      <c r="V52" s="63">
        <f t="shared" si="6"/>
        <v>0</v>
      </c>
      <c r="W52" s="63">
        <f t="shared" si="7"/>
        <v>0</v>
      </c>
      <c r="X52" s="63">
        <f t="shared" si="8"/>
        <v>0</v>
      </c>
      <c r="Y52" s="63">
        <f t="shared" si="9"/>
        <v>2211.2432432432433</v>
      </c>
      <c r="Z52" s="63">
        <f>SUM(T52:T56)</f>
        <v>6818.000000000001</v>
      </c>
      <c r="AA52" s="64">
        <f>Z52/$T$59*100</f>
        <v>0.06727044970364693</v>
      </c>
      <c r="AB52" s="62">
        <f t="shared" si="10"/>
        <v>1638.888888888889</v>
      </c>
      <c r="AC52" s="63">
        <f t="shared" si="11"/>
        <v>106527.77777777778</v>
      </c>
      <c r="AD52" s="63">
        <f t="shared" si="12"/>
        <v>0</v>
      </c>
      <c r="AE52" s="63">
        <f t="shared" si="13"/>
        <v>0</v>
      </c>
      <c r="AF52" s="63">
        <f t="shared" si="14"/>
        <v>0</v>
      </c>
      <c r="AG52" s="63">
        <f t="shared" si="15"/>
        <v>1638.888888888889</v>
      </c>
      <c r="AH52" s="63">
        <f>SUM(AB52:AB56)</f>
        <v>7375</v>
      </c>
      <c r="AI52" s="64">
        <f>AH52/$AB$59*100</f>
        <v>0.07590510534136247</v>
      </c>
      <c r="AJ52" s="62">
        <f t="shared" si="16"/>
        <v>3850.132132132132</v>
      </c>
      <c r="AK52" s="63">
        <f t="shared" si="17"/>
        <v>250258.58858858858</v>
      </c>
      <c r="AL52" s="63">
        <f>SUM(AJ52:AJ56)</f>
        <v>14192.999999999998</v>
      </c>
      <c r="AM52" s="64">
        <f>AL52/$AJ$59*100</f>
        <v>0.07149662387128855</v>
      </c>
      <c r="AN52" s="62">
        <f t="shared" si="18"/>
        <v>0</v>
      </c>
      <c r="AO52" s="63">
        <f t="shared" si="19"/>
        <v>0</v>
      </c>
      <c r="AP52" s="63">
        <f t="shared" si="20"/>
        <v>0</v>
      </c>
      <c r="AQ52" s="63">
        <f t="shared" si="21"/>
        <v>0</v>
      </c>
      <c r="AR52" s="63">
        <f t="shared" si="22"/>
        <v>0</v>
      </c>
      <c r="AS52" s="63">
        <f t="shared" si="23"/>
        <v>0</v>
      </c>
      <c r="AT52" s="63">
        <f>SUM(AN52:AN56)</f>
        <v>0</v>
      </c>
      <c r="AU52" s="64">
        <f>AT52/$AN$59*100</f>
        <v>0</v>
      </c>
    </row>
    <row r="53" spans="1:47" ht="13.5">
      <c r="A53" s="13">
        <v>66</v>
      </c>
      <c r="B53" s="106">
        <v>1</v>
      </c>
      <c r="C53" s="107">
        <v>21</v>
      </c>
      <c r="D53" s="51"/>
      <c r="E53" s="51"/>
      <c r="F53" s="51"/>
      <c r="G53" s="52">
        <f>C53</f>
        <v>21</v>
      </c>
      <c r="H53" s="106">
        <v>3</v>
      </c>
      <c r="I53" s="107">
        <v>20</v>
      </c>
      <c r="J53" s="51"/>
      <c r="K53" s="51"/>
      <c r="L53" s="51"/>
      <c r="M53" s="52">
        <f>I53</f>
        <v>20</v>
      </c>
      <c r="N53" s="50">
        <v>0</v>
      </c>
      <c r="O53" s="51"/>
      <c r="P53" s="14">
        <v>0</v>
      </c>
      <c r="Q53" s="52"/>
      <c r="S53" s="13">
        <v>66</v>
      </c>
      <c r="T53" s="62">
        <f t="shared" si="4"/>
        <v>1934.837837837838</v>
      </c>
      <c r="U53" s="63">
        <f t="shared" si="5"/>
        <v>127699.29729729731</v>
      </c>
      <c r="V53" s="63">
        <f t="shared" si="6"/>
        <v>0</v>
      </c>
      <c r="W53" s="63">
        <f t="shared" si="7"/>
        <v>0</v>
      </c>
      <c r="X53" s="63">
        <f t="shared" si="8"/>
        <v>0</v>
      </c>
      <c r="Y53" s="63">
        <f t="shared" si="9"/>
        <v>1934.837837837838</v>
      </c>
      <c r="Z53" s="65"/>
      <c r="AA53" s="66"/>
      <c r="AB53" s="62">
        <f t="shared" si="10"/>
        <v>2341.2698412698414</v>
      </c>
      <c r="AC53" s="63">
        <f t="shared" si="11"/>
        <v>154523.80952380953</v>
      </c>
      <c r="AD53" s="63">
        <f t="shared" si="12"/>
        <v>0</v>
      </c>
      <c r="AE53" s="63">
        <f t="shared" si="13"/>
        <v>0</v>
      </c>
      <c r="AF53" s="63">
        <f t="shared" si="14"/>
        <v>0</v>
      </c>
      <c r="AG53" s="63">
        <f t="shared" si="15"/>
        <v>2341.2698412698414</v>
      </c>
      <c r="AH53" s="65"/>
      <c r="AI53" s="66"/>
      <c r="AJ53" s="62">
        <f t="shared" si="16"/>
        <v>4276.107679107679</v>
      </c>
      <c r="AK53" s="63">
        <f t="shared" si="17"/>
        <v>282223.10682110686</v>
      </c>
      <c r="AL53" s="65"/>
      <c r="AM53" s="66"/>
      <c r="AN53" s="62">
        <f t="shared" si="18"/>
        <v>0</v>
      </c>
      <c r="AO53" s="63">
        <f t="shared" si="19"/>
        <v>0</v>
      </c>
      <c r="AP53" s="63">
        <f t="shared" si="20"/>
        <v>0</v>
      </c>
      <c r="AQ53" s="63">
        <f t="shared" si="21"/>
        <v>0</v>
      </c>
      <c r="AR53" s="63">
        <f t="shared" si="22"/>
        <v>0</v>
      </c>
      <c r="AS53" s="63">
        <f t="shared" si="23"/>
        <v>0</v>
      </c>
      <c r="AT53" s="63"/>
      <c r="AU53" s="64"/>
    </row>
    <row r="54" spans="1:47" ht="13.5">
      <c r="A54" s="13">
        <v>67</v>
      </c>
      <c r="B54" s="106">
        <v>3</v>
      </c>
      <c r="C54" s="107">
        <v>14</v>
      </c>
      <c r="D54" s="51"/>
      <c r="E54" s="51"/>
      <c r="F54" s="51"/>
      <c r="G54" s="52">
        <f>C54</f>
        <v>14</v>
      </c>
      <c r="H54" s="106">
        <v>3</v>
      </c>
      <c r="I54" s="107">
        <v>16</v>
      </c>
      <c r="J54" s="51"/>
      <c r="K54" s="51"/>
      <c r="L54" s="51"/>
      <c r="M54" s="52">
        <f>I54</f>
        <v>16</v>
      </c>
      <c r="N54" s="50">
        <v>0</v>
      </c>
      <c r="O54" s="51"/>
      <c r="P54" s="14">
        <v>0</v>
      </c>
      <c r="Q54" s="52"/>
      <c r="S54" s="13">
        <v>67</v>
      </c>
      <c r="T54" s="62">
        <f t="shared" si="4"/>
        <v>1289.8918918918919</v>
      </c>
      <c r="U54" s="63">
        <f t="shared" si="5"/>
        <v>86422.75675675676</v>
      </c>
      <c r="V54" s="63">
        <f t="shared" si="6"/>
        <v>0</v>
      </c>
      <c r="W54" s="63">
        <f t="shared" si="7"/>
        <v>0</v>
      </c>
      <c r="X54" s="63">
        <f t="shared" si="8"/>
        <v>0</v>
      </c>
      <c r="Y54" s="63">
        <f t="shared" si="9"/>
        <v>1289.8918918918919</v>
      </c>
      <c r="Z54" s="65"/>
      <c r="AA54" s="66"/>
      <c r="AB54" s="62">
        <f t="shared" si="10"/>
        <v>1873.015873015873</v>
      </c>
      <c r="AC54" s="63">
        <f t="shared" si="11"/>
        <v>125492.06349206349</v>
      </c>
      <c r="AD54" s="63">
        <f t="shared" si="12"/>
        <v>0</v>
      </c>
      <c r="AE54" s="63">
        <f t="shared" si="13"/>
        <v>0</v>
      </c>
      <c r="AF54" s="63">
        <f t="shared" si="14"/>
        <v>0</v>
      </c>
      <c r="AG54" s="63">
        <f t="shared" si="15"/>
        <v>1873.015873015873</v>
      </c>
      <c r="AH54" s="65"/>
      <c r="AI54" s="66"/>
      <c r="AJ54" s="62">
        <f t="shared" si="16"/>
        <v>3162.907764907765</v>
      </c>
      <c r="AK54" s="63">
        <f t="shared" si="17"/>
        <v>211914.82024882024</v>
      </c>
      <c r="AL54" s="65"/>
      <c r="AM54" s="66"/>
      <c r="AN54" s="62">
        <f t="shared" si="18"/>
        <v>0</v>
      </c>
      <c r="AO54" s="63">
        <f t="shared" si="19"/>
        <v>0</v>
      </c>
      <c r="AP54" s="63">
        <f t="shared" si="20"/>
        <v>0</v>
      </c>
      <c r="AQ54" s="63">
        <f t="shared" si="21"/>
        <v>0</v>
      </c>
      <c r="AR54" s="63">
        <f t="shared" si="22"/>
        <v>0</v>
      </c>
      <c r="AS54" s="63">
        <f t="shared" si="23"/>
        <v>0</v>
      </c>
      <c r="AT54" s="63"/>
      <c r="AU54" s="64"/>
    </row>
    <row r="55" spans="1:47" ht="13.5">
      <c r="A55" s="13">
        <v>68</v>
      </c>
      <c r="B55" s="106">
        <v>5</v>
      </c>
      <c r="C55" s="107">
        <v>10</v>
      </c>
      <c r="D55" s="51"/>
      <c r="E55" s="51"/>
      <c r="F55" s="51"/>
      <c r="G55" s="52">
        <f>C55</f>
        <v>10</v>
      </c>
      <c r="H55" s="110">
        <v>3</v>
      </c>
      <c r="I55" s="107">
        <v>9</v>
      </c>
      <c r="J55" s="51"/>
      <c r="K55" s="51"/>
      <c r="L55" s="51"/>
      <c r="M55" s="52">
        <f>I55</f>
        <v>9</v>
      </c>
      <c r="N55" s="50">
        <v>0</v>
      </c>
      <c r="O55" s="51"/>
      <c r="P55" s="14">
        <v>0</v>
      </c>
      <c r="Q55" s="52"/>
      <c r="S55" s="13">
        <v>68</v>
      </c>
      <c r="T55" s="62">
        <f t="shared" si="4"/>
        <v>921.3513513513514</v>
      </c>
      <c r="U55" s="63">
        <f t="shared" si="5"/>
        <v>62651.89189189189</v>
      </c>
      <c r="V55" s="63">
        <f t="shared" si="6"/>
        <v>0</v>
      </c>
      <c r="W55" s="63">
        <f t="shared" si="7"/>
        <v>0</v>
      </c>
      <c r="X55" s="63">
        <f t="shared" si="8"/>
        <v>0</v>
      </c>
      <c r="Y55" s="63">
        <f t="shared" si="9"/>
        <v>921.3513513513514</v>
      </c>
      <c r="Z55" s="65"/>
      <c r="AA55" s="66"/>
      <c r="AB55" s="62">
        <f t="shared" si="10"/>
        <v>1053.5714285714287</v>
      </c>
      <c r="AC55" s="63">
        <f t="shared" si="11"/>
        <v>71642.85714285714</v>
      </c>
      <c r="AD55" s="63">
        <f t="shared" si="12"/>
        <v>0</v>
      </c>
      <c r="AE55" s="63">
        <f t="shared" si="13"/>
        <v>0</v>
      </c>
      <c r="AF55" s="63">
        <f t="shared" si="14"/>
        <v>0</v>
      </c>
      <c r="AG55" s="63">
        <f t="shared" si="15"/>
        <v>1053.5714285714287</v>
      </c>
      <c r="AH55" s="65"/>
      <c r="AI55" s="66"/>
      <c r="AJ55" s="62">
        <f t="shared" si="16"/>
        <v>1974.9227799227801</v>
      </c>
      <c r="AK55" s="63">
        <f t="shared" si="17"/>
        <v>134294.74903474905</v>
      </c>
      <c r="AL55" s="65"/>
      <c r="AM55" s="66"/>
      <c r="AN55" s="62">
        <f t="shared" si="18"/>
        <v>0</v>
      </c>
      <c r="AO55" s="63">
        <f t="shared" si="19"/>
        <v>0</v>
      </c>
      <c r="AP55" s="63">
        <f t="shared" si="20"/>
        <v>0</v>
      </c>
      <c r="AQ55" s="63">
        <f t="shared" si="21"/>
        <v>0</v>
      </c>
      <c r="AR55" s="63">
        <f t="shared" si="22"/>
        <v>0</v>
      </c>
      <c r="AS55" s="63">
        <f t="shared" si="23"/>
        <v>0</v>
      </c>
      <c r="AT55" s="63"/>
      <c r="AU55" s="64"/>
    </row>
    <row r="56" spans="1:47" ht="13.5">
      <c r="A56" s="13">
        <v>69</v>
      </c>
      <c r="B56" s="106">
        <v>7</v>
      </c>
      <c r="C56" s="107">
        <v>5</v>
      </c>
      <c r="D56" s="51"/>
      <c r="E56" s="51"/>
      <c r="F56" s="51"/>
      <c r="G56" s="52">
        <f>C56</f>
        <v>5</v>
      </c>
      <c r="H56" s="106">
        <v>7</v>
      </c>
      <c r="I56" s="107">
        <v>4</v>
      </c>
      <c r="J56" s="51"/>
      <c r="K56" s="51"/>
      <c r="L56" s="51"/>
      <c r="M56" s="52">
        <f>I56</f>
        <v>4</v>
      </c>
      <c r="N56" s="50">
        <v>0</v>
      </c>
      <c r="O56" s="51"/>
      <c r="P56" s="14">
        <v>0</v>
      </c>
      <c r="Q56" s="52"/>
      <c r="S56" s="13">
        <v>69</v>
      </c>
      <c r="T56" s="62">
        <f t="shared" si="4"/>
        <v>460.6756756756757</v>
      </c>
      <c r="U56" s="63">
        <f t="shared" si="5"/>
        <v>31786.621621621623</v>
      </c>
      <c r="V56" s="63">
        <f t="shared" si="6"/>
        <v>0</v>
      </c>
      <c r="W56" s="63">
        <f t="shared" si="7"/>
        <v>0</v>
      </c>
      <c r="X56" s="63">
        <f t="shared" si="8"/>
        <v>0</v>
      </c>
      <c r="Y56" s="63">
        <f t="shared" si="9"/>
        <v>460.6756756756757</v>
      </c>
      <c r="Z56" s="65"/>
      <c r="AA56" s="66"/>
      <c r="AB56" s="62">
        <f t="shared" si="10"/>
        <v>468.25396825396825</v>
      </c>
      <c r="AC56" s="63">
        <f t="shared" si="11"/>
        <v>32309.52380952381</v>
      </c>
      <c r="AD56" s="63">
        <f t="shared" si="12"/>
        <v>0</v>
      </c>
      <c r="AE56" s="63">
        <f t="shared" si="13"/>
        <v>0</v>
      </c>
      <c r="AF56" s="63">
        <f t="shared" si="14"/>
        <v>0</v>
      </c>
      <c r="AG56" s="63">
        <f t="shared" si="15"/>
        <v>468.25396825396825</v>
      </c>
      <c r="AH56" s="65"/>
      <c r="AI56" s="66"/>
      <c r="AJ56" s="62">
        <f t="shared" si="16"/>
        <v>928.9296439296439</v>
      </c>
      <c r="AK56" s="63">
        <f t="shared" si="17"/>
        <v>64096.14543114543</v>
      </c>
      <c r="AL56" s="65"/>
      <c r="AM56" s="66"/>
      <c r="AN56" s="62">
        <f t="shared" si="18"/>
        <v>0</v>
      </c>
      <c r="AO56" s="63">
        <f t="shared" si="19"/>
        <v>0</v>
      </c>
      <c r="AP56" s="63">
        <f t="shared" si="20"/>
        <v>0</v>
      </c>
      <c r="AQ56" s="63">
        <f t="shared" si="21"/>
        <v>0</v>
      </c>
      <c r="AR56" s="63">
        <f t="shared" si="22"/>
        <v>0</v>
      </c>
      <c r="AS56" s="63">
        <f t="shared" si="23"/>
        <v>0</v>
      </c>
      <c r="AT56" s="63">
        <f>AT47+AT52</f>
        <v>0</v>
      </c>
      <c r="AU56" s="64">
        <f>AT56/$AN$59*100</f>
        <v>0</v>
      </c>
    </row>
    <row r="57" spans="1:47" ht="13.5">
      <c r="A57" s="13">
        <v>70</v>
      </c>
      <c r="B57" s="106">
        <v>57</v>
      </c>
      <c r="C57" s="107">
        <v>1</v>
      </c>
      <c r="D57" s="51"/>
      <c r="E57" s="51"/>
      <c r="F57" s="51"/>
      <c r="G57" s="52"/>
      <c r="H57" s="106">
        <v>91</v>
      </c>
      <c r="I57" s="107">
        <v>11</v>
      </c>
      <c r="J57" s="51"/>
      <c r="K57" s="51"/>
      <c r="L57" s="51"/>
      <c r="M57" s="52"/>
      <c r="N57" s="50">
        <v>0</v>
      </c>
      <c r="O57" s="51"/>
      <c r="P57" s="14">
        <v>0</v>
      </c>
      <c r="Q57" s="52"/>
      <c r="S57" s="14" t="s">
        <v>34</v>
      </c>
      <c r="T57" s="59"/>
      <c r="U57" s="60"/>
      <c r="V57" s="60"/>
      <c r="W57" s="60"/>
      <c r="X57" s="60"/>
      <c r="Y57" s="60"/>
      <c r="Z57" s="63">
        <f>Z47+Z52</f>
        <v>88066</v>
      </c>
      <c r="AA57" s="64">
        <f>Z57/$T$59*100</f>
        <v>0.8689116197713947</v>
      </c>
      <c r="AB57" s="59"/>
      <c r="AC57" s="60"/>
      <c r="AD57" s="60"/>
      <c r="AE57" s="60"/>
      <c r="AF57" s="60"/>
      <c r="AG57" s="60"/>
      <c r="AH57" s="63">
        <f>AH47+AH52</f>
        <v>208846.00000000003</v>
      </c>
      <c r="AI57" s="64">
        <f>AH57/$AB$59*100</f>
        <v>2.1494884922199575</v>
      </c>
      <c r="AJ57" s="59"/>
      <c r="AK57" s="60"/>
      <c r="AL57" s="63">
        <f>AL47+AL52</f>
        <v>296912</v>
      </c>
      <c r="AM57" s="64">
        <f>AL57/$AJ$59*100</f>
        <v>1.495681363127741</v>
      </c>
      <c r="AN57" s="62"/>
      <c r="AO57" s="63"/>
      <c r="AP57" s="63"/>
      <c r="AQ57" s="63"/>
      <c r="AR57" s="63"/>
      <c r="AS57" s="63"/>
      <c r="AT57" s="63"/>
      <c r="AU57" s="64"/>
    </row>
    <row r="58" spans="1:48" ht="13.5">
      <c r="A58" s="13"/>
      <c r="B58" s="50"/>
      <c r="C58" s="14"/>
      <c r="D58" s="51"/>
      <c r="E58" s="51"/>
      <c r="F58" s="51"/>
      <c r="G58" s="52"/>
      <c r="H58" s="50"/>
      <c r="I58" s="14"/>
      <c r="J58" s="51"/>
      <c r="K58" s="51"/>
      <c r="L58" s="51"/>
      <c r="M58" s="52"/>
      <c r="N58" s="55"/>
      <c r="O58" s="51"/>
      <c r="P58" s="51"/>
      <c r="Q58" s="52"/>
      <c r="S58" s="46" t="s">
        <v>39</v>
      </c>
      <c r="T58" s="88">
        <f>U59/T59</f>
        <v>38.347790275959746</v>
      </c>
      <c r="U58" s="60"/>
      <c r="V58" s="60"/>
      <c r="W58" s="60"/>
      <c r="X58" s="60"/>
      <c r="Y58" s="60"/>
      <c r="Z58" s="60"/>
      <c r="AA58" s="61"/>
      <c r="AB58" s="88">
        <f>AC59/AB59</f>
        <v>39.85769317432286</v>
      </c>
      <c r="AC58" s="60"/>
      <c r="AD58" s="60"/>
      <c r="AE58" s="60"/>
      <c r="AF58" s="60"/>
      <c r="AG58" s="60"/>
      <c r="AH58" s="60"/>
      <c r="AI58" s="61"/>
      <c r="AJ58" s="88">
        <f>AK59/AJ59</f>
        <v>39.08680210138071</v>
      </c>
      <c r="AK58" s="60"/>
      <c r="AL58" s="60"/>
      <c r="AM58" s="61"/>
      <c r="AN58" s="88">
        <f>AO59/AN59</f>
        <v>42.5925505442564</v>
      </c>
      <c r="AO58" s="63"/>
      <c r="AP58" s="89">
        <f>AQ59/AP59</f>
        <v>46.78360343183985</v>
      </c>
      <c r="AQ58" s="63"/>
      <c r="AR58" s="89">
        <f>AS59/AR59</f>
        <v>42.546886841370515</v>
      </c>
      <c r="AS58" s="63"/>
      <c r="AT58" s="63"/>
      <c r="AU58" s="64"/>
      <c r="AV58" s="46" t="s">
        <v>50</v>
      </c>
    </row>
    <row r="59" spans="1:49" ht="13.5">
      <c r="A59" s="13" t="s">
        <v>35</v>
      </c>
      <c r="B59" s="108">
        <v>100369</v>
      </c>
      <c r="C59" s="109">
        <v>1055</v>
      </c>
      <c r="D59" s="53">
        <f>SUM(D7:D57)</f>
        <v>100287</v>
      </c>
      <c r="E59" s="53">
        <f>SUM(E7:E57)</f>
        <v>175</v>
      </c>
      <c r="F59" s="53">
        <f>SUM(F7:F57)</f>
        <v>805</v>
      </c>
      <c r="G59" s="54">
        <f>SUM(G7:G57)</f>
        <v>74</v>
      </c>
      <c r="H59" s="108">
        <v>95428</v>
      </c>
      <c r="I59" s="109">
        <v>2355</v>
      </c>
      <c r="J59" s="53">
        <f>SUM(J7:J57)</f>
        <v>95304</v>
      </c>
      <c r="K59" s="53">
        <f>SUM(K7:K57)</f>
        <v>307</v>
      </c>
      <c r="L59" s="53">
        <f>SUM(L7:L57)</f>
        <v>1974</v>
      </c>
      <c r="M59" s="54">
        <f>SUM(M7:M57)</f>
        <v>63</v>
      </c>
      <c r="N59" s="108">
        <v>1049</v>
      </c>
      <c r="O59" s="53">
        <f>SUM(O7:O57)</f>
        <v>1049</v>
      </c>
      <c r="P59" s="109">
        <v>100284</v>
      </c>
      <c r="Q59" s="54">
        <f>SUM(Q7:Q57)</f>
        <v>100284</v>
      </c>
      <c r="S59" s="46" t="s">
        <v>40</v>
      </c>
      <c r="T59" s="67">
        <f>SUM(T7:T56)</f>
        <v>10135208.000000002</v>
      </c>
      <c r="U59" s="68">
        <f>SUM(U7:U58)</f>
        <v>388662830.7872295</v>
      </c>
      <c r="V59" s="112">
        <v>10030132</v>
      </c>
      <c r="W59" s="112">
        <v>17010</v>
      </c>
      <c r="X59" s="112">
        <v>81248</v>
      </c>
      <c r="Y59" s="112">
        <v>6818</v>
      </c>
      <c r="Z59" s="69"/>
      <c r="AA59" s="70">
        <f>SUM(AA7:AA46)+AA57</f>
        <v>99.99999999999999</v>
      </c>
      <c r="AB59" s="67">
        <f>SUM(AB7:AB56)</f>
        <v>9716079.000000004</v>
      </c>
      <c r="AC59" s="68">
        <f>SUM(AC7:AC58)</f>
        <v>387260495.63948184</v>
      </c>
      <c r="AD59" s="112">
        <v>9477235</v>
      </c>
      <c r="AE59" s="112">
        <v>29998</v>
      </c>
      <c r="AF59" s="112">
        <v>201471</v>
      </c>
      <c r="AG59" s="112">
        <v>7375</v>
      </c>
      <c r="AH59" s="69"/>
      <c r="AI59" s="70">
        <f>SUM(AI7:AI46)+AI57</f>
        <v>99.99999999999996</v>
      </c>
      <c r="AJ59" s="67">
        <f>SUM(AJ7:AJ56)</f>
        <v>19851286.999999996</v>
      </c>
      <c r="AK59" s="68">
        <f>SUM(AK7:AK58)</f>
        <v>775923326.4267114</v>
      </c>
      <c r="AL59" s="69"/>
      <c r="AM59" s="70">
        <f>SUM(AM7:AM46)+AM57</f>
        <v>100.00000000000003</v>
      </c>
      <c r="AN59" s="67">
        <f>SUM(AN7:AN56)</f>
        <v>10209325</v>
      </c>
      <c r="AO59" s="68">
        <f>SUM(AO7:AO58)</f>
        <v>434841191.0852404</v>
      </c>
      <c r="AP59" s="113">
        <v>110037</v>
      </c>
      <c r="AQ59" s="68">
        <f>SUM(AQ7:AQ58)</f>
        <v>5147927.3708293615</v>
      </c>
      <c r="AR59" s="113">
        <v>10099288</v>
      </c>
      <c r="AS59" s="68">
        <f>SUM(AS7:AS58)</f>
        <v>429693263.71441114</v>
      </c>
      <c r="AT59" s="68"/>
      <c r="AU59" s="70">
        <f>SUM(AU7:AU46)+AU57</f>
        <v>100</v>
      </c>
      <c r="AV59" s="91" t="e">
        <f>#REF!</f>
        <v>#REF!</v>
      </c>
      <c r="AW59" s="75"/>
    </row>
    <row r="60" spans="1:48" ht="13.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T60" s="47">
        <f>T59-SUM(V59:Y59)</f>
        <v>0</v>
      </c>
      <c r="AB60" s="47">
        <f>AB59-SUM(AD59:AG59)</f>
        <v>0</v>
      </c>
      <c r="AJ60" s="47"/>
      <c r="AN60" s="47">
        <f>AN59-AP59-AR59</f>
        <v>0</v>
      </c>
      <c r="AV60" s="92">
        <f>T59+AB59+AN59</f>
        <v>30060612.000000007</v>
      </c>
    </row>
    <row r="61" spans="1:48" ht="13.5">
      <c r="A61" s="13"/>
      <c r="B61" s="21">
        <f>B59-SUM(B7:B57)</f>
        <v>0</v>
      </c>
      <c r="C61" s="21">
        <f aca="true" t="shared" si="24" ref="C61:I61">C59-SUM(C7:C57)</f>
        <v>0</v>
      </c>
      <c r="D61" s="21" t="s">
        <v>5</v>
      </c>
      <c r="E61" s="21" t="s">
        <v>5</v>
      </c>
      <c r="F61" s="21" t="s">
        <v>36</v>
      </c>
      <c r="G61" s="21" t="s">
        <v>5</v>
      </c>
      <c r="H61" s="21">
        <f t="shared" si="24"/>
        <v>0</v>
      </c>
      <c r="I61" s="21">
        <f t="shared" si="24"/>
        <v>0</v>
      </c>
      <c r="J61" s="21" t="s">
        <v>5</v>
      </c>
      <c r="K61" s="21" t="s">
        <v>5</v>
      </c>
      <c r="L61" s="21" t="s">
        <v>5</v>
      </c>
      <c r="M61" s="21" t="s">
        <v>5</v>
      </c>
      <c r="N61" s="21">
        <f>N59-SUM(N7:N57)</f>
        <v>0</v>
      </c>
      <c r="O61" s="21"/>
      <c r="P61" s="21">
        <f>P59-SUM(P7:P57)</f>
        <v>0</v>
      </c>
      <c r="Q61" s="21"/>
      <c r="T61" s="91" t="e">
        <f>#REF!+#REF!</f>
        <v>#REF!</v>
      </c>
      <c r="V61" s="47">
        <f>SUM(V7:V56)-V59</f>
        <v>0</v>
      </c>
      <c r="W61" s="47">
        <f>SUM(W7:W56)-W59</f>
        <v>0</v>
      </c>
      <c r="X61" s="47">
        <f>SUM(X7:X56)-X59</f>
        <v>0</v>
      </c>
      <c r="Y61" s="47">
        <f>SUM(Y7:Y56)-Y59</f>
        <v>0</v>
      </c>
      <c r="AB61" s="91" t="e">
        <f>#REF!+#REF!</f>
        <v>#REF!</v>
      </c>
      <c r="AD61" s="47">
        <f>SUM(AD7:AD56)-AD59</f>
        <v>0</v>
      </c>
      <c r="AE61" s="47">
        <f>SUM(AE7:AE56)-AE59</f>
        <v>0</v>
      </c>
      <c r="AF61" s="47">
        <f>SUM(AF7:AF56)-AF59</f>
        <v>0</v>
      </c>
      <c r="AG61" s="47">
        <f>SUM(AG7:AG56)-AG59</f>
        <v>0</v>
      </c>
      <c r="AN61" s="91" t="e">
        <f>#REF!</f>
        <v>#REF!</v>
      </c>
      <c r="AP61" s="47">
        <f>SUM(AP7:AP56)-AP59</f>
        <v>0</v>
      </c>
      <c r="AQ61" s="47">
        <f>SUM(AQ7:AQ56)-AQ59</f>
        <v>0</v>
      </c>
      <c r="AR61" s="47">
        <f>SUM(AR7:AR56)-AR59</f>
        <v>0</v>
      </c>
      <c r="AS61" s="47">
        <f>SUM(AS7:AS56)-AS59</f>
        <v>0</v>
      </c>
      <c r="AV61" s="93" t="e">
        <f>AV59-AV60</f>
        <v>#REF!</v>
      </c>
    </row>
    <row r="62" spans="20:40" ht="13.5">
      <c r="T62" s="47" t="e">
        <f>T59-T61</f>
        <v>#REF!</v>
      </c>
      <c r="AB62" s="47" t="e">
        <f>AB59-AB61</f>
        <v>#REF!</v>
      </c>
      <c r="AN62" s="47" t="e">
        <f>AN59-AN61</f>
        <v>#REF!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 真由美(matsuda-mayumi)</dc:creator>
  <cp:keywords/>
  <dc:description/>
  <cp:lastModifiedBy>厚生労働省ネットワークシステム</cp:lastModifiedBy>
  <cp:lastPrinted>2013-01-23T07:40:13Z</cp:lastPrinted>
  <dcterms:created xsi:type="dcterms:W3CDTF">1997-06-18T03:52:57Z</dcterms:created>
  <dcterms:modified xsi:type="dcterms:W3CDTF">2013-01-24T07:54:01Z</dcterms:modified>
  <cp:category/>
  <cp:version/>
  <cp:contentType/>
  <cp:contentStatus/>
</cp:coreProperties>
</file>