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2　基金シート関係\230721 地公体保有有基金執行状況表（様式４、５）\過年度分の修正\公表用２\令和５年度\"/>
    </mc:Choice>
  </mc:AlternateContent>
  <xr:revisionPtr revIDLastSave="0" documentId="13_ncr:1_{DEFA8F40-4DA5-41B6-B93B-E52AC8311468}" xr6:coauthVersionLast="47" xr6:coauthVersionMax="47" xr10:uidLastSave="{00000000-0000-0000-0000-000000000000}"/>
  <bookViews>
    <workbookView xWindow="28680" yWindow="-120" windowWidth="29040" windowHeight="15840" tabRatio="774" xr2:uid="{00000000-000D-0000-FFFF-FFFF00000000}"/>
  </bookViews>
  <sheets>
    <sheet name="個別表（005）" sheetId="17" r:id="rId1"/>
  </sheets>
  <definedNames>
    <definedName name="_xlnm._FilterDatabase" localSheetId="0" hidden="1">'個別表（005）'!$A$1:$Y$106</definedName>
    <definedName name="_xlnm.Print_Area" localSheetId="0">'個別表（005）'!$A$1:$X$106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17" l="1"/>
  <c r="O103" i="17"/>
  <c r="X106" i="17"/>
  <c r="W106" i="17"/>
  <c r="V106" i="17"/>
  <c r="U106" i="17"/>
  <c r="T106" i="17"/>
  <c r="S106" i="17"/>
  <c r="R106" i="17"/>
  <c r="X105" i="17"/>
  <c r="W105" i="17"/>
  <c r="V105" i="17"/>
  <c r="U105" i="17"/>
  <c r="T105" i="17"/>
  <c r="S105" i="17"/>
  <c r="R105" i="17"/>
  <c r="N105" i="17"/>
  <c r="O101" i="17"/>
  <c r="H101" i="17"/>
  <c r="O99" i="17"/>
  <c r="H99" i="17"/>
  <c r="O95" i="17"/>
  <c r="H95" i="17"/>
  <c r="H93" i="17"/>
  <c r="G93" i="17"/>
  <c r="O93" i="17" s="1"/>
  <c r="O91" i="17"/>
  <c r="H91" i="17"/>
  <c r="O89" i="17"/>
  <c r="P89" i="17" s="1"/>
  <c r="H89" i="17"/>
  <c r="F89" i="17"/>
  <c r="O87" i="17"/>
  <c r="H87" i="17"/>
  <c r="O85" i="17"/>
  <c r="H85" i="17"/>
  <c r="O83" i="17"/>
  <c r="H83" i="17"/>
  <c r="O81" i="17"/>
  <c r="H81" i="17"/>
  <c r="Q80" i="17"/>
  <c r="Q79" i="17"/>
  <c r="M79" i="17"/>
  <c r="O79" i="17" s="1"/>
  <c r="L79" i="17"/>
  <c r="H79" i="17" s="1"/>
  <c r="O77" i="17"/>
  <c r="H77" i="17"/>
  <c r="O75" i="17"/>
  <c r="H75" i="17"/>
  <c r="O73" i="17"/>
  <c r="H73" i="17"/>
  <c r="O71" i="17"/>
  <c r="H71" i="17"/>
  <c r="O69" i="17"/>
  <c r="H69" i="17"/>
  <c r="O67" i="17"/>
  <c r="H67" i="17"/>
  <c r="I65" i="17"/>
  <c r="H65" i="17" s="1"/>
  <c r="G65" i="17"/>
  <c r="O65" i="17" s="1"/>
  <c r="O63" i="17"/>
  <c r="H63" i="17"/>
  <c r="O61" i="17"/>
  <c r="H61" i="17"/>
  <c r="O57" i="17"/>
  <c r="P57" i="17" s="1"/>
  <c r="H57" i="17"/>
  <c r="O55" i="17"/>
  <c r="H55" i="17"/>
  <c r="O53" i="17"/>
  <c r="H53" i="17"/>
  <c r="O51" i="17"/>
  <c r="H51" i="17"/>
  <c r="O49" i="17"/>
  <c r="H49" i="17"/>
  <c r="O47" i="17"/>
  <c r="H47" i="17"/>
  <c r="Q46" i="17"/>
  <c r="O45" i="17"/>
  <c r="P45" i="17" s="1"/>
  <c r="H45" i="17"/>
  <c r="F45" i="17"/>
  <c r="K41" i="17"/>
  <c r="K105" i="17" s="1"/>
  <c r="J41" i="17"/>
  <c r="H41" i="17" s="1"/>
  <c r="Q40" i="17"/>
  <c r="O39" i="17"/>
  <c r="P39" i="17" s="1"/>
  <c r="H39" i="17"/>
  <c r="O37" i="17"/>
  <c r="H37" i="17"/>
  <c r="H35" i="17"/>
  <c r="P35" i="17" s="1"/>
  <c r="G35" i="17"/>
  <c r="O35" i="17" s="1"/>
  <c r="O33" i="17"/>
  <c r="P33" i="17" s="1"/>
  <c r="H33" i="17"/>
  <c r="O31" i="17"/>
  <c r="P31" i="17" s="1"/>
  <c r="H31" i="17"/>
  <c r="F31" i="17"/>
  <c r="I29" i="17"/>
  <c r="I105" i="17" s="1"/>
  <c r="G29" i="17"/>
  <c r="O29" i="17" s="1"/>
  <c r="O27" i="17"/>
  <c r="H27" i="17"/>
  <c r="O25" i="17"/>
  <c r="H25" i="17"/>
  <c r="O23" i="17"/>
  <c r="H23" i="17"/>
  <c r="Q22" i="17"/>
  <c r="M21" i="17"/>
  <c r="H21" i="17"/>
  <c r="E105" i="17"/>
  <c r="O19" i="17"/>
  <c r="H19" i="17"/>
  <c r="O17" i="17"/>
  <c r="H17" i="17"/>
  <c r="O15" i="17"/>
  <c r="H15" i="17"/>
  <c r="Q13" i="17"/>
  <c r="Q105" i="17" s="1"/>
  <c r="O13" i="17"/>
  <c r="H13" i="17"/>
  <c r="Q12" i="17"/>
  <c r="L11" i="17"/>
  <c r="H11" i="17"/>
  <c r="G11" i="17"/>
  <c r="G105" i="17" s="1"/>
  <c r="O9" i="17"/>
  <c r="H9" i="17"/>
  <c r="J105" i="17" l="1"/>
  <c r="O11" i="17"/>
  <c r="F105" i="17"/>
  <c r="O21" i="17"/>
  <c r="O105" i="17" s="1"/>
  <c r="Q106" i="17"/>
  <c r="L105" i="17"/>
  <c r="P105" i="17"/>
  <c r="H29" i="17"/>
  <c r="H105" i="17" s="1"/>
  <c r="M105" i="17"/>
</calcChain>
</file>

<file path=xl/sharedStrings.xml><?xml version="1.0" encoding="utf-8"?>
<sst xmlns="http://schemas.openxmlformats.org/spreadsheetml/2006/main" count="232" uniqueCount="82">
  <si>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</si>
  <si>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</si>
  <si>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</si>
  <si>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</si>
  <si>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</si>
  <si>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</si>
  <si>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</si>
  <si>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</si>
  <si>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</si>
  <si>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</si>
  <si>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</si>
  <si>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</si>
  <si>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</si>
  <si>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</si>
  <si>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</si>
  <si>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</si>
  <si>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</si>
  <si>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</si>
  <si>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</si>
  <si>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</si>
  <si>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</si>
  <si>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</si>
  <si>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</si>
  <si>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</si>
  <si>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</si>
  <si>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</si>
  <si>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</si>
  <si>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</si>
  <si>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</si>
  <si>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</si>
  <si>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北海道他46団体</t>
    <rPh sb="0" eb="3">
      <t>ホッカイドウ</t>
    </rPh>
    <rPh sb="3" eb="4">
      <t>ホカ</t>
    </rPh>
    <rPh sb="6" eb="8">
      <t>ダンタイ</t>
    </rPh>
    <phoneticPr fontId="2"/>
  </si>
  <si>
    <t>栃木県</t>
    <rPh sb="0" eb="3">
      <t>トチギケン</t>
    </rPh>
    <phoneticPr fontId="1"/>
  </si>
  <si>
    <t>神奈川県</t>
    <rPh sb="0" eb="4">
      <t>カナガワケン</t>
    </rPh>
    <phoneticPr fontId="1"/>
  </si>
  <si>
    <t>三重県</t>
    <rPh sb="0" eb="3">
      <t>ミエケン</t>
    </rPh>
    <phoneticPr fontId="1"/>
  </si>
  <si>
    <t>滋賀県</t>
    <rPh sb="0" eb="3">
      <t>シガケン</t>
    </rPh>
    <phoneticPr fontId="1"/>
  </si>
  <si>
    <t>京都府</t>
    <rPh sb="0" eb="3">
      <t>キョウトフ</t>
    </rPh>
    <phoneticPr fontId="1"/>
  </si>
  <si>
    <t>佐賀県</t>
    <rPh sb="0" eb="3">
      <t>サガケン</t>
    </rPh>
    <phoneticPr fontId="1"/>
  </si>
  <si>
    <t>熊本県</t>
    <rPh sb="0" eb="3">
      <t>クマモトケン</t>
    </rPh>
    <phoneticPr fontId="1"/>
  </si>
  <si>
    <t>宮崎県</t>
    <rPh sb="0" eb="3">
      <t>ミヤザキケン</t>
    </rPh>
    <phoneticPr fontId="1"/>
  </si>
  <si>
    <t>鹿児島県</t>
    <rPh sb="0" eb="4">
      <t>カゴシマケン</t>
    </rPh>
    <phoneticPr fontId="1"/>
  </si>
  <si>
    <t>-</t>
    <phoneticPr fontId="1"/>
  </si>
  <si>
    <t>東京都</t>
    <rPh sb="0" eb="3">
      <t>トウキョウト</t>
    </rPh>
    <phoneticPr fontId="1"/>
  </si>
  <si>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</si>
  <si>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</si>
  <si>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</si>
  <si>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</si>
  <si>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</si>
  <si>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埼玉県</t>
    <rPh sb="0" eb="3">
      <t>サイタマケン</t>
    </rPh>
    <phoneticPr fontId="1"/>
  </si>
  <si>
    <t>千葉県</t>
    <rPh sb="0" eb="3">
      <t>チバケン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</si>
  <si>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</si>
  <si>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</si>
  <si>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</si>
  <si>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</si>
  <si>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</si>
  <si>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愛知県</t>
    <rPh sb="0" eb="3">
      <t>アイチケン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</si>
  <si>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</si>
  <si>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</si>
  <si>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</si>
  <si>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</si>
  <si>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</si>
  <si>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</si>
  <si>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</si>
  <si>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</si>
  <si>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</si>
  <si>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</si>
  <si>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</si>
  <si>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</si>
  <si>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福岡県</t>
    <rPh sb="0" eb="3">
      <t>フクオカケン</t>
    </rPh>
    <phoneticPr fontId="1"/>
  </si>
  <si>
    <t>大分県</t>
    <rPh sb="0" eb="3">
      <t>オオイタケン</t>
    </rPh>
    <phoneticPr fontId="1"/>
  </si>
  <si>
    <t>沖縄県</t>
    <rPh sb="0" eb="3">
      <t>オキナワケン</t>
    </rPh>
    <phoneticPr fontId="1"/>
  </si>
  <si>
    <t>北海道</t>
    <rPh sb="0" eb="3">
      <t>ホッカイドウ</t>
    </rPh>
    <phoneticPr fontId="20"/>
  </si>
  <si>
    <t>秋田県</t>
    <rPh sb="0" eb="3">
      <t>アキタケン</t>
    </rPh>
    <phoneticPr fontId="22"/>
  </si>
  <si>
    <t>新潟県</t>
    <rPh sb="0" eb="3">
      <t>ニイガタケン</t>
    </rPh>
    <phoneticPr fontId="20"/>
  </si>
  <si>
    <t>岐阜県</t>
    <rPh sb="0" eb="3">
      <t>ギフケン</t>
    </rPh>
    <phoneticPr fontId="20"/>
  </si>
  <si>
    <t>高知県</t>
    <rPh sb="0" eb="3">
      <t>コウチケン</t>
    </rPh>
    <phoneticPr fontId="22"/>
  </si>
  <si>
    <t>長崎県</t>
    <rPh sb="0" eb="3">
      <t>ナガサキケン</t>
    </rPh>
    <phoneticPr fontId="2"/>
  </si>
  <si>
    <t>地域医療介護総合確保基金（医療介護提供体制改革推進交付金）</t>
    <phoneticPr fontId="1"/>
  </si>
  <si>
    <t>医療・介護サービスの提供体制の改革を推進するため、将来目指すべき医療提供体制等の実現に資する事業への財政的支援を行い、施策の推進を図る。</t>
    <phoneticPr fontId="1"/>
  </si>
  <si>
    <t>青森県</t>
    <rPh sb="0" eb="2">
      <t>アオモリ</t>
    </rPh>
    <rPh sb="2" eb="3">
      <t>ケン</t>
    </rPh>
    <phoneticPr fontId="1"/>
  </si>
  <si>
    <t>群馬県</t>
    <rPh sb="0" eb="2">
      <t>グンマ</t>
    </rPh>
    <rPh sb="2" eb="3">
      <t>ケン</t>
    </rPh>
    <phoneticPr fontId="1"/>
  </si>
  <si>
    <t>静岡県</t>
    <rPh sb="0" eb="3">
      <t>シズオカケン</t>
    </rPh>
    <phoneticPr fontId="22"/>
  </si>
  <si>
    <t>【個別表】令和５年度基金造成団体別基金執行状況表（005地域医療介護総合確保基金（医療介護提供体制改革推進交付金））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</si>
</sst>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ゴシック"/>
      <family val="3"/>
    </font>
    <font>
      <sz val="6"/>
      <name val="ＭＳ Ｐゴシック"/>
      <family val="3"/>
      <scheme val="minor"/>
    </font>
    <font>
      <sz val="10"/>
      <name val="ＭＳ ゴシック"/>
      <family val="3"/>
      <charset val="128"/>
    </font>
    <font>
      <sz val="11"/>
      <name val="ＭＳ Ｐゴシック"/>
      <family val="2"/>
      <charset val="128"/>
      <scheme val="minor"/>
    </font>
    <font>
      <sz val="10"/>
      <name val="ＭＳ ゴシック"/>
      <family val="3"/>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3">
    <xf numFmtId="0" fontId="0" fillId="0" borderId="0">
      <alignment vertical="center"/>
    </xf>
    <xf numFmtId="38" fontId="19" fillId="0" borderId="0" applyFont="0" applyFill="0" applyBorder="0" applyAlignment="0" applyProtection="0">
      <alignment vertical="center"/>
    </xf>
    <xf numFmtId="0" fontId="19" fillId="0" borderId="0">
      <alignment vertical="center"/>
    </xf>
  </cellStyleXfs>
  <cellXfs count="20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27"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14" xfId="0" applyNumberFormat="1" applyFont="1" applyBorder="1" applyAlignment="1">
      <alignment horizontal="right" vertical="center"/>
    </xf>
    <xf numFmtId="178" fontId="3" fillId="0" borderId="18" xfId="0" applyNumberFormat="1" applyFont="1" applyBorder="1" applyAlignment="1">
      <alignment horizontal="right" vertical="center"/>
    </xf>
    <xf numFmtId="177" fontId="3" fillId="0" borderId="17" xfId="0" applyNumberFormat="1" applyFont="1" applyBorder="1" applyAlignment="1">
      <alignment horizontal="right" vertical="center"/>
    </xf>
    <xf numFmtId="178" fontId="21" fillId="0" borderId="28" xfId="0" applyNumberFormat="1" applyFont="1" applyBorder="1" applyAlignment="1">
      <alignment horizontal="right" vertical="center"/>
    </xf>
    <xf numFmtId="178" fontId="21" fillId="0" borderId="30" xfId="0" applyNumberFormat="1" applyFont="1" applyBorder="1" applyAlignment="1">
      <alignment horizontal="right" vertical="center"/>
    </xf>
    <xf numFmtId="178" fontId="21" fillId="0" borderId="18" xfId="0" applyNumberFormat="1" applyFont="1" applyBorder="1" applyAlignment="1">
      <alignment horizontal="right" vertical="center"/>
    </xf>
    <xf numFmtId="177" fontId="21" fillId="0" borderId="27" xfId="0" applyNumberFormat="1" applyFont="1" applyBorder="1" applyAlignment="1">
      <alignment horizontal="right" vertical="center"/>
    </xf>
    <xf numFmtId="177" fontId="21" fillId="0" borderId="14" xfId="0" applyNumberFormat="1" applyFont="1" applyBorder="1" applyAlignment="1">
      <alignment horizontal="right" vertical="center"/>
    </xf>
    <xf numFmtId="177" fontId="21" fillId="0" borderId="17" xfId="0" applyNumberFormat="1" applyFont="1" applyBorder="1" applyAlignment="1">
      <alignment horizontal="right" vertical="center"/>
    </xf>
    <xf numFmtId="178" fontId="3" fillId="0" borderId="28" xfId="2" applyNumberFormat="1" applyFont="1" applyBorder="1" applyAlignment="1">
      <alignment horizontal="right" vertical="center"/>
    </xf>
    <xf numFmtId="178" fontId="3" fillId="0" borderId="30" xfId="2" applyNumberFormat="1" applyFont="1" applyBorder="1" applyAlignment="1">
      <alignment horizontal="right" vertical="center"/>
    </xf>
    <xf numFmtId="178" fontId="3" fillId="0" borderId="18" xfId="2" applyNumberFormat="1" applyFont="1" applyBorder="1" applyAlignment="1">
      <alignment horizontal="right" vertical="center"/>
    </xf>
    <xf numFmtId="177" fontId="3" fillId="0" borderId="27" xfId="2" applyNumberFormat="1" applyFont="1" applyBorder="1" applyAlignment="1">
      <alignment horizontal="right" vertical="center"/>
    </xf>
    <xf numFmtId="177" fontId="3" fillId="0" borderId="14" xfId="2" applyNumberFormat="1" applyFont="1" applyBorder="1" applyAlignment="1">
      <alignment horizontal="right" vertical="center"/>
    </xf>
    <xf numFmtId="177" fontId="3" fillId="0" borderId="17" xfId="2" applyNumberFormat="1" applyFon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76" fontId="3" fillId="4" borderId="7"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177" fontId="25" fillId="0" borderId="18" xfId="0" applyNumberFormat="1" applyFont="1" applyFill="1" applyBorder="1" applyAlignment="1">
      <alignment horizontal="right" vertical="center"/>
    </xf>
    <xf numFmtId="177" fontId="24" fillId="0" borderId="17" xfId="0" applyNumberFormat="1" applyFont="1" applyFill="1" applyBorder="1" applyAlignment="1">
      <alignment horizontal="right" vertical="center"/>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7"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9" xfId="0" applyFont="1" applyBorder="1" applyAlignment="1">
      <alignment horizontal="center" vertical="center" wrapText="1"/>
    </xf>
    <xf numFmtId="38" fontId="23" fillId="0" borderId="18" xfId="1" applyFont="1" applyFill="1" applyBorder="1" applyAlignment="1">
      <alignment horizontal="right" vertical="center" shrinkToFit="1"/>
    </xf>
    <xf numFmtId="38" fontId="24" fillId="0" borderId="17" xfId="1" applyFont="1" applyFill="1" applyBorder="1" applyAlignment="1">
      <alignment horizontal="right" vertical="center" shrinkToFit="1"/>
    </xf>
    <xf numFmtId="38" fontId="23" fillId="0" borderId="30" xfId="1" applyFont="1" applyFill="1" applyBorder="1" applyAlignment="1">
      <alignment horizontal="right" vertical="center"/>
    </xf>
    <xf numFmtId="38" fontId="24" fillId="0" borderId="14" xfId="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177" fontId="23" fillId="0" borderId="43"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30" xfId="0" applyNumberFormat="1" applyFont="1" applyFill="1" applyBorder="1" applyAlignment="1">
      <alignment horizontal="right" vertical="center"/>
    </xf>
    <xf numFmtId="177" fontId="23" fillId="0" borderId="43" xfId="0" applyNumberFormat="1" applyFont="1" applyFill="1" applyBorder="1">
      <alignment vertical="center"/>
    </xf>
    <xf numFmtId="177" fontId="24" fillId="0" borderId="19" xfId="0" applyNumberFormat="1" applyFont="1" applyFill="1" applyBorder="1" applyAlignment="1">
      <alignment horizontal="right" vertical="center"/>
    </xf>
    <xf numFmtId="177" fontId="24" fillId="0" borderId="14" xfId="0" applyNumberFormat="1" applyFont="1" applyFill="1" applyBorder="1" applyAlignment="1">
      <alignment horizontal="right" vertical="center"/>
    </xf>
    <xf numFmtId="177" fontId="24" fillId="0" borderId="19" xfId="0" applyNumberFormat="1" applyFont="1" applyFill="1" applyBorder="1">
      <alignment vertical="center"/>
    </xf>
    <xf numFmtId="177" fontId="25" fillId="0" borderId="43" xfId="0" applyNumberFormat="1" applyFont="1" applyFill="1" applyBorder="1" applyAlignment="1">
      <alignment horizontal="right" vertical="center"/>
    </xf>
    <xf numFmtId="177" fontId="25" fillId="0" borderId="30" xfId="0" applyNumberFormat="1" applyFont="1" applyFill="1" applyBorder="1" applyAlignment="1">
      <alignment horizontal="right" vertical="center"/>
    </xf>
    <xf numFmtId="177" fontId="25" fillId="0" borderId="43" xfId="0" applyNumberFormat="1" applyFont="1" applyFill="1" applyBorder="1">
      <alignment vertical="center"/>
    </xf>
    <xf numFmtId="177" fontId="23" fillId="0" borderId="43" xfId="2" applyNumberFormat="1" applyFont="1" applyFill="1" applyBorder="1" applyAlignment="1">
      <alignment horizontal="right" vertical="center"/>
    </xf>
    <xf numFmtId="177" fontId="23" fillId="0" borderId="18" xfId="2" applyNumberFormat="1" applyFont="1" applyFill="1" applyBorder="1" applyAlignment="1">
      <alignment horizontal="right" vertical="center"/>
    </xf>
    <xf numFmtId="177" fontId="23" fillId="0" borderId="30" xfId="2" applyNumberFormat="1" applyFont="1" applyFill="1" applyBorder="1" applyAlignment="1">
      <alignment horizontal="right" vertical="center"/>
    </xf>
    <xf numFmtId="177" fontId="23" fillId="0" borderId="43" xfId="2" applyNumberFormat="1" applyFont="1" applyFill="1" applyBorder="1">
      <alignment vertical="center"/>
    </xf>
    <xf numFmtId="177" fontId="24" fillId="0" borderId="19" xfId="2" applyNumberFormat="1" applyFont="1" applyFill="1" applyBorder="1" applyAlignment="1">
      <alignment horizontal="right" vertical="center"/>
    </xf>
    <xf numFmtId="177" fontId="24" fillId="0" borderId="17" xfId="2" applyNumberFormat="1" applyFont="1" applyFill="1" applyBorder="1" applyAlignment="1">
      <alignment horizontal="right" vertical="center"/>
    </xf>
    <xf numFmtId="177" fontId="24" fillId="0" borderId="14" xfId="2" applyNumberFormat="1" applyFont="1" applyFill="1" applyBorder="1" applyAlignment="1">
      <alignment horizontal="right" vertical="center"/>
    </xf>
    <xf numFmtId="177" fontId="24" fillId="0" borderId="19" xfId="2" applyNumberFormat="1" applyFont="1" applyFill="1" applyBorder="1">
      <alignment vertical="center"/>
    </xf>
    <xf numFmtId="177" fontId="23" fillId="0" borderId="19" xfId="0" applyNumberFormat="1" applyFont="1" applyFill="1" applyBorder="1" applyAlignment="1">
      <alignment horizontal="right" vertical="center"/>
    </xf>
    <xf numFmtId="41" fontId="23" fillId="0" borderId="43" xfId="0" applyNumberFormat="1" applyFont="1" applyFill="1" applyBorder="1" applyAlignment="1">
      <alignment horizontal="right" vertical="center"/>
    </xf>
    <xf numFmtId="41" fontId="23" fillId="0" borderId="18" xfId="0" applyNumberFormat="1" applyFont="1" applyFill="1" applyBorder="1" applyAlignment="1">
      <alignment horizontal="right" vertical="center"/>
    </xf>
    <xf numFmtId="41" fontId="23" fillId="0" borderId="30" xfId="0" applyNumberFormat="1" applyFont="1" applyFill="1" applyBorder="1" applyAlignment="1">
      <alignment horizontal="right" vertical="center"/>
    </xf>
    <xf numFmtId="41" fontId="23" fillId="0" borderId="18" xfId="0" applyNumberFormat="1" applyFont="1" applyFill="1" applyBorder="1" applyAlignment="1">
      <alignment horizontal="center" vertical="center"/>
    </xf>
    <xf numFmtId="41" fontId="23" fillId="0" borderId="43" xfId="0" applyNumberFormat="1" applyFont="1" applyFill="1" applyBorder="1">
      <alignment vertical="center"/>
    </xf>
    <xf numFmtId="41" fontId="24" fillId="0" borderId="19" xfId="0" applyNumberFormat="1" applyFont="1" applyFill="1" applyBorder="1" applyAlignment="1">
      <alignment horizontal="right" vertical="center"/>
    </xf>
    <xf numFmtId="41" fontId="24" fillId="0" borderId="17" xfId="0" applyNumberFormat="1" applyFont="1" applyFill="1" applyBorder="1" applyAlignment="1">
      <alignment horizontal="right" vertical="center"/>
    </xf>
    <xf numFmtId="41" fontId="24" fillId="0" borderId="14" xfId="0" applyNumberFormat="1" applyFont="1" applyFill="1" applyBorder="1" applyAlignment="1">
      <alignment horizontal="right" vertical="center"/>
    </xf>
    <xf numFmtId="41" fontId="23" fillId="0" borderId="14" xfId="0" applyNumberFormat="1" applyFont="1" applyFill="1" applyBorder="1" applyAlignment="1">
      <alignment horizontal="right" vertical="center"/>
    </xf>
    <xf numFmtId="41" fontId="23" fillId="0" borderId="17" xfId="0" applyNumberFormat="1" applyFont="1" applyFill="1" applyBorder="1" applyAlignment="1">
      <alignment horizontal="center" vertical="center"/>
    </xf>
    <xf numFmtId="41" fontId="24" fillId="0" borderId="19" xfId="0" applyNumberFormat="1" applyFont="1" applyFill="1" applyBorder="1">
      <alignment vertical="center"/>
    </xf>
    <xf numFmtId="177" fontId="23" fillId="0" borderId="14" xfId="0" applyNumberFormat="1" applyFont="1" applyFill="1" applyBorder="1" applyAlignment="1">
      <alignment horizontal="right" vertical="center"/>
    </xf>
    <xf numFmtId="177" fontId="23" fillId="0" borderId="7" xfId="0" applyNumberFormat="1" applyFont="1" applyFill="1" applyBorder="1">
      <alignment vertical="center"/>
    </xf>
    <xf numFmtId="177" fontId="23" fillId="0" borderId="17" xfId="0" applyNumberFormat="1" applyFont="1" applyFill="1" applyBorder="1" applyAlignment="1">
      <alignment horizontal="right" vertical="center"/>
    </xf>
    <xf numFmtId="177" fontId="23" fillId="0" borderId="9" xfId="0" applyNumberFormat="1" applyFont="1" applyFill="1" applyBorder="1">
      <alignment vertical="center"/>
    </xf>
    <xf numFmtId="178" fontId="3" fillId="0" borderId="28"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8" fontId="23" fillId="0" borderId="28" xfId="0" applyNumberFormat="1" applyFont="1" applyFill="1" applyBorder="1" applyAlignment="1">
      <alignment horizontal="right" vertical="center"/>
    </xf>
    <xf numFmtId="177" fontId="23" fillId="0" borderId="27" xfId="0" applyNumberFormat="1" applyFont="1" applyFill="1" applyBorder="1" applyAlignment="1">
      <alignment horizontal="right" vertical="center"/>
    </xf>
    <xf numFmtId="178" fontId="21" fillId="0" borderId="28" xfId="0" applyNumberFormat="1" applyFont="1" applyFill="1" applyBorder="1" applyAlignment="1">
      <alignment horizontal="right" vertical="center"/>
    </xf>
    <xf numFmtId="177" fontId="21" fillId="0" borderId="27" xfId="0" applyNumberFormat="1" applyFont="1" applyFill="1" applyBorder="1" applyAlignment="1">
      <alignment horizontal="right" vertical="center"/>
    </xf>
    <xf numFmtId="178" fontId="3" fillId="0" borderId="28" xfId="2" applyNumberFormat="1" applyFont="1" applyFill="1" applyBorder="1" applyAlignment="1">
      <alignment horizontal="right" vertical="center"/>
    </xf>
    <xf numFmtId="177" fontId="3" fillId="0" borderId="27" xfId="2"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177" fontId="23" fillId="6" borderId="43" xfId="0" applyNumberFormat="1" applyFont="1" applyFill="1" applyBorder="1" applyAlignment="1">
      <alignment horizontal="right" vertical="center"/>
    </xf>
    <xf numFmtId="177" fontId="24" fillId="6" borderId="19" xfId="0" applyNumberFormat="1" applyFont="1" applyFill="1" applyBorder="1" applyAlignment="1">
      <alignment horizontal="right" vertical="center"/>
    </xf>
    <xf numFmtId="177" fontId="25" fillId="6" borderId="43" xfId="0" applyNumberFormat="1" applyFont="1" applyFill="1" applyBorder="1" applyAlignment="1">
      <alignment horizontal="right" vertical="center"/>
    </xf>
    <xf numFmtId="177" fontId="23" fillId="6" borderId="43" xfId="2" applyNumberFormat="1" applyFont="1" applyFill="1" applyBorder="1" applyAlignment="1">
      <alignment horizontal="right" vertical="center"/>
    </xf>
    <xf numFmtId="177" fontId="24" fillId="6" borderId="19" xfId="2" applyNumberFormat="1" applyFont="1" applyFill="1" applyBorder="1" applyAlignment="1">
      <alignment horizontal="right" vertical="center"/>
    </xf>
    <xf numFmtId="177" fontId="23" fillId="6" borderId="19" xfId="0" applyNumberFormat="1" applyFont="1" applyFill="1" applyBorder="1" applyAlignment="1">
      <alignment horizontal="right" vertical="center"/>
    </xf>
    <xf numFmtId="41" fontId="23" fillId="6" borderId="43" xfId="0" applyNumberFormat="1" applyFont="1" applyFill="1" applyBorder="1" applyAlignment="1">
      <alignment horizontal="right" vertical="center"/>
    </xf>
    <xf numFmtId="41" fontId="24" fillId="6" borderId="19" xfId="0" applyNumberFormat="1" applyFont="1" applyFill="1" applyBorder="1" applyAlignment="1">
      <alignment horizontal="right" vertical="center"/>
    </xf>
    <xf numFmtId="177" fontId="23" fillId="6" borderId="1" xfId="0" applyNumberFormat="1" applyFont="1" applyFill="1" applyBorder="1" applyAlignment="1">
      <alignment horizontal="right" vertical="center"/>
    </xf>
    <xf numFmtId="177" fontId="24" fillId="6" borderId="6" xfId="0" applyNumberFormat="1" applyFont="1" applyFill="1" applyBorder="1" applyAlignment="1">
      <alignment horizontal="right" vertical="center"/>
    </xf>
    <xf numFmtId="41" fontId="3" fillId="6" borderId="43" xfId="0" applyNumberFormat="1" applyFont="1" applyFill="1" applyBorder="1" applyAlignment="1">
      <alignment horizontal="right" vertical="center"/>
    </xf>
    <xf numFmtId="41" fontId="0" fillId="6" borderId="19" xfId="0" applyNumberFormat="1" applyFill="1" applyBorder="1" applyAlignment="1">
      <alignment horizontal="right" vertical="center"/>
    </xf>
  </cellXfs>
  <cellStyles count="3">
    <cellStyle name="Normal" xfId="2" xr:uid="{BFA84BE4-ACA2-4DC7-AF69-2EFC4C807126}"/>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592C-CD32-465E-BBFE-DB3FA0286AD1}">
  <sheetPr>
    <tabColor rgb="FF00B0F0"/>
    <pageSetUpPr fitToPage="1"/>
  </sheetPr>
  <dimension ref="A1:Y107"/>
  <sheetViews>
    <sheetView tabSelected="1" view="pageBreakPreview" topLeftCell="A88" zoomScale="85" zoomScaleNormal="70" zoomScaleSheetLayoutView="85" workbookViewId="0">
      <selection activeCell="F11" sqref="F11:F12"/>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5" width="13.5" style="1" customWidth="1"/>
    <col min="6" max="6" width="15.125" style="1" customWidth="1"/>
    <col min="7" max="7" width="13.375" style="1" customWidth="1"/>
    <col min="8" max="8" width="11.125" style="1" customWidth="1"/>
    <col min="9" max="9" width="11.5" style="1" customWidth="1"/>
    <col min="10" max="12" width="9" style="1" customWidth="1"/>
    <col min="13" max="13" width="11" style="1" customWidth="1"/>
    <col min="14" max="14" width="10.375" style="1" customWidth="1"/>
    <col min="15" max="15" width="13.25" style="1" customWidth="1"/>
    <col min="16" max="16" width="12.875" style="1" customWidth="1"/>
    <col min="17" max="24" width="8" style="1" customWidth="1"/>
    <col min="25" max="25" width="9" style="31"/>
    <col min="26" max="16384" width="9" style="1"/>
  </cols>
  <sheetData>
    <row r="1" spans="1:25" ht="20.25" customHeight="1" x14ac:dyDescent="0.15">
      <c r="A1" s="4" t="s">
        <v>81</v>
      </c>
      <c r="B1" s="4"/>
    </row>
    <row r="2" spans="1:25" ht="20.25" customHeight="1" thickBot="1" x14ac:dyDescent="0.2">
      <c r="A2" s="4"/>
      <c r="B2" s="4"/>
      <c r="X2" s="43" t="s">
        <v>22</v>
      </c>
    </row>
    <row r="3" spans="1:25" s="2" customFormat="1" ht="12.75" customHeight="1" x14ac:dyDescent="0.15">
      <c r="A3" s="103" t="s">
        <v>2</v>
      </c>
      <c r="B3" s="103" t="s">
        <v>20</v>
      </c>
      <c r="C3" s="103" t="s">
        <v>15</v>
      </c>
      <c r="D3" s="103" t="s">
        <v>21</v>
      </c>
      <c r="E3" s="108" t="s">
        <v>29</v>
      </c>
      <c r="F3" s="109"/>
      <c r="G3" s="108" t="s">
        <v>24</v>
      </c>
      <c r="H3" s="112"/>
      <c r="I3" s="112"/>
      <c r="J3" s="112"/>
      <c r="K3" s="112"/>
      <c r="L3" s="112"/>
      <c r="M3" s="112"/>
      <c r="N3" s="131" t="s">
        <v>25</v>
      </c>
      <c r="O3" s="108" t="s">
        <v>26</v>
      </c>
      <c r="P3" s="134"/>
      <c r="Q3" s="108" t="s">
        <v>27</v>
      </c>
      <c r="R3" s="137"/>
      <c r="S3" s="137"/>
      <c r="T3" s="137"/>
      <c r="U3" s="137"/>
      <c r="V3" s="108" t="s">
        <v>28</v>
      </c>
      <c r="W3" s="137"/>
      <c r="X3" s="138"/>
      <c r="Y3" s="32"/>
    </row>
    <row r="4" spans="1:25" s="2" customFormat="1" ht="12" customHeight="1" x14ac:dyDescent="0.15">
      <c r="A4" s="104"/>
      <c r="B4" s="106"/>
      <c r="C4" s="104"/>
      <c r="D4" s="104"/>
      <c r="E4" s="110"/>
      <c r="F4" s="111"/>
      <c r="G4" s="113"/>
      <c r="H4" s="114"/>
      <c r="I4" s="114"/>
      <c r="J4" s="114"/>
      <c r="K4" s="114"/>
      <c r="L4" s="114"/>
      <c r="M4" s="114"/>
      <c r="N4" s="132"/>
      <c r="O4" s="135"/>
      <c r="P4" s="136"/>
      <c r="Q4" s="17" t="s">
        <v>11</v>
      </c>
      <c r="R4" s="139" t="s">
        <v>1</v>
      </c>
      <c r="S4" s="139" t="s">
        <v>9</v>
      </c>
      <c r="T4" s="142" t="s">
        <v>0</v>
      </c>
      <c r="U4" s="145" t="s">
        <v>13</v>
      </c>
      <c r="V4" s="148" t="s">
        <v>1</v>
      </c>
      <c r="W4" s="142" t="s">
        <v>9</v>
      </c>
      <c r="X4" s="115" t="s">
        <v>0</v>
      </c>
      <c r="Y4" s="32"/>
    </row>
    <row r="5" spans="1:25" s="2" customFormat="1" ht="13.5" customHeight="1" x14ac:dyDescent="0.15">
      <c r="A5" s="104"/>
      <c r="B5" s="106"/>
      <c r="C5" s="104"/>
      <c r="D5" s="104"/>
      <c r="E5" s="22"/>
      <c r="F5" s="21"/>
      <c r="G5" s="8" t="s">
        <v>6</v>
      </c>
      <c r="H5" s="44"/>
      <c r="I5" s="44"/>
      <c r="J5" s="44"/>
      <c r="K5" s="44"/>
      <c r="L5" s="44"/>
      <c r="M5" s="118" t="s">
        <v>7</v>
      </c>
      <c r="N5" s="132"/>
      <c r="O5" s="22"/>
      <c r="P5" s="21"/>
      <c r="Q5" s="121" t="s">
        <v>10</v>
      </c>
      <c r="R5" s="140"/>
      <c r="S5" s="140"/>
      <c r="T5" s="143"/>
      <c r="U5" s="146"/>
      <c r="V5" s="149"/>
      <c r="W5" s="143"/>
      <c r="X5" s="116"/>
      <c r="Y5" s="32"/>
    </row>
    <row r="6" spans="1:25" s="2" customFormat="1" ht="12" customHeight="1" x14ac:dyDescent="0.15">
      <c r="A6" s="104"/>
      <c r="B6" s="106"/>
      <c r="C6" s="104"/>
      <c r="D6" s="104"/>
      <c r="E6" s="22"/>
      <c r="F6" s="123" t="s">
        <v>4</v>
      </c>
      <c r="G6" s="22"/>
      <c r="H6" s="6" t="s">
        <v>3</v>
      </c>
      <c r="I6" s="35"/>
      <c r="J6" s="35"/>
      <c r="K6" s="35"/>
      <c r="L6" s="36"/>
      <c r="M6" s="119"/>
      <c r="N6" s="132"/>
      <c r="O6" s="22"/>
      <c r="P6" s="123" t="s">
        <v>4</v>
      </c>
      <c r="Q6" s="122"/>
      <c r="R6" s="141"/>
      <c r="S6" s="141"/>
      <c r="T6" s="144"/>
      <c r="U6" s="147"/>
      <c r="V6" s="150"/>
      <c r="W6" s="144"/>
      <c r="X6" s="117"/>
      <c r="Y6" s="32"/>
    </row>
    <row r="7" spans="1:25" s="2" customFormat="1" ht="12" customHeight="1" x14ac:dyDescent="0.15">
      <c r="A7" s="104"/>
      <c r="B7" s="106"/>
      <c r="C7" s="104"/>
      <c r="D7" s="104"/>
      <c r="E7" s="22"/>
      <c r="F7" s="124"/>
      <c r="G7" s="22"/>
      <c r="H7" s="42" t="s">
        <v>5</v>
      </c>
      <c r="I7" s="126" t="s">
        <v>19</v>
      </c>
      <c r="J7" s="127"/>
      <c r="K7" s="128"/>
      <c r="L7" s="129" t="s">
        <v>18</v>
      </c>
      <c r="M7" s="119"/>
      <c r="N7" s="132"/>
      <c r="O7" s="22"/>
      <c r="P7" s="124"/>
      <c r="Q7" s="12" t="s">
        <v>12</v>
      </c>
      <c r="R7" s="13" t="s">
        <v>12</v>
      </c>
      <c r="S7" s="13" t="s">
        <v>12</v>
      </c>
      <c r="T7" s="14" t="s">
        <v>12</v>
      </c>
      <c r="U7" s="15" t="s">
        <v>12</v>
      </c>
      <c r="V7" s="19" t="s">
        <v>12</v>
      </c>
      <c r="W7" s="14" t="s">
        <v>12</v>
      </c>
      <c r="X7" s="15" t="s">
        <v>12</v>
      </c>
      <c r="Y7" s="33" t="s">
        <v>12</v>
      </c>
    </row>
    <row r="8" spans="1:25" s="2" customFormat="1" ht="12.75" customHeight="1" thickBot="1" x14ac:dyDescent="0.2">
      <c r="A8" s="105"/>
      <c r="B8" s="107"/>
      <c r="C8" s="105"/>
      <c r="D8" s="105"/>
      <c r="E8" s="5"/>
      <c r="F8" s="125"/>
      <c r="G8" s="5"/>
      <c r="H8" s="7"/>
      <c r="I8" s="48" t="s">
        <v>16</v>
      </c>
      <c r="J8" s="48" t="s">
        <v>17</v>
      </c>
      <c r="K8" s="48" t="s">
        <v>23</v>
      </c>
      <c r="L8" s="130"/>
      <c r="M8" s="120"/>
      <c r="N8" s="133"/>
      <c r="O8" s="5"/>
      <c r="P8" s="125"/>
      <c r="Q8" s="9" t="s">
        <v>8</v>
      </c>
      <c r="R8" s="10" t="s">
        <v>8</v>
      </c>
      <c r="S8" s="10" t="s">
        <v>8</v>
      </c>
      <c r="T8" s="11" t="s">
        <v>8</v>
      </c>
      <c r="U8" s="16" t="s">
        <v>8</v>
      </c>
      <c r="V8" s="18" t="s">
        <v>8</v>
      </c>
      <c r="W8" s="11" t="s">
        <v>8</v>
      </c>
      <c r="X8" s="20" t="s">
        <v>8</v>
      </c>
      <c r="Y8" s="34" t="s">
        <v>8</v>
      </c>
    </row>
    <row r="9" spans="1:25" s="2" customFormat="1" ht="30" customHeight="1" x14ac:dyDescent="0.15">
      <c r="A9" s="84">
        <v>1</v>
      </c>
      <c r="B9" s="86" t="s">
        <v>70</v>
      </c>
      <c r="C9" s="88" t="s">
        <v>76</v>
      </c>
      <c r="D9" s="78" t="s">
        <v>77</v>
      </c>
      <c r="E9" s="151">
        <v>4705.5788220000004</v>
      </c>
      <c r="F9" s="152">
        <v>3136.6666660000001</v>
      </c>
      <c r="G9" s="151">
        <v>5162.6429040000003</v>
      </c>
      <c r="H9" s="153">
        <f>SUM(I9:L10)</f>
        <v>3441.7619439999999</v>
      </c>
      <c r="I9" s="153">
        <v>3428.973</v>
      </c>
      <c r="J9" s="153">
        <v>0</v>
      </c>
      <c r="K9" s="153">
        <v>0</v>
      </c>
      <c r="L9" s="153">
        <v>12.788944000000001</v>
      </c>
      <c r="M9" s="153">
        <v>4299.9486349999997</v>
      </c>
      <c r="N9" s="154">
        <v>0</v>
      </c>
      <c r="O9" s="195">
        <f>+(+E9+G9)-(M9+N9)</f>
        <v>5568.273091</v>
      </c>
      <c r="P9" s="152">
        <v>3712.1824019999999</v>
      </c>
      <c r="Q9" s="185">
        <v>1399</v>
      </c>
      <c r="R9" s="25">
        <v>0</v>
      </c>
      <c r="S9" s="25">
        <v>0</v>
      </c>
      <c r="T9" s="26">
        <v>0</v>
      </c>
      <c r="U9" s="50">
        <v>0</v>
      </c>
      <c r="V9" s="25">
        <v>0</v>
      </c>
      <c r="W9" s="26">
        <v>0</v>
      </c>
      <c r="X9" s="50">
        <v>0</v>
      </c>
      <c r="Y9" s="45" t="s">
        <v>12</v>
      </c>
    </row>
    <row r="10" spans="1:25" s="2" customFormat="1" ht="30" customHeight="1" thickBot="1" x14ac:dyDescent="0.2">
      <c r="A10" s="85"/>
      <c r="B10" s="87"/>
      <c r="C10" s="89"/>
      <c r="D10" s="79"/>
      <c r="E10" s="155"/>
      <c r="F10" s="93"/>
      <c r="G10" s="155"/>
      <c r="H10" s="156"/>
      <c r="I10" s="156"/>
      <c r="J10" s="156"/>
      <c r="K10" s="156"/>
      <c r="L10" s="156"/>
      <c r="M10" s="156"/>
      <c r="N10" s="157"/>
      <c r="O10" s="196"/>
      <c r="P10" s="93"/>
      <c r="Q10" s="186">
        <v>3399.43</v>
      </c>
      <c r="R10" s="23">
        <v>0</v>
      </c>
      <c r="S10" s="23">
        <v>0</v>
      </c>
      <c r="T10" s="24">
        <v>0</v>
      </c>
      <c r="U10" s="51">
        <v>0</v>
      </c>
      <c r="V10" s="23">
        <v>0</v>
      </c>
      <c r="W10" s="24">
        <v>0</v>
      </c>
      <c r="X10" s="51">
        <v>0</v>
      </c>
      <c r="Y10" s="46" t="s">
        <v>8</v>
      </c>
    </row>
    <row r="11" spans="1:25" s="2" customFormat="1" ht="30" customHeight="1" x14ac:dyDescent="0.15">
      <c r="A11" s="84">
        <v>2</v>
      </c>
      <c r="B11" s="86" t="s">
        <v>78</v>
      </c>
      <c r="C11" s="88" t="s">
        <v>76</v>
      </c>
      <c r="D11" s="78" t="s">
        <v>77</v>
      </c>
      <c r="E11" s="151">
        <v>1777.173</v>
      </c>
      <c r="F11" s="152">
        <v>1184.7819999999999</v>
      </c>
      <c r="G11" s="151">
        <f>3008.148194</f>
        <v>3008.1481939999999</v>
      </c>
      <c r="H11" s="153">
        <f>SUM(I11:L12)</f>
        <v>2005.431462</v>
      </c>
      <c r="I11" s="153">
        <v>1903.57</v>
      </c>
      <c r="J11" s="153">
        <v>0</v>
      </c>
      <c r="K11" s="153">
        <v>0</v>
      </c>
      <c r="L11" s="153">
        <f>101.861462</f>
        <v>101.861462</v>
      </c>
      <c r="M11" s="101">
        <v>2534.1562949999998</v>
      </c>
      <c r="N11" s="154">
        <v>0</v>
      </c>
      <c r="O11" s="195">
        <f>+(+E11+G11)-(M11+N11)</f>
        <v>2251.1648990000003</v>
      </c>
      <c r="P11" s="99">
        <v>1500.776599</v>
      </c>
      <c r="Q11" s="187">
        <v>520</v>
      </c>
      <c r="R11" s="25">
        <v>0</v>
      </c>
      <c r="S11" s="25">
        <v>0</v>
      </c>
      <c r="T11" s="26">
        <v>0</v>
      </c>
      <c r="U11" s="50">
        <v>0</v>
      </c>
      <c r="V11" s="25">
        <v>0</v>
      </c>
      <c r="W11" s="26">
        <v>0</v>
      </c>
      <c r="X11" s="50">
        <v>0</v>
      </c>
      <c r="Y11" s="45" t="s">
        <v>12</v>
      </c>
    </row>
    <row r="12" spans="1:25" s="2" customFormat="1" ht="30" customHeight="1" thickBot="1" x14ac:dyDescent="0.2">
      <c r="A12" s="85"/>
      <c r="B12" s="87"/>
      <c r="C12" s="89"/>
      <c r="D12" s="79"/>
      <c r="E12" s="155"/>
      <c r="F12" s="93"/>
      <c r="G12" s="155"/>
      <c r="H12" s="156"/>
      <c r="I12" s="156"/>
      <c r="J12" s="156"/>
      <c r="K12" s="156"/>
      <c r="L12" s="156"/>
      <c r="M12" s="102"/>
      <c r="N12" s="157"/>
      <c r="O12" s="196"/>
      <c r="P12" s="100"/>
      <c r="Q12" s="188">
        <f>2449.911607</f>
        <v>2449.911607</v>
      </c>
      <c r="R12" s="23">
        <v>0</v>
      </c>
      <c r="S12" s="23">
        <v>0</v>
      </c>
      <c r="T12" s="24">
        <v>0</v>
      </c>
      <c r="U12" s="51">
        <v>0</v>
      </c>
      <c r="V12" s="23">
        <v>0</v>
      </c>
      <c r="W12" s="24">
        <v>0</v>
      </c>
      <c r="X12" s="51">
        <v>0</v>
      </c>
      <c r="Y12" s="46" t="s">
        <v>8</v>
      </c>
    </row>
    <row r="13" spans="1:25" s="2" customFormat="1" ht="30" customHeight="1" x14ac:dyDescent="0.15">
      <c r="A13" s="84">
        <v>3</v>
      </c>
      <c r="B13" s="86" t="s">
        <v>42</v>
      </c>
      <c r="C13" s="88" t="s">
        <v>76</v>
      </c>
      <c r="D13" s="78" t="s">
        <v>77</v>
      </c>
      <c r="E13" s="151">
        <v>1110.3739390000001</v>
      </c>
      <c r="F13" s="152">
        <v>740.24929199999997</v>
      </c>
      <c r="G13" s="151">
        <v>1473.2339999999999</v>
      </c>
      <c r="H13" s="153">
        <f>SUM(I13:L14)</f>
        <v>982.15499999999997</v>
      </c>
      <c r="I13" s="153">
        <v>982.15499999999997</v>
      </c>
      <c r="J13" s="153">
        <v>0</v>
      </c>
      <c r="K13" s="153">
        <v>0</v>
      </c>
      <c r="L13" s="153">
        <v>0</v>
      </c>
      <c r="M13" s="153">
        <v>1243.9978759999999</v>
      </c>
      <c r="N13" s="154">
        <v>0</v>
      </c>
      <c r="O13" s="195">
        <f>+(+E13+G13)-(M13+N13)</f>
        <v>1339.6100630000001</v>
      </c>
      <c r="P13" s="152">
        <v>893.08798400000001</v>
      </c>
      <c r="Q13" s="185">
        <f>41+233+18+43</f>
        <v>335</v>
      </c>
      <c r="R13" s="25">
        <v>0</v>
      </c>
      <c r="S13" s="25">
        <v>0</v>
      </c>
      <c r="T13" s="26">
        <v>0</v>
      </c>
      <c r="U13" s="50">
        <v>0</v>
      </c>
      <c r="V13" s="25">
        <v>0</v>
      </c>
      <c r="W13" s="26">
        <v>0</v>
      </c>
      <c r="X13" s="50">
        <v>0</v>
      </c>
      <c r="Y13" s="45" t="s">
        <v>12</v>
      </c>
    </row>
    <row r="14" spans="1:25" s="2" customFormat="1" ht="30" customHeight="1" thickBot="1" x14ac:dyDescent="0.2">
      <c r="A14" s="85"/>
      <c r="B14" s="87"/>
      <c r="C14" s="89"/>
      <c r="D14" s="79"/>
      <c r="E14" s="155"/>
      <c r="F14" s="93"/>
      <c r="G14" s="155"/>
      <c r="H14" s="156"/>
      <c r="I14" s="156"/>
      <c r="J14" s="156"/>
      <c r="K14" s="156"/>
      <c r="L14" s="156"/>
      <c r="M14" s="156"/>
      <c r="N14" s="157"/>
      <c r="O14" s="196"/>
      <c r="P14" s="93"/>
      <c r="Q14" s="186">
        <v>1244</v>
      </c>
      <c r="R14" s="23">
        <v>0</v>
      </c>
      <c r="S14" s="23">
        <v>0</v>
      </c>
      <c r="T14" s="24">
        <v>0</v>
      </c>
      <c r="U14" s="51">
        <v>0</v>
      </c>
      <c r="V14" s="23">
        <v>0</v>
      </c>
      <c r="W14" s="24">
        <v>0</v>
      </c>
      <c r="X14" s="51">
        <v>0</v>
      </c>
      <c r="Y14" s="46" t="s">
        <v>8</v>
      </c>
    </row>
    <row r="15" spans="1:25" s="2" customFormat="1" ht="30" customHeight="1" x14ac:dyDescent="0.15">
      <c r="A15" s="84">
        <v>4</v>
      </c>
      <c r="B15" s="86" t="s">
        <v>43</v>
      </c>
      <c r="C15" s="88" t="s">
        <v>76</v>
      </c>
      <c r="D15" s="78" t="s">
        <v>77</v>
      </c>
      <c r="E15" s="151">
        <v>1970.4285460000001</v>
      </c>
      <c r="F15" s="152">
        <v>1313.6189999999999</v>
      </c>
      <c r="G15" s="151">
        <v>1615.173462</v>
      </c>
      <c r="H15" s="153">
        <f>SUM(I15:L16)</f>
        <v>1076.7823097</v>
      </c>
      <c r="I15" s="153">
        <v>1076.2925517000001</v>
      </c>
      <c r="J15" s="153">
        <v>0</v>
      </c>
      <c r="K15" s="153">
        <v>0</v>
      </c>
      <c r="L15" s="153">
        <v>0.48975800000000003</v>
      </c>
      <c r="M15" s="153">
        <v>1460.651912</v>
      </c>
      <c r="N15" s="154">
        <v>0</v>
      </c>
      <c r="O15" s="195">
        <f>+(+E15+G15)-(M15+N15)</f>
        <v>2124.9500959999996</v>
      </c>
      <c r="P15" s="152">
        <v>1416.63336</v>
      </c>
      <c r="Q15" s="185">
        <v>683</v>
      </c>
      <c r="R15" s="25">
        <v>0</v>
      </c>
      <c r="S15" s="25">
        <v>0</v>
      </c>
      <c r="T15" s="26">
        <v>0</v>
      </c>
      <c r="U15" s="50">
        <v>0</v>
      </c>
      <c r="V15" s="25">
        <v>0</v>
      </c>
      <c r="W15" s="26">
        <v>0</v>
      </c>
      <c r="X15" s="50">
        <v>0</v>
      </c>
      <c r="Y15" s="45" t="s">
        <v>12</v>
      </c>
    </row>
    <row r="16" spans="1:25" s="2" customFormat="1" ht="30" customHeight="1" thickBot="1" x14ac:dyDescent="0.2">
      <c r="A16" s="85"/>
      <c r="B16" s="87"/>
      <c r="C16" s="98"/>
      <c r="D16" s="79"/>
      <c r="E16" s="155"/>
      <c r="F16" s="93"/>
      <c r="G16" s="155"/>
      <c r="H16" s="156"/>
      <c r="I16" s="156"/>
      <c r="J16" s="156"/>
      <c r="K16" s="156"/>
      <c r="L16" s="156"/>
      <c r="M16" s="156"/>
      <c r="N16" s="157"/>
      <c r="O16" s="196"/>
      <c r="P16" s="93"/>
      <c r="Q16" s="186">
        <v>1458.7285360000001</v>
      </c>
      <c r="R16" s="23">
        <v>0</v>
      </c>
      <c r="S16" s="23">
        <v>0</v>
      </c>
      <c r="T16" s="24">
        <v>0</v>
      </c>
      <c r="U16" s="51">
        <v>0</v>
      </c>
      <c r="V16" s="23">
        <v>0</v>
      </c>
      <c r="W16" s="24">
        <v>0</v>
      </c>
      <c r="X16" s="51">
        <v>0</v>
      </c>
      <c r="Y16" s="46" t="s">
        <v>8</v>
      </c>
    </row>
    <row r="17" spans="1:25" s="2" customFormat="1" ht="30" customHeight="1" x14ac:dyDescent="0.15">
      <c r="A17" s="84">
        <v>5</v>
      </c>
      <c r="B17" s="90" t="s">
        <v>71</v>
      </c>
      <c r="C17" s="88" t="s">
        <v>76</v>
      </c>
      <c r="D17" s="78" t="s">
        <v>77</v>
      </c>
      <c r="E17" s="158">
        <v>148.74</v>
      </c>
      <c r="F17" s="92">
        <v>99.33</v>
      </c>
      <c r="G17" s="158">
        <v>903.71400000000006</v>
      </c>
      <c r="H17" s="159">
        <f>SUM(I17:L18)</f>
        <v>603.09588300000007</v>
      </c>
      <c r="I17" s="159">
        <v>602.47500000000002</v>
      </c>
      <c r="J17" s="153">
        <v>0</v>
      </c>
      <c r="K17" s="153">
        <v>0</v>
      </c>
      <c r="L17" s="159">
        <v>0.62088299999999996</v>
      </c>
      <c r="M17" s="159">
        <v>885.48019199999999</v>
      </c>
      <c r="N17" s="160">
        <v>0</v>
      </c>
      <c r="O17" s="197">
        <f>+(+E17+G17)-(M17+N17)</f>
        <v>166.97380800000019</v>
      </c>
      <c r="P17" s="92">
        <v>111.489205</v>
      </c>
      <c r="Q17" s="189">
        <v>414</v>
      </c>
      <c r="R17" s="52">
        <v>0</v>
      </c>
      <c r="S17" s="52">
        <v>0</v>
      </c>
      <c r="T17" s="53">
        <v>0</v>
      </c>
      <c r="U17" s="54">
        <v>0</v>
      </c>
      <c r="V17" s="52">
        <v>0</v>
      </c>
      <c r="W17" s="53">
        <v>0</v>
      </c>
      <c r="X17" s="54">
        <v>0</v>
      </c>
      <c r="Y17" s="45" t="s">
        <v>12</v>
      </c>
    </row>
    <row r="18" spans="1:25" s="2" customFormat="1" ht="30" customHeight="1" thickBot="1" x14ac:dyDescent="0.2">
      <c r="A18" s="85"/>
      <c r="B18" s="91"/>
      <c r="C18" s="89"/>
      <c r="D18" s="79"/>
      <c r="E18" s="155"/>
      <c r="F18" s="93"/>
      <c r="G18" s="155"/>
      <c r="H18" s="156"/>
      <c r="I18" s="156"/>
      <c r="J18" s="156"/>
      <c r="K18" s="156"/>
      <c r="L18" s="156"/>
      <c r="M18" s="156"/>
      <c r="N18" s="157"/>
      <c r="O18" s="196"/>
      <c r="P18" s="93"/>
      <c r="Q18" s="190">
        <v>798.63153399999999</v>
      </c>
      <c r="R18" s="55">
        <v>0</v>
      </c>
      <c r="S18" s="55">
        <v>0</v>
      </c>
      <c r="T18" s="56">
        <v>0</v>
      </c>
      <c r="U18" s="57">
        <v>0</v>
      </c>
      <c r="V18" s="55">
        <v>0</v>
      </c>
      <c r="W18" s="56">
        <v>0</v>
      </c>
      <c r="X18" s="57">
        <v>0</v>
      </c>
      <c r="Y18" s="46" t="s">
        <v>8</v>
      </c>
    </row>
    <row r="19" spans="1:25" s="2" customFormat="1" ht="30" customHeight="1" x14ac:dyDescent="0.15">
      <c r="A19" s="84">
        <v>6</v>
      </c>
      <c r="B19" s="86" t="s">
        <v>44</v>
      </c>
      <c r="C19" s="88" t="s">
        <v>76</v>
      </c>
      <c r="D19" s="78" t="s">
        <v>77</v>
      </c>
      <c r="E19" s="151">
        <v>217.61155400000001</v>
      </c>
      <c r="F19" s="152">
        <v>145.07436899999999</v>
      </c>
      <c r="G19" s="151">
        <v>555.09900000000005</v>
      </c>
      <c r="H19" s="153">
        <f>SUM(I19:L20)</f>
        <v>370.18738199999996</v>
      </c>
      <c r="I19" s="153">
        <v>370.06599999999997</v>
      </c>
      <c r="J19" s="153">
        <v>0</v>
      </c>
      <c r="K19" s="153">
        <v>0</v>
      </c>
      <c r="L19" s="153">
        <v>0.121382</v>
      </c>
      <c r="M19" s="153">
        <v>633.30652499999997</v>
      </c>
      <c r="N19" s="154">
        <v>0</v>
      </c>
      <c r="O19" s="195">
        <f>+(+E19+G19)-(M19+N19)</f>
        <v>139.40402900000004</v>
      </c>
      <c r="P19" s="152">
        <v>93.016940000000005</v>
      </c>
      <c r="Q19" s="185">
        <v>320</v>
      </c>
      <c r="R19" s="25">
        <v>0</v>
      </c>
      <c r="S19" s="25">
        <v>0</v>
      </c>
      <c r="T19" s="26">
        <v>0</v>
      </c>
      <c r="U19" s="50">
        <v>0</v>
      </c>
      <c r="V19" s="25">
        <v>0</v>
      </c>
      <c r="W19" s="26">
        <v>0</v>
      </c>
      <c r="X19" s="50">
        <v>0</v>
      </c>
      <c r="Y19" s="45" t="s">
        <v>12</v>
      </c>
    </row>
    <row r="20" spans="1:25" s="2" customFormat="1" ht="30" customHeight="1" thickBot="1" x14ac:dyDescent="0.2">
      <c r="A20" s="85"/>
      <c r="B20" s="87"/>
      <c r="C20" s="89"/>
      <c r="D20" s="79"/>
      <c r="E20" s="155"/>
      <c r="F20" s="93"/>
      <c r="G20" s="155"/>
      <c r="H20" s="156"/>
      <c r="I20" s="156"/>
      <c r="J20" s="156"/>
      <c r="K20" s="156"/>
      <c r="L20" s="156"/>
      <c r="M20" s="156"/>
      <c r="N20" s="157"/>
      <c r="O20" s="196"/>
      <c r="P20" s="93"/>
      <c r="Q20" s="186">
        <v>246.566</v>
      </c>
      <c r="R20" s="23">
        <v>0</v>
      </c>
      <c r="S20" s="23">
        <v>0</v>
      </c>
      <c r="T20" s="24">
        <v>0</v>
      </c>
      <c r="U20" s="51">
        <v>0</v>
      </c>
      <c r="V20" s="23">
        <v>0</v>
      </c>
      <c r="W20" s="24">
        <v>0</v>
      </c>
      <c r="X20" s="51">
        <v>0</v>
      </c>
      <c r="Y20" s="46" t="s">
        <v>8</v>
      </c>
    </row>
    <row r="21" spans="1:25" s="2" customFormat="1" ht="30" customHeight="1" x14ac:dyDescent="0.15">
      <c r="A21" s="84">
        <v>7</v>
      </c>
      <c r="B21" s="86" t="s">
        <v>45</v>
      </c>
      <c r="C21" s="88" t="s">
        <v>76</v>
      </c>
      <c r="D21" s="78" t="s">
        <v>77</v>
      </c>
      <c r="E21" s="151">
        <v>1691.4469999999999</v>
      </c>
      <c r="F21" s="152">
        <v>1127.6310000000001</v>
      </c>
      <c r="G21" s="151">
        <v>2489.7060000000001</v>
      </c>
      <c r="H21" s="153">
        <f>SUM(I21:L22)</f>
        <v>1659.8040000000001</v>
      </c>
      <c r="I21" s="153">
        <v>1659.8040000000001</v>
      </c>
      <c r="J21" s="153" t="s">
        <v>40</v>
      </c>
      <c r="K21" s="153" t="s">
        <v>40</v>
      </c>
      <c r="L21" s="153" t="s">
        <v>40</v>
      </c>
      <c r="M21" s="153">
        <f>660.25+1020.12</f>
        <v>1680.37</v>
      </c>
      <c r="N21" s="154">
        <v>0</v>
      </c>
      <c r="O21" s="195">
        <f>+(+E21+G21)-(M21+N21)</f>
        <v>2500.7830000000004</v>
      </c>
      <c r="P21" s="152">
        <v>1667.7106859999999</v>
      </c>
      <c r="Q21" s="185">
        <v>98</v>
      </c>
      <c r="R21" s="25">
        <v>0</v>
      </c>
      <c r="S21" s="25">
        <v>0</v>
      </c>
      <c r="T21" s="26">
        <v>0</v>
      </c>
      <c r="U21" s="50">
        <v>0</v>
      </c>
      <c r="V21" s="25">
        <v>0</v>
      </c>
      <c r="W21" s="26">
        <v>0</v>
      </c>
      <c r="X21" s="50">
        <v>0</v>
      </c>
      <c r="Y21" s="45" t="s">
        <v>12</v>
      </c>
    </row>
    <row r="22" spans="1:25" s="2" customFormat="1" ht="30" customHeight="1" thickBot="1" x14ac:dyDescent="0.2">
      <c r="A22" s="85"/>
      <c r="B22" s="87"/>
      <c r="C22" s="89"/>
      <c r="D22" s="79"/>
      <c r="E22" s="155"/>
      <c r="F22" s="93"/>
      <c r="G22" s="155"/>
      <c r="H22" s="156"/>
      <c r="I22" s="156"/>
      <c r="J22" s="156"/>
      <c r="K22" s="156"/>
      <c r="L22" s="156"/>
      <c r="M22" s="156"/>
      <c r="N22" s="157"/>
      <c r="O22" s="196"/>
      <c r="P22" s="93"/>
      <c r="Q22" s="186">
        <f>614.352+660.25</f>
        <v>1274.6019999999999</v>
      </c>
      <c r="R22" s="23">
        <v>0</v>
      </c>
      <c r="S22" s="23">
        <v>0</v>
      </c>
      <c r="T22" s="24">
        <v>0</v>
      </c>
      <c r="U22" s="51">
        <v>0</v>
      </c>
      <c r="V22" s="23">
        <v>0</v>
      </c>
      <c r="W22" s="24">
        <v>0</v>
      </c>
      <c r="X22" s="51">
        <v>0</v>
      </c>
      <c r="Y22" s="46" t="s">
        <v>8</v>
      </c>
    </row>
    <row r="23" spans="1:25" s="2" customFormat="1" ht="30" customHeight="1" x14ac:dyDescent="0.15">
      <c r="A23" s="84">
        <v>8</v>
      </c>
      <c r="B23" s="86" t="s">
        <v>46</v>
      </c>
      <c r="C23" s="88" t="s">
        <v>76</v>
      </c>
      <c r="D23" s="78" t="s">
        <v>77</v>
      </c>
      <c r="E23" s="151">
        <v>1849.0478780000001</v>
      </c>
      <c r="F23" s="152">
        <v>1232.6985850000001</v>
      </c>
      <c r="G23" s="151">
        <v>3545.661513</v>
      </c>
      <c r="H23" s="153">
        <f>SUM(I23:L24)</f>
        <v>3545.661513</v>
      </c>
      <c r="I23" s="153">
        <v>3542.105</v>
      </c>
      <c r="J23" s="153">
        <v>0</v>
      </c>
      <c r="K23" s="153">
        <v>0</v>
      </c>
      <c r="L23" s="153">
        <v>3.5565129999999998</v>
      </c>
      <c r="M23" s="153">
        <v>2483.0889360000001</v>
      </c>
      <c r="N23" s="154">
        <v>0</v>
      </c>
      <c r="O23" s="195">
        <f>+(+E23+G23)-(M23+N23)</f>
        <v>2911.6204550000002</v>
      </c>
      <c r="P23" s="152">
        <v>1941.080303</v>
      </c>
      <c r="Q23" s="185">
        <v>42</v>
      </c>
      <c r="R23" s="25">
        <v>0</v>
      </c>
      <c r="S23" s="25">
        <v>0</v>
      </c>
      <c r="T23" s="26">
        <v>0</v>
      </c>
      <c r="U23" s="50">
        <v>0</v>
      </c>
      <c r="V23" s="25">
        <v>0</v>
      </c>
      <c r="W23" s="26">
        <v>0</v>
      </c>
      <c r="X23" s="50">
        <v>0</v>
      </c>
      <c r="Y23" s="45" t="s">
        <v>12</v>
      </c>
    </row>
    <row r="24" spans="1:25" s="2" customFormat="1" ht="30" customHeight="1" thickBot="1" x14ac:dyDescent="0.2">
      <c r="A24" s="85"/>
      <c r="B24" s="87"/>
      <c r="C24" s="89"/>
      <c r="D24" s="79"/>
      <c r="E24" s="155"/>
      <c r="F24" s="93"/>
      <c r="G24" s="155"/>
      <c r="H24" s="156"/>
      <c r="I24" s="156"/>
      <c r="J24" s="156"/>
      <c r="K24" s="156"/>
      <c r="L24" s="156"/>
      <c r="M24" s="156"/>
      <c r="N24" s="157"/>
      <c r="O24" s="196"/>
      <c r="P24" s="93"/>
      <c r="Q24" s="186">
        <v>2227.4155999999998</v>
      </c>
      <c r="R24" s="23">
        <v>0</v>
      </c>
      <c r="S24" s="23">
        <v>0</v>
      </c>
      <c r="T24" s="24">
        <v>0</v>
      </c>
      <c r="U24" s="51">
        <v>0</v>
      </c>
      <c r="V24" s="23">
        <v>0</v>
      </c>
      <c r="W24" s="24">
        <v>0</v>
      </c>
      <c r="X24" s="51">
        <v>0</v>
      </c>
      <c r="Y24" s="46" t="s">
        <v>8</v>
      </c>
    </row>
    <row r="25" spans="1:25" s="2" customFormat="1" ht="30" customHeight="1" x14ac:dyDescent="0.15">
      <c r="A25" s="84">
        <v>9</v>
      </c>
      <c r="B25" s="86" t="s">
        <v>31</v>
      </c>
      <c r="C25" s="88" t="s">
        <v>76</v>
      </c>
      <c r="D25" s="78" t="s">
        <v>77</v>
      </c>
      <c r="E25" s="151">
        <v>3435.6722089999998</v>
      </c>
      <c r="F25" s="152">
        <v>2290.4481390000001</v>
      </c>
      <c r="G25" s="151">
        <v>2784.4603029999998</v>
      </c>
      <c r="H25" s="153">
        <f>SUM(I25:L26)</f>
        <v>1856.306869</v>
      </c>
      <c r="I25" s="153">
        <v>1856.2239999999999</v>
      </c>
      <c r="J25" s="153">
        <v>0</v>
      </c>
      <c r="K25" s="153">
        <v>0</v>
      </c>
      <c r="L25" s="153">
        <v>8.2868999999999998E-2</v>
      </c>
      <c r="M25" s="153">
        <v>1797.7704140000001</v>
      </c>
      <c r="N25" s="154">
        <v>0</v>
      </c>
      <c r="O25" s="195">
        <f>+(+E25+G25)-(M25+N25)</f>
        <v>4422.3620979999996</v>
      </c>
      <c r="P25" s="152">
        <v>2948.605399</v>
      </c>
      <c r="Q25" s="185">
        <v>477</v>
      </c>
      <c r="R25" s="25">
        <v>0</v>
      </c>
      <c r="S25" s="25">
        <v>0</v>
      </c>
      <c r="T25" s="26">
        <v>0</v>
      </c>
      <c r="U25" s="50">
        <v>0</v>
      </c>
      <c r="V25" s="25">
        <v>0</v>
      </c>
      <c r="W25" s="26">
        <v>0</v>
      </c>
      <c r="X25" s="50">
        <v>0</v>
      </c>
      <c r="Y25" s="45" t="s">
        <v>12</v>
      </c>
    </row>
    <row r="26" spans="1:25" s="2" customFormat="1" ht="30" customHeight="1" thickBot="1" x14ac:dyDescent="0.2">
      <c r="A26" s="85"/>
      <c r="B26" s="87"/>
      <c r="C26" s="89"/>
      <c r="D26" s="79"/>
      <c r="E26" s="155"/>
      <c r="F26" s="93"/>
      <c r="G26" s="155"/>
      <c r="H26" s="156"/>
      <c r="I26" s="156"/>
      <c r="J26" s="156"/>
      <c r="K26" s="156"/>
      <c r="L26" s="156"/>
      <c r="M26" s="156"/>
      <c r="N26" s="157"/>
      <c r="O26" s="196"/>
      <c r="P26" s="93"/>
      <c r="Q26" s="186">
        <v>1609</v>
      </c>
      <c r="R26" s="23">
        <v>0</v>
      </c>
      <c r="S26" s="23">
        <v>0</v>
      </c>
      <c r="T26" s="24">
        <v>0</v>
      </c>
      <c r="U26" s="51">
        <v>0</v>
      </c>
      <c r="V26" s="23">
        <v>0</v>
      </c>
      <c r="W26" s="24">
        <v>0</v>
      </c>
      <c r="X26" s="51">
        <v>0</v>
      </c>
      <c r="Y26" s="46" t="s">
        <v>8</v>
      </c>
    </row>
    <row r="27" spans="1:25" s="2" customFormat="1" ht="30" customHeight="1" x14ac:dyDescent="0.15">
      <c r="A27" s="84">
        <v>10</v>
      </c>
      <c r="B27" s="86" t="s">
        <v>79</v>
      </c>
      <c r="C27" s="88" t="s">
        <v>76</v>
      </c>
      <c r="D27" s="78" t="s">
        <v>77</v>
      </c>
      <c r="E27" s="151">
        <v>2330.5214679999999</v>
      </c>
      <c r="F27" s="152">
        <v>1553.675614</v>
      </c>
      <c r="G27" s="151">
        <v>3593.5423770000002</v>
      </c>
      <c r="H27" s="153">
        <f>SUM(I27:L28)</f>
        <v>2395.6935820000003</v>
      </c>
      <c r="I27" s="153">
        <v>2392.3980000000001</v>
      </c>
      <c r="J27" s="153">
        <v>0</v>
      </c>
      <c r="K27" s="153">
        <v>0</v>
      </c>
      <c r="L27" s="153">
        <v>3.295582</v>
      </c>
      <c r="M27" s="153">
        <v>1995.7935669999999</v>
      </c>
      <c r="N27" s="154">
        <v>0</v>
      </c>
      <c r="O27" s="195">
        <f>+(+E27+G27)-(M27+N27)</f>
        <v>3928.2702780000009</v>
      </c>
      <c r="P27" s="152">
        <v>2618.8401159999999</v>
      </c>
      <c r="Q27" s="185">
        <v>51</v>
      </c>
      <c r="R27" s="25">
        <v>0</v>
      </c>
      <c r="S27" s="25">
        <v>0</v>
      </c>
      <c r="T27" s="26">
        <v>0</v>
      </c>
      <c r="U27" s="50">
        <v>0</v>
      </c>
      <c r="V27" s="25">
        <v>0</v>
      </c>
      <c r="W27" s="26">
        <v>0</v>
      </c>
      <c r="X27" s="50">
        <v>0</v>
      </c>
      <c r="Y27" s="45" t="s">
        <v>12</v>
      </c>
    </row>
    <row r="28" spans="1:25" s="2" customFormat="1" ht="30" customHeight="1" thickBot="1" x14ac:dyDescent="0.2">
      <c r="A28" s="85"/>
      <c r="B28" s="87"/>
      <c r="C28" s="89"/>
      <c r="D28" s="79"/>
      <c r="E28" s="155"/>
      <c r="F28" s="93"/>
      <c r="G28" s="155"/>
      <c r="H28" s="156"/>
      <c r="I28" s="156"/>
      <c r="J28" s="156"/>
      <c r="K28" s="156"/>
      <c r="L28" s="156"/>
      <c r="M28" s="156"/>
      <c r="N28" s="157"/>
      <c r="O28" s="196"/>
      <c r="P28" s="93"/>
      <c r="Q28" s="186">
        <v>1995.7935669999999</v>
      </c>
      <c r="R28" s="23">
        <v>0</v>
      </c>
      <c r="S28" s="23">
        <v>0</v>
      </c>
      <c r="T28" s="24">
        <v>0</v>
      </c>
      <c r="U28" s="51">
        <v>0</v>
      </c>
      <c r="V28" s="23">
        <v>0</v>
      </c>
      <c r="W28" s="24">
        <v>0</v>
      </c>
      <c r="X28" s="51">
        <v>0</v>
      </c>
      <c r="Y28" s="46" t="s">
        <v>8</v>
      </c>
    </row>
    <row r="29" spans="1:25" s="2" customFormat="1" ht="30" customHeight="1" x14ac:dyDescent="0.15">
      <c r="A29" s="84">
        <v>11</v>
      </c>
      <c r="B29" s="96" t="s">
        <v>47</v>
      </c>
      <c r="C29" s="88" t="s">
        <v>76</v>
      </c>
      <c r="D29" s="78" t="s">
        <v>77</v>
      </c>
      <c r="E29" s="161">
        <v>4154.8574239999998</v>
      </c>
      <c r="F29" s="162">
        <v>2769.9057750000002</v>
      </c>
      <c r="G29" s="161">
        <f>7085.001+13.988108</f>
        <v>7098.9891079999998</v>
      </c>
      <c r="H29" s="163">
        <f>SUM(I29:L30)</f>
        <v>4737.3211079999992</v>
      </c>
      <c r="I29" s="163">
        <f>4723.333</f>
        <v>4723.3329999999996</v>
      </c>
      <c r="J29" s="163">
        <v>0</v>
      </c>
      <c r="K29" s="163">
        <v>0</v>
      </c>
      <c r="L29" s="163">
        <v>13.988108</v>
      </c>
      <c r="M29" s="163">
        <v>7528.8536819999999</v>
      </c>
      <c r="N29" s="164">
        <v>0</v>
      </c>
      <c r="O29" s="198">
        <f>+(+E29+G29)-(M29+N29)</f>
        <v>3724.9928499999996</v>
      </c>
      <c r="P29" s="162">
        <v>2483.329514</v>
      </c>
      <c r="Q29" s="191">
        <v>0</v>
      </c>
      <c r="R29" s="58">
        <v>0</v>
      </c>
      <c r="S29" s="58">
        <v>0</v>
      </c>
      <c r="T29" s="59">
        <v>0</v>
      </c>
      <c r="U29" s="60">
        <v>0</v>
      </c>
      <c r="V29" s="58">
        <v>0</v>
      </c>
      <c r="W29" s="59">
        <v>0</v>
      </c>
      <c r="X29" s="60">
        <v>0</v>
      </c>
      <c r="Y29" s="45" t="s">
        <v>12</v>
      </c>
    </row>
    <row r="30" spans="1:25" s="2" customFormat="1" ht="30" customHeight="1" thickBot="1" x14ac:dyDescent="0.2">
      <c r="A30" s="85"/>
      <c r="B30" s="97"/>
      <c r="C30" s="89"/>
      <c r="D30" s="79"/>
      <c r="E30" s="165"/>
      <c r="F30" s="166"/>
      <c r="G30" s="165"/>
      <c r="H30" s="167"/>
      <c r="I30" s="167"/>
      <c r="J30" s="167"/>
      <c r="K30" s="167"/>
      <c r="L30" s="167"/>
      <c r="M30" s="167"/>
      <c r="N30" s="168"/>
      <c r="O30" s="199"/>
      <c r="P30" s="166"/>
      <c r="Q30" s="192">
        <v>7528.8536819999999</v>
      </c>
      <c r="R30" s="61">
        <v>0</v>
      </c>
      <c r="S30" s="61">
        <v>0</v>
      </c>
      <c r="T30" s="62">
        <v>0</v>
      </c>
      <c r="U30" s="63">
        <v>0</v>
      </c>
      <c r="V30" s="61">
        <v>0</v>
      </c>
      <c r="W30" s="62">
        <v>0</v>
      </c>
      <c r="X30" s="63">
        <v>0</v>
      </c>
      <c r="Y30" s="46" t="s">
        <v>8</v>
      </c>
    </row>
    <row r="31" spans="1:25" s="2" customFormat="1" ht="30" customHeight="1" x14ac:dyDescent="0.15">
      <c r="A31" s="84">
        <v>12</v>
      </c>
      <c r="B31" s="86" t="s">
        <v>48</v>
      </c>
      <c r="C31" s="88" t="s">
        <v>76</v>
      </c>
      <c r="D31" s="78" t="s">
        <v>77</v>
      </c>
      <c r="E31" s="151">
        <v>3199.628968</v>
      </c>
      <c r="F31" s="152">
        <f>E31/3*2</f>
        <v>2133.0859786666665</v>
      </c>
      <c r="G31" s="151">
        <v>8588.45111</v>
      </c>
      <c r="H31" s="153">
        <f>SUM(I31:L32)</f>
        <v>5725.633073</v>
      </c>
      <c r="I31" s="153">
        <v>5724.7389999999996</v>
      </c>
      <c r="J31" s="153">
        <v>0</v>
      </c>
      <c r="K31" s="153">
        <v>0</v>
      </c>
      <c r="L31" s="153">
        <v>0.89407300000000001</v>
      </c>
      <c r="M31" s="153">
        <v>7030.2997580000001</v>
      </c>
      <c r="N31" s="154">
        <v>0</v>
      </c>
      <c r="O31" s="195">
        <f>+(+E31+G31)-(M31+N31)</f>
        <v>4757.7803199999989</v>
      </c>
      <c r="P31" s="152">
        <f>O31/3*2</f>
        <v>3171.8535466666658</v>
      </c>
      <c r="Q31" s="185">
        <v>3721</v>
      </c>
      <c r="R31" s="25">
        <v>0</v>
      </c>
      <c r="S31" s="25">
        <v>0</v>
      </c>
      <c r="T31" s="26">
        <v>0</v>
      </c>
      <c r="U31" s="50">
        <v>0</v>
      </c>
      <c r="V31" s="25">
        <v>0</v>
      </c>
      <c r="W31" s="26">
        <v>0</v>
      </c>
      <c r="X31" s="50">
        <v>0</v>
      </c>
      <c r="Y31" s="45" t="s">
        <v>12</v>
      </c>
    </row>
    <row r="32" spans="1:25" s="2" customFormat="1" ht="30" customHeight="1" thickBot="1" x14ac:dyDescent="0.2">
      <c r="A32" s="85"/>
      <c r="B32" s="87"/>
      <c r="C32" s="89"/>
      <c r="D32" s="79"/>
      <c r="E32" s="155"/>
      <c r="F32" s="93"/>
      <c r="G32" s="155"/>
      <c r="H32" s="156"/>
      <c r="I32" s="156"/>
      <c r="J32" s="156"/>
      <c r="K32" s="156"/>
      <c r="L32" s="156"/>
      <c r="M32" s="156"/>
      <c r="N32" s="157"/>
      <c r="O32" s="196"/>
      <c r="P32" s="93"/>
      <c r="Q32" s="186">
        <v>5283.3029999999999</v>
      </c>
      <c r="R32" s="23">
        <v>0</v>
      </c>
      <c r="S32" s="23">
        <v>0</v>
      </c>
      <c r="T32" s="24">
        <v>0</v>
      </c>
      <c r="U32" s="51">
        <v>0</v>
      </c>
      <c r="V32" s="23">
        <v>0</v>
      </c>
      <c r="W32" s="24">
        <v>0</v>
      </c>
      <c r="X32" s="51">
        <v>0</v>
      </c>
      <c r="Y32" s="46" t="s">
        <v>8</v>
      </c>
    </row>
    <row r="33" spans="1:25" s="2" customFormat="1" ht="30" customHeight="1" x14ac:dyDescent="0.15">
      <c r="A33" s="84">
        <v>13</v>
      </c>
      <c r="B33" s="86" t="s">
        <v>41</v>
      </c>
      <c r="C33" s="88" t="s">
        <v>76</v>
      </c>
      <c r="D33" s="78" t="s">
        <v>77</v>
      </c>
      <c r="E33" s="151">
        <v>3537.962869</v>
      </c>
      <c r="F33" s="152">
        <v>2358.6419999999998</v>
      </c>
      <c r="G33" s="151">
        <v>17106.339152</v>
      </c>
      <c r="H33" s="153">
        <f>SUM(I33:L34)</f>
        <v>11404.2261</v>
      </c>
      <c r="I33" s="153">
        <v>11389.438666</v>
      </c>
      <c r="J33" s="153">
        <v>0</v>
      </c>
      <c r="K33" s="153">
        <v>0</v>
      </c>
      <c r="L33" s="153">
        <v>14.787433999999999</v>
      </c>
      <c r="M33" s="153">
        <v>14913.689055000001</v>
      </c>
      <c r="N33" s="154">
        <v>0</v>
      </c>
      <c r="O33" s="195">
        <f>+(+E33+G33)-(M33+N33)</f>
        <v>5730.6129659999988</v>
      </c>
      <c r="P33" s="152">
        <f>ROUND(O33*2/3,3)</f>
        <v>3820.4090000000001</v>
      </c>
      <c r="Q33" s="185">
        <v>407</v>
      </c>
      <c r="R33" s="25">
        <v>0</v>
      </c>
      <c r="S33" s="25">
        <v>0</v>
      </c>
      <c r="T33" s="26">
        <v>0</v>
      </c>
      <c r="U33" s="50">
        <v>0</v>
      </c>
      <c r="V33" s="25">
        <v>0</v>
      </c>
      <c r="W33" s="26">
        <v>0</v>
      </c>
      <c r="X33" s="50">
        <v>0</v>
      </c>
      <c r="Y33" s="45" t="s">
        <v>12</v>
      </c>
    </row>
    <row r="34" spans="1:25" s="2" customFormat="1" ht="30" customHeight="1" thickBot="1" x14ac:dyDescent="0.2">
      <c r="A34" s="85"/>
      <c r="B34" s="87"/>
      <c r="C34" s="89"/>
      <c r="D34" s="79"/>
      <c r="E34" s="155"/>
      <c r="F34" s="93"/>
      <c r="G34" s="155"/>
      <c r="H34" s="156"/>
      <c r="I34" s="156"/>
      <c r="J34" s="156"/>
      <c r="K34" s="156"/>
      <c r="L34" s="156"/>
      <c r="M34" s="156"/>
      <c r="N34" s="157"/>
      <c r="O34" s="196"/>
      <c r="P34" s="93"/>
      <c r="Q34" s="186">
        <v>5913.5372639999996</v>
      </c>
      <c r="R34" s="23">
        <v>0</v>
      </c>
      <c r="S34" s="23">
        <v>0</v>
      </c>
      <c r="T34" s="24">
        <v>0</v>
      </c>
      <c r="U34" s="51">
        <v>0</v>
      </c>
      <c r="V34" s="23">
        <v>0</v>
      </c>
      <c r="W34" s="24">
        <v>0</v>
      </c>
      <c r="X34" s="51">
        <v>0</v>
      </c>
      <c r="Y34" s="46" t="s">
        <v>8</v>
      </c>
    </row>
    <row r="35" spans="1:25" s="2" customFormat="1" ht="30" customHeight="1" x14ac:dyDescent="0.15">
      <c r="A35" s="84">
        <v>14</v>
      </c>
      <c r="B35" s="86" t="s">
        <v>32</v>
      </c>
      <c r="C35" s="88" t="s">
        <v>76</v>
      </c>
      <c r="D35" s="78" t="s">
        <v>77</v>
      </c>
      <c r="E35" s="151">
        <v>1286.6928479999999</v>
      </c>
      <c r="F35" s="152">
        <v>857.80091600000003</v>
      </c>
      <c r="G35" s="151">
        <f>13160.99+0.053008</f>
        <v>13161.043008000001</v>
      </c>
      <c r="H35" s="153">
        <f>SUM(I35:L36)</f>
        <v>8774.0273579999994</v>
      </c>
      <c r="I35" s="153">
        <v>8773.9920000000002</v>
      </c>
      <c r="J35" s="153">
        <v>0</v>
      </c>
      <c r="K35" s="153">
        <v>0</v>
      </c>
      <c r="L35" s="153">
        <v>3.5358000000000001E-2</v>
      </c>
      <c r="M35" s="153">
        <v>11628.963361</v>
      </c>
      <c r="N35" s="154">
        <v>0</v>
      </c>
      <c r="O35" s="195">
        <f>+(+E35+G35)-(M35+N35)</f>
        <v>2818.7724950000011</v>
      </c>
      <c r="P35" s="152">
        <f>F35+H35-7752.64</f>
        <v>1879.1882739999992</v>
      </c>
      <c r="Q35" s="185">
        <v>475</v>
      </c>
      <c r="R35" s="25">
        <v>0</v>
      </c>
      <c r="S35" s="25">
        <v>0</v>
      </c>
      <c r="T35" s="26">
        <v>0</v>
      </c>
      <c r="U35" s="50">
        <v>0</v>
      </c>
      <c r="V35" s="25">
        <v>0</v>
      </c>
      <c r="W35" s="26">
        <v>0</v>
      </c>
      <c r="X35" s="50">
        <v>0</v>
      </c>
      <c r="Y35" s="46"/>
    </row>
    <row r="36" spans="1:25" s="2" customFormat="1" ht="30" customHeight="1" thickBot="1" x14ac:dyDescent="0.2">
      <c r="A36" s="85"/>
      <c r="B36" s="87"/>
      <c r="C36" s="89"/>
      <c r="D36" s="79"/>
      <c r="E36" s="155"/>
      <c r="F36" s="93"/>
      <c r="G36" s="155"/>
      <c r="H36" s="156"/>
      <c r="I36" s="156"/>
      <c r="J36" s="156"/>
      <c r="K36" s="156"/>
      <c r="L36" s="156"/>
      <c r="M36" s="156"/>
      <c r="N36" s="157"/>
      <c r="O36" s="196"/>
      <c r="P36" s="93"/>
      <c r="Q36" s="186">
        <v>7423.415</v>
      </c>
      <c r="R36" s="23">
        <v>0</v>
      </c>
      <c r="S36" s="23">
        <v>0</v>
      </c>
      <c r="T36" s="24">
        <v>0</v>
      </c>
      <c r="U36" s="51">
        <v>0</v>
      </c>
      <c r="V36" s="23">
        <v>0</v>
      </c>
      <c r="W36" s="24">
        <v>0</v>
      </c>
      <c r="X36" s="51">
        <v>0</v>
      </c>
      <c r="Y36" s="46"/>
    </row>
    <row r="37" spans="1:25" s="2" customFormat="1" ht="30" customHeight="1" x14ac:dyDescent="0.15">
      <c r="A37" s="84">
        <v>15</v>
      </c>
      <c r="B37" s="86" t="s">
        <v>72</v>
      </c>
      <c r="C37" s="88" t="s">
        <v>76</v>
      </c>
      <c r="D37" s="78" t="s">
        <v>77</v>
      </c>
      <c r="E37" s="151">
        <v>3398.5726909999998</v>
      </c>
      <c r="F37" s="152">
        <v>2265.7151269999999</v>
      </c>
      <c r="G37" s="151">
        <v>241.867974</v>
      </c>
      <c r="H37" s="153">
        <f>SUM(I37:L38)</f>
        <v>161.24497700000001</v>
      </c>
      <c r="I37" s="153">
        <v>160.49299999999999</v>
      </c>
      <c r="J37" s="153">
        <v>0</v>
      </c>
      <c r="K37" s="153">
        <v>0</v>
      </c>
      <c r="L37" s="153">
        <v>0.75197700000000001</v>
      </c>
      <c r="M37" s="153">
        <v>352.64369499999998</v>
      </c>
      <c r="N37" s="154">
        <v>0</v>
      </c>
      <c r="O37" s="195">
        <f>+(+E37+G37)-(M37+N37)</f>
        <v>3287.7969700000003</v>
      </c>
      <c r="P37" s="152">
        <v>2191.864646</v>
      </c>
      <c r="Q37" s="185">
        <v>256</v>
      </c>
      <c r="R37" s="25">
        <v>0</v>
      </c>
      <c r="S37" s="25">
        <v>0</v>
      </c>
      <c r="T37" s="26">
        <v>0</v>
      </c>
      <c r="U37" s="50">
        <v>0</v>
      </c>
      <c r="V37" s="25">
        <v>0</v>
      </c>
      <c r="W37" s="26">
        <v>0</v>
      </c>
      <c r="X37" s="50">
        <v>0</v>
      </c>
      <c r="Y37" s="46"/>
    </row>
    <row r="38" spans="1:25" s="2" customFormat="1" ht="30" customHeight="1" thickBot="1" x14ac:dyDescent="0.2">
      <c r="A38" s="85"/>
      <c r="B38" s="87"/>
      <c r="C38" s="89"/>
      <c r="D38" s="79"/>
      <c r="E38" s="155"/>
      <c r="F38" s="93"/>
      <c r="G38" s="155"/>
      <c r="H38" s="156"/>
      <c r="I38" s="156"/>
      <c r="J38" s="156"/>
      <c r="K38" s="156"/>
      <c r="L38" s="156"/>
      <c r="M38" s="156"/>
      <c r="N38" s="157"/>
      <c r="O38" s="196"/>
      <c r="P38" s="93"/>
      <c r="Q38" s="186">
        <v>352.64369499999998</v>
      </c>
      <c r="R38" s="23">
        <v>0</v>
      </c>
      <c r="S38" s="23">
        <v>0</v>
      </c>
      <c r="T38" s="24">
        <v>0</v>
      </c>
      <c r="U38" s="51">
        <v>0</v>
      </c>
      <c r="V38" s="23">
        <v>0</v>
      </c>
      <c r="W38" s="24">
        <v>0</v>
      </c>
      <c r="X38" s="51">
        <v>0</v>
      </c>
      <c r="Y38" s="46"/>
    </row>
    <row r="39" spans="1:25" s="2" customFormat="1" ht="30" customHeight="1" x14ac:dyDescent="0.15">
      <c r="A39" s="84">
        <v>16</v>
      </c>
      <c r="B39" s="86" t="s">
        <v>49</v>
      </c>
      <c r="C39" s="88" t="s">
        <v>76</v>
      </c>
      <c r="D39" s="78" t="s">
        <v>77</v>
      </c>
      <c r="E39" s="151">
        <v>1905.983281</v>
      </c>
      <c r="F39" s="152">
        <v>1270.6555209999999</v>
      </c>
      <c r="G39" s="151">
        <v>1228.2380000000001</v>
      </c>
      <c r="H39" s="153">
        <f>SUM(I39:L40)</f>
        <v>818.80489499999999</v>
      </c>
      <c r="I39" s="153">
        <v>816.57399999999996</v>
      </c>
      <c r="J39" s="153">
        <v>0</v>
      </c>
      <c r="K39" s="153">
        <v>0</v>
      </c>
      <c r="L39" s="153">
        <v>2.2308949999999999</v>
      </c>
      <c r="M39" s="153">
        <v>1141.5768700000001</v>
      </c>
      <c r="N39" s="154">
        <v>0</v>
      </c>
      <c r="O39" s="195">
        <f>+(+E39+G39)-(M39+N39)</f>
        <v>1992.644411</v>
      </c>
      <c r="P39" s="152">
        <f>O39/3*2</f>
        <v>1328.4296073333333</v>
      </c>
      <c r="Q39" s="185">
        <v>666</v>
      </c>
      <c r="R39" s="25">
        <v>0</v>
      </c>
      <c r="S39" s="25">
        <v>0</v>
      </c>
      <c r="T39" s="26">
        <v>0</v>
      </c>
      <c r="U39" s="50">
        <v>0</v>
      </c>
      <c r="V39" s="25">
        <v>0</v>
      </c>
      <c r="W39" s="26">
        <v>0</v>
      </c>
      <c r="X39" s="50">
        <v>0</v>
      </c>
      <c r="Y39" s="46"/>
    </row>
    <row r="40" spans="1:25" s="2" customFormat="1" ht="30" customHeight="1" thickBot="1" x14ac:dyDescent="0.2">
      <c r="A40" s="85"/>
      <c r="B40" s="87"/>
      <c r="C40" s="89"/>
      <c r="D40" s="79"/>
      <c r="E40" s="155"/>
      <c r="F40" s="93"/>
      <c r="G40" s="155"/>
      <c r="H40" s="156"/>
      <c r="I40" s="156"/>
      <c r="J40" s="156"/>
      <c r="K40" s="156"/>
      <c r="L40" s="156"/>
      <c r="M40" s="156"/>
      <c r="N40" s="157"/>
      <c r="O40" s="196"/>
      <c r="P40" s="93"/>
      <c r="Q40" s="186">
        <f>Q47/1000000</f>
        <v>4.6000000000000001E-4</v>
      </c>
      <c r="R40" s="23">
        <v>0</v>
      </c>
      <c r="S40" s="23">
        <v>0</v>
      </c>
      <c r="T40" s="24">
        <v>0</v>
      </c>
      <c r="U40" s="51">
        <v>0</v>
      </c>
      <c r="V40" s="23">
        <v>0</v>
      </c>
      <c r="W40" s="24">
        <v>0</v>
      </c>
      <c r="X40" s="51">
        <v>0</v>
      </c>
      <c r="Y40" s="46"/>
    </row>
    <row r="41" spans="1:25" s="2" customFormat="1" ht="30" customHeight="1" x14ac:dyDescent="0.15">
      <c r="A41" s="84">
        <v>17</v>
      </c>
      <c r="B41" s="86" t="s">
        <v>50</v>
      </c>
      <c r="C41" s="88" t="s">
        <v>76</v>
      </c>
      <c r="D41" s="78" t="s">
        <v>77</v>
      </c>
      <c r="E41" s="151">
        <v>545.12915599999997</v>
      </c>
      <c r="F41" s="152">
        <v>363.418184</v>
      </c>
      <c r="G41" s="151">
        <v>1724.5248899999999</v>
      </c>
      <c r="H41" s="153">
        <f>SUM(I41:L42)</f>
        <v>1149.682926</v>
      </c>
      <c r="I41" s="153">
        <v>1149.6189999999999</v>
      </c>
      <c r="J41" s="153">
        <f t="shared" ref="J41:K41" si="0">ROUND(J52/1000000,3)</f>
        <v>0</v>
      </c>
      <c r="K41" s="153">
        <f t="shared" si="0"/>
        <v>0</v>
      </c>
      <c r="L41" s="153">
        <v>6.3925999999999997E-2</v>
      </c>
      <c r="M41" s="153">
        <v>1060.3303639999999</v>
      </c>
      <c r="N41" s="154">
        <v>0</v>
      </c>
      <c r="O41" s="195">
        <v>1209.3236819999997</v>
      </c>
      <c r="P41" s="152">
        <v>806.21360600000003</v>
      </c>
      <c r="Q41" s="185">
        <v>26</v>
      </c>
      <c r="R41" s="25">
        <v>0</v>
      </c>
      <c r="S41" s="25">
        <v>0</v>
      </c>
      <c r="T41" s="26">
        <v>0</v>
      </c>
      <c r="U41" s="50">
        <v>0</v>
      </c>
      <c r="V41" s="25">
        <v>0</v>
      </c>
      <c r="W41" s="26">
        <v>0</v>
      </c>
      <c r="X41" s="50">
        <v>0</v>
      </c>
      <c r="Y41" s="46"/>
    </row>
    <row r="42" spans="1:25" s="2" customFormat="1" ht="30" customHeight="1" thickBot="1" x14ac:dyDescent="0.2">
      <c r="A42" s="85"/>
      <c r="B42" s="87"/>
      <c r="C42" s="89"/>
      <c r="D42" s="79"/>
      <c r="E42" s="155"/>
      <c r="F42" s="93"/>
      <c r="G42" s="169"/>
      <c r="H42" s="156"/>
      <c r="I42" s="156"/>
      <c r="J42" s="156"/>
      <c r="K42" s="156"/>
      <c r="L42" s="156"/>
      <c r="M42" s="156"/>
      <c r="N42" s="157"/>
      <c r="O42" s="200"/>
      <c r="P42" s="183"/>
      <c r="Q42" s="186">
        <v>577</v>
      </c>
      <c r="R42" s="23">
        <v>0</v>
      </c>
      <c r="S42" s="23">
        <v>0</v>
      </c>
      <c r="T42" s="24">
        <v>0</v>
      </c>
      <c r="U42" s="51">
        <v>0</v>
      </c>
      <c r="V42" s="23">
        <v>0</v>
      </c>
      <c r="W42" s="24">
        <v>0</v>
      </c>
      <c r="X42" s="51">
        <v>0</v>
      </c>
      <c r="Y42" s="46"/>
    </row>
    <row r="43" spans="1:25" s="2" customFormat="1" ht="30" customHeight="1" x14ac:dyDescent="0.15">
      <c r="A43" s="84">
        <v>18</v>
      </c>
      <c r="B43" s="86" t="s">
        <v>51</v>
      </c>
      <c r="C43" s="88" t="s">
        <v>76</v>
      </c>
      <c r="D43" s="78" t="s">
        <v>77</v>
      </c>
      <c r="E43" s="170">
        <v>557</v>
      </c>
      <c r="F43" s="171">
        <v>372</v>
      </c>
      <c r="G43" s="170">
        <v>1181</v>
      </c>
      <c r="H43" s="172">
        <v>0</v>
      </c>
      <c r="I43" s="172">
        <v>0</v>
      </c>
      <c r="J43" s="172">
        <v>0</v>
      </c>
      <c r="K43" s="172">
        <v>0</v>
      </c>
      <c r="L43" s="172">
        <v>0</v>
      </c>
      <c r="M43" s="173">
        <v>1099</v>
      </c>
      <c r="N43" s="174">
        <v>0</v>
      </c>
      <c r="O43" s="201">
        <v>639</v>
      </c>
      <c r="P43" s="171">
        <v>426</v>
      </c>
      <c r="Q43" s="193">
        <v>38</v>
      </c>
      <c r="R43" s="25">
        <v>0</v>
      </c>
      <c r="S43" s="25">
        <v>0</v>
      </c>
      <c r="T43" s="26">
        <v>0</v>
      </c>
      <c r="U43" s="25">
        <v>0</v>
      </c>
      <c r="V43" s="25">
        <v>0</v>
      </c>
      <c r="W43" s="26">
        <v>0</v>
      </c>
      <c r="X43" s="25">
        <v>0</v>
      </c>
      <c r="Y43" s="46"/>
    </row>
    <row r="44" spans="1:25" s="2" customFormat="1" ht="30" customHeight="1" thickBot="1" x14ac:dyDescent="0.2">
      <c r="A44" s="85"/>
      <c r="B44" s="87"/>
      <c r="C44" s="89"/>
      <c r="D44" s="79"/>
      <c r="E44" s="175"/>
      <c r="F44" s="176"/>
      <c r="G44" s="175"/>
      <c r="H44" s="177"/>
      <c r="I44" s="178"/>
      <c r="J44" s="178"/>
      <c r="K44" s="178"/>
      <c r="L44" s="178"/>
      <c r="M44" s="179"/>
      <c r="N44" s="180"/>
      <c r="O44" s="202"/>
      <c r="P44" s="176"/>
      <c r="Q44" s="194">
        <v>498</v>
      </c>
      <c r="R44" s="37">
        <v>0</v>
      </c>
      <c r="S44" s="37">
        <v>0</v>
      </c>
      <c r="T44" s="49">
        <v>0</v>
      </c>
      <c r="U44" s="37">
        <v>0</v>
      </c>
      <c r="V44" s="37">
        <v>0</v>
      </c>
      <c r="W44" s="49">
        <v>0</v>
      </c>
      <c r="X44" s="37">
        <v>0</v>
      </c>
      <c r="Y44" s="46"/>
    </row>
    <row r="45" spans="1:25" s="2" customFormat="1" ht="30" customHeight="1" x14ac:dyDescent="0.15">
      <c r="A45" s="84">
        <v>19</v>
      </c>
      <c r="B45" s="86" t="s">
        <v>52</v>
      </c>
      <c r="C45" s="88" t="s">
        <v>76</v>
      </c>
      <c r="D45" s="78" t="s">
        <v>77</v>
      </c>
      <c r="E45" s="151">
        <v>702.48077999999998</v>
      </c>
      <c r="F45" s="151">
        <f>E45*2/3</f>
        <v>468.32051999999999</v>
      </c>
      <c r="G45" s="151">
        <v>325.71187700000002</v>
      </c>
      <c r="H45" s="153">
        <f>SUM(I45:L46)</f>
        <v>217.14025099999998</v>
      </c>
      <c r="I45" s="153">
        <v>217.02699999999999</v>
      </c>
      <c r="J45" s="153">
        <v>0</v>
      </c>
      <c r="K45" s="153">
        <v>0</v>
      </c>
      <c r="L45" s="153">
        <v>0.113251</v>
      </c>
      <c r="M45" s="153">
        <v>455.77460600000001</v>
      </c>
      <c r="N45" s="154">
        <v>0</v>
      </c>
      <c r="O45" s="203">
        <f>+(+E45+G45)-(M45+N45)</f>
        <v>572.4180510000001</v>
      </c>
      <c r="P45" s="153">
        <f>O45*2/3</f>
        <v>381.61203400000005</v>
      </c>
      <c r="Q45" s="185">
        <v>110</v>
      </c>
      <c r="R45" s="25">
        <v>0</v>
      </c>
      <c r="S45" s="25">
        <v>0</v>
      </c>
      <c r="T45" s="26">
        <v>0</v>
      </c>
      <c r="U45" s="50">
        <v>0</v>
      </c>
      <c r="V45" s="25">
        <v>0</v>
      </c>
      <c r="W45" s="26">
        <v>0</v>
      </c>
      <c r="X45" s="50">
        <v>0</v>
      </c>
      <c r="Y45" s="46"/>
    </row>
    <row r="46" spans="1:25" s="2" customFormat="1" ht="30" customHeight="1" thickBot="1" x14ac:dyDescent="0.2">
      <c r="A46" s="85"/>
      <c r="B46" s="87"/>
      <c r="C46" s="89"/>
      <c r="D46" s="79"/>
      <c r="E46" s="155"/>
      <c r="F46" s="155"/>
      <c r="G46" s="155"/>
      <c r="H46" s="156"/>
      <c r="I46" s="156"/>
      <c r="J46" s="156"/>
      <c r="K46" s="156"/>
      <c r="L46" s="156"/>
      <c r="M46" s="156"/>
      <c r="N46" s="157"/>
      <c r="O46" s="204"/>
      <c r="P46" s="156"/>
      <c r="Q46" s="186">
        <f>208.75+2.45766+17.708+7.003+187.774</f>
        <v>423.69265999999999</v>
      </c>
      <c r="R46" s="23">
        <v>0</v>
      </c>
      <c r="S46" s="23">
        <v>0</v>
      </c>
      <c r="T46" s="24">
        <v>0</v>
      </c>
      <c r="U46" s="51">
        <v>0</v>
      </c>
      <c r="V46" s="23">
        <v>0</v>
      </c>
      <c r="W46" s="24">
        <v>0</v>
      </c>
      <c r="X46" s="51">
        <v>0</v>
      </c>
      <c r="Y46" s="46"/>
    </row>
    <row r="47" spans="1:25" s="2" customFormat="1" ht="30" customHeight="1" x14ac:dyDescent="0.15">
      <c r="A47" s="84">
        <v>20</v>
      </c>
      <c r="B47" s="86" t="s">
        <v>53</v>
      </c>
      <c r="C47" s="88" t="s">
        <v>76</v>
      </c>
      <c r="D47" s="78" t="s">
        <v>77</v>
      </c>
      <c r="E47" s="151">
        <v>2219.5682940000002</v>
      </c>
      <c r="F47" s="152">
        <v>1479.7101990000001</v>
      </c>
      <c r="G47" s="151">
        <v>3987.351971</v>
      </c>
      <c r="H47" s="153">
        <f>SUM(I47:L48)</f>
        <v>2656.0929999999998</v>
      </c>
      <c r="I47" s="153">
        <v>2656.0929999999998</v>
      </c>
      <c r="J47" s="153">
        <v>0</v>
      </c>
      <c r="K47" s="153">
        <v>0</v>
      </c>
      <c r="L47" s="153">
        <v>0</v>
      </c>
      <c r="M47" s="153">
        <v>2985.1550269999998</v>
      </c>
      <c r="N47" s="154">
        <v>0</v>
      </c>
      <c r="O47" s="195">
        <f>+(+E47+G47)-(M47+N47)</f>
        <v>3221.7652380000009</v>
      </c>
      <c r="P47" s="152">
        <v>2147.8424970000001</v>
      </c>
      <c r="Q47" s="185">
        <v>460</v>
      </c>
      <c r="R47" s="25">
        <v>0</v>
      </c>
      <c r="S47" s="25">
        <v>0</v>
      </c>
      <c r="T47" s="26">
        <v>0</v>
      </c>
      <c r="U47" s="50">
        <v>0</v>
      </c>
      <c r="V47" s="25">
        <v>0</v>
      </c>
      <c r="W47" s="26">
        <v>0</v>
      </c>
      <c r="X47" s="50">
        <v>0</v>
      </c>
      <c r="Y47" s="46"/>
    </row>
    <row r="48" spans="1:25" s="2" customFormat="1" ht="30" customHeight="1" thickBot="1" x14ac:dyDescent="0.2">
      <c r="A48" s="85"/>
      <c r="B48" s="87"/>
      <c r="C48" s="89"/>
      <c r="D48" s="79"/>
      <c r="E48" s="155"/>
      <c r="F48" s="93"/>
      <c r="G48" s="155"/>
      <c r="H48" s="156"/>
      <c r="I48" s="156"/>
      <c r="J48" s="156"/>
      <c r="K48" s="156"/>
      <c r="L48" s="156"/>
      <c r="M48" s="156"/>
      <c r="N48" s="157"/>
      <c r="O48" s="196"/>
      <c r="P48" s="93"/>
      <c r="Q48" s="186">
        <v>2985.1550269999998</v>
      </c>
      <c r="R48" s="23">
        <v>0</v>
      </c>
      <c r="S48" s="23">
        <v>0</v>
      </c>
      <c r="T48" s="24">
        <v>0</v>
      </c>
      <c r="U48" s="51">
        <v>0</v>
      </c>
      <c r="V48" s="23">
        <v>0</v>
      </c>
      <c r="W48" s="24">
        <v>0</v>
      </c>
      <c r="X48" s="51">
        <v>0</v>
      </c>
      <c r="Y48" s="46"/>
    </row>
    <row r="49" spans="1:25" s="2" customFormat="1" ht="30" customHeight="1" x14ac:dyDescent="0.15">
      <c r="A49" s="84">
        <v>21</v>
      </c>
      <c r="B49" s="86" t="s">
        <v>73</v>
      </c>
      <c r="C49" s="88" t="s">
        <v>76</v>
      </c>
      <c r="D49" s="78" t="s">
        <v>77</v>
      </c>
      <c r="E49" s="151">
        <v>657.95391800000004</v>
      </c>
      <c r="F49" s="152">
        <v>438.63594499999999</v>
      </c>
      <c r="G49" s="151">
        <v>1729.607563</v>
      </c>
      <c r="H49" s="153">
        <f>SUM(I49:L50)</f>
        <v>1153.0717079999999</v>
      </c>
      <c r="I49" s="153">
        <v>1153.0717079999999</v>
      </c>
      <c r="J49" s="153">
        <v>0</v>
      </c>
      <c r="K49" s="153">
        <v>0</v>
      </c>
      <c r="L49" s="153">
        <v>0</v>
      </c>
      <c r="M49" s="153">
        <v>2220.9287469999999</v>
      </c>
      <c r="N49" s="154">
        <v>0</v>
      </c>
      <c r="O49" s="195">
        <f>+(+E49+G49)-(M49+N49)</f>
        <v>166.63273400000026</v>
      </c>
      <c r="P49" s="152">
        <v>111.088489</v>
      </c>
      <c r="Q49" s="185">
        <v>1218</v>
      </c>
      <c r="R49" s="25">
        <v>0</v>
      </c>
      <c r="S49" s="25">
        <v>0</v>
      </c>
      <c r="T49" s="26">
        <v>0</v>
      </c>
      <c r="U49" s="50">
        <v>0</v>
      </c>
      <c r="V49" s="25">
        <v>0</v>
      </c>
      <c r="W49" s="26">
        <v>0</v>
      </c>
      <c r="X49" s="50">
        <v>0</v>
      </c>
      <c r="Y49" s="46"/>
    </row>
    <row r="50" spans="1:25" s="2" customFormat="1" ht="30" customHeight="1" thickBot="1" x14ac:dyDescent="0.2">
      <c r="A50" s="85"/>
      <c r="B50" s="87"/>
      <c r="C50" s="89"/>
      <c r="D50" s="79"/>
      <c r="E50" s="155"/>
      <c r="F50" s="93"/>
      <c r="G50" s="155"/>
      <c r="H50" s="156"/>
      <c r="I50" s="156"/>
      <c r="J50" s="156"/>
      <c r="K50" s="156"/>
      <c r="L50" s="156"/>
      <c r="M50" s="156"/>
      <c r="N50" s="157"/>
      <c r="O50" s="196"/>
      <c r="P50" s="93"/>
      <c r="Q50" s="186">
        <v>1886.2760000000001</v>
      </c>
      <c r="R50" s="23">
        <v>0</v>
      </c>
      <c r="S50" s="23">
        <v>0</v>
      </c>
      <c r="T50" s="24">
        <v>0</v>
      </c>
      <c r="U50" s="51">
        <v>0</v>
      </c>
      <c r="V50" s="23">
        <v>0</v>
      </c>
      <c r="W50" s="24">
        <v>0</v>
      </c>
      <c r="X50" s="51">
        <v>0</v>
      </c>
      <c r="Y50" s="46"/>
    </row>
    <row r="51" spans="1:25" s="2" customFormat="1" ht="30" customHeight="1" x14ac:dyDescent="0.15">
      <c r="A51" s="84">
        <v>22</v>
      </c>
      <c r="B51" s="90" t="s">
        <v>80</v>
      </c>
      <c r="C51" s="88" t="s">
        <v>76</v>
      </c>
      <c r="D51" s="78" t="s">
        <v>77</v>
      </c>
      <c r="E51" s="158">
        <v>4657.3135270000002</v>
      </c>
      <c r="F51" s="92">
        <v>3104.875681</v>
      </c>
      <c r="G51" s="158">
        <v>3308.324212</v>
      </c>
      <c r="H51" s="159">
        <f>SUM(I51:L52)</f>
        <v>2205.5488060000002</v>
      </c>
      <c r="I51" s="159">
        <v>2202.8240000000001</v>
      </c>
      <c r="J51" s="159">
        <v>0</v>
      </c>
      <c r="K51" s="159">
        <v>0</v>
      </c>
      <c r="L51" s="159">
        <v>2.7248060000000001</v>
      </c>
      <c r="M51" s="159">
        <v>4263.940732</v>
      </c>
      <c r="N51" s="160">
        <v>0</v>
      </c>
      <c r="O51" s="197">
        <f>+(+E51+G51)-(M51+N51)</f>
        <v>3701.6970069999998</v>
      </c>
      <c r="P51" s="92">
        <v>2467.798002</v>
      </c>
      <c r="Q51" s="189">
        <v>969</v>
      </c>
      <c r="R51" s="52">
        <v>0</v>
      </c>
      <c r="S51" s="52">
        <v>0</v>
      </c>
      <c r="T51" s="53">
        <v>0</v>
      </c>
      <c r="U51" s="54">
        <v>0</v>
      </c>
      <c r="V51" s="52">
        <v>0</v>
      </c>
      <c r="W51" s="53">
        <v>0</v>
      </c>
      <c r="X51" s="54">
        <v>0</v>
      </c>
      <c r="Y51" s="46"/>
    </row>
    <row r="52" spans="1:25" s="2" customFormat="1" ht="30" customHeight="1" thickBot="1" x14ac:dyDescent="0.2">
      <c r="A52" s="85"/>
      <c r="B52" s="91"/>
      <c r="C52" s="89"/>
      <c r="D52" s="79"/>
      <c r="E52" s="155"/>
      <c r="F52" s="93"/>
      <c r="G52" s="155"/>
      <c r="H52" s="156"/>
      <c r="I52" s="156"/>
      <c r="J52" s="156"/>
      <c r="K52" s="156"/>
      <c r="L52" s="156"/>
      <c r="M52" s="156"/>
      <c r="N52" s="157"/>
      <c r="O52" s="196"/>
      <c r="P52" s="93"/>
      <c r="Q52" s="190">
        <v>4305.0559999999996</v>
      </c>
      <c r="R52" s="55">
        <v>0</v>
      </c>
      <c r="S52" s="55">
        <v>0</v>
      </c>
      <c r="T52" s="56">
        <v>0</v>
      </c>
      <c r="U52" s="57">
        <v>0</v>
      </c>
      <c r="V52" s="55">
        <v>0</v>
      </c>
      <c r="W52" s="56">
        <v>0</v>
      </c>
      <c r="X52" s="57">
        <v>0</v>
      </c>
      <c r="Y52" s="46"/>
    </row>
    <row r="53" spans="1:25" s="2" customFormat="1" ht="30" customHeight="1" x14ac:dyDescent="0.15">
      <c r="A53" s="84">
        <v>23</v>
      </c>
      <c r="B53" s="86" t="s">
        <v>54</v>
      </c>
      <c r="C53" s="88" t="s">
        <v>76</v>
      </c>
      <c r="D53" s="78" t="s">
        <v>77</v>
      </c>
      <c r="E53" s="151">
        <v>1390.0764859999999</v>
      </c>
      <c r="F53" s="152">
        <v>926.71765700000003</v>
      </c>
      <c r="G53" s="151">
        <v>7526.4367819999998</v>
      </c>
      <c r="H53" s="153">
        <f>SUM(I53:L54)</f>
        <v>5017.6245220000001</v>
      </c>
      <c r="I53" s="153">
        <v>5017.4206670000003</v>
      </c>
      <c r="J53" s="153"/>
      <c r="K53" s="153"/>
      <c r="L53" s="153">
        <v>0.20385500000000001</v>
      </c>
      <c r="M53" s="153">
        <v>5943.1324690000001</v>
      </c>
      <c r="N53" s="154">
        <v>0</v>
      </c>
      <c r="O53" s="195">
        <f>+(+E53+G53)-(M53+N53)</f>
        <v>2973.3807989999987</v>
      </c>
      <c r="P53" s="152">
        <v>1982.253866</v>
      </c>
      <c r="Q53" s="185">
        <v>55</v>
      </c>
      <c r="R53" s="25">
        <v>0</v>
      </c>
      <c r="S53" s="25">
        <v>0</v>
      </c>
      <c r="T53" s="26">
        <v>0</v>
      </c>
      <c r="U53" s="50">
        <v>0</v>
      </c>
      <c r="V53" s="25">
        <v>0</v>
      </c>
      <c r="W53" s="26">
        <v>0</v>
      </c>
      <c r="X53" s="50">
        <v>0</v>
      </c>
      <c r="Y53" s="46"/>
    </row>
    <row r="54" spans="1:25" s="2" customFormat="1" ht="30" customHeight="1" thickBot="1" x14ac:dyDescent="0.2">
      <c r="A54" s="85"/>
      <c r="B54" s="87"/>
      <c r="C54" s="89"/>
      <c r="D54" s="79"/>
      <c r="E54" s="155"/>
      <c r="F54" s="93"/>
      <c r="G54" s="155"/>
      <c r="H54" s="156"/>
      <c r="I54" s="156"/>
      <c r="J54" s="156"/>
      <c r="K54" s="156"/>
      <c r="L54" s="156"/>
      <c r="M54" s="156"/>
      <c r="N54" s="157"/>
      <c r="O54" s="196"/>
      <c r="P54" s="93"/>
      <c r="Q54" s="186">
        <v>5943.1324690000001</v>
      </c>
      <c r="R54" s="23">
        <v>0</v>
      </c>
      <c r="S54" s="23">
        <v>0</v>
      </c>
      <c r="T54" s="24">
        <v>0</v>
      </c>
      <c r="U54" s="51">
        <v>0</v>
      </c>
      <c r="V54" s="23">
        <v>0</v>
      </c>
      <c r="W54" s="24">
        <v>0</v>
      </c>
      <c r="X54" s="51">
        <v>0</v>
      </c>
      <c r="Y54" s="46"/>
    </row>
    <row r="55" spans="1:25" s="2" customFormat="1" ht="30" customHeight="1" x14ac:dyDescent="0.15">
      <c r="A55" s="84">
        <v>24</v>
      </c>
      <c r="B55" s="86" t="s">
        <v>33</v>
      </c>
      <c r="C55" s="88" t="s">
        <v>76</v>
      </c>
      <c r="D55" s="78" t="s">
        <v>77</v>
      </c>
      <c r="E55" s="151">
        <v>523.441688</v>
      </c>
      <c r="F55" s="152">
        <v>348.96112499999998</v>
      </c>
      <c r="G55" s="151">
        <v>2517.6614690000001</v>
      </c>
      <c r="H55" s="153">
        <f>SUM(I55:L56)</f>
        <v>1678.4409779999999</v>
      </c>
      <c r="I55" s="153">
        <v>1678.1826659999999</v>
      </c>
      <c r="J55" s="153">
        <v>0</v>
      </c>
      <c r="K55" s="153">
        <v>0</v>
      </c>
      <c r="L55" s="153">
        <v>0.25831199999999999</v>
      </c>
      <c r="M55" s="153">
        <v>2302.8346929999998</v>
      </c>
      <c r="N55" s="154">
        <v>0</v>
      </c>
      <c r="O55" s="195">
        <f>+(+E55+G55)-(M55+N55)</f>
        <v>738.26846400000022</v>
      </c>
      <c r="P55" s="152">
        <v>492.17897599999998</v>
      </c>
      <c r="Q55" s="185">
        <v>717</v>
      </c>
      <c r="R55" s="25">
        <v>0</v>
      </c>
      <c r="S55" s="25">
        <v>0</v>
      </c>
      <c r="T55" s="26">
        <v>0</v>
      </c>
      <c r="U55" s="50">
        <v>0</v>
      </c>
      <c r="V55" s="25">
        <v>0</v>
      </c>
      <c r="W55" s="26">
        <v>0</v>
      </c>
      <c r="X55" s="50">
        <v>0</v>
      </c>
      <c r="Y55" s="46"/>
    </row>
    <row r="56" spans="1:25" s="2" customFormat="1" ht="30" customHeight="1" thickBot="1" x14ac:dyDescent="0.2">
      <c r="A56" s="85"/>
      <c r="B56" s="87"/>
      <c r="C56" s="89"/>
      <c r="D56" s="79"/>
      <c r="E56" s="155"/>
      <c r="F56" s="93"/>
      <c r="G56" s="155"/>
      <c r="H56" s="181"/>
      <c r="I56" s="156"/>
      <c r="J56" s="156"/>
      <c r="K56" s="156"/>
      <c r="L56" s="156"/>
      <c r="M56" s="156"/>
      <c r="N56" s="157"/>
      <c r="O56" s="200"/>
      <c r="P56" s="93"/>
      <c r="Q56" s="186">
        <v>2302.8346929999998</v>
      </c>
      <c r="R56" s="23">
        <v>0</v>
      </c>
      <c r="S56" s="23">
        <v>0</v>
      </c>
      <c r="T56" s="24">
        <v>0</v>
      </c>
      <c r="U56" s="51">
        <v>0</v>
      </c>
      <c r="V56" s="23">
        <v>0</v>
      </c>
      <c r="W56" s="24">
        <v>0</v>
      </c>
      <c r="X56" s="51">
        <v>0</v>
      </c>
      <c r="Y56" s="46"/>
    </row>
    <row r="57" spans="1:25" s="2" customFormat="1" ht="30" customHeight="1" x14ac:dyDescent="0.15">
      <c r="A57" s="84">
        <v>25</v>
      </c>
      <c r="B57" s="86" t="s">
        <v>34</v>
      </c>
      <c r="C57" s="88" t="s">
        <v>76</v>
      </c>
      <c r="D57" s="78" t="s">
        <v>77</v>
      </c>
      <c r="E57" s="151">
        <v>998.92689099999996</v>
      </c>
      <c r="F57" s="152">
        <v>665.95126000000005</v>
      </c>
      <c r="G57" s="151">
        <v>1716.63</v>
      </c>
      <c r="H57" s="153">
        <f>G57*2/3</f>
        <v>1144.42</v>
      </c>
      <c r="I57" s="153">
        <v>1144.42</v>
      </c>
      <c r="J57" s="153">
        <v>0</v>
      </c>
      <c r="K57" s="153">
        <v>0</v>
      </c>
      <c r="L57" s="153">
        <v>0</v>
      </c>
      <c r="M57" s="152">
        <v>1887.736607</v>
      </c>
      <c r="N57" s="182">
        <v>0</v>
      </c>
      <c r="O57" s="195">
        <f>+(+E57+G57)-(M57+N57)</f>
        <v>827.82028400000013</v>
      </c>
      <c r="P57" s="152">
        <f>O57*2/3</f>
        <v>551.88018933333342</v>
      </c>
      <c r="Q57" s="185">
        <v>57</v>
      </c>
      <c r="R57" s="25">
        <v>0</v>
      </c>
      <c r="S57" s="25">
        <v>0</v>
      </c>
      <c r="T57" s="26">
        <v>0</v>
      </c>
      <c r="U57" s="50">
        <v>0</v>
      </c>
      <c r="V57" s="25">
        <v>0</v>
      </c>
      <c r="W57" s="26">
        <v>0</v>
      </c>
      <c r="X57" s="50">
        <v>0</v>
      </c>
      <c r="Y57" s="46"/>
    </row>
    <row r="58" spans="1:25" s="2" customFormat="1" ht="30" customHeight="1" thickBot="1" x14ac:dyDescent="0.2">
      <c r="A58" s="85"/>
      <c r="B58" s="87"/>
      <c r="C58" s="89"/>
      <c r="D58" s="79"/>
      <c r="E58" s="169"/>
      <c r="F58" s="183"/>
      <c r="G58" s="169"/>
      <c r="H58" s="181"/>
      <c r="I58" s="181"/>
      <c r="J58" s="181"/>
      <c r="K58" s="181"/>
      <c r="L58" s="181"/>
      <c r="M58" s="183"/>
      <c r="N58" s="184"/>
      <c r="O58" s="200"/>
      <c r="P58" s="183"/>
      <c r="Q58" s="186">
        <v>1329.745369</v>
      </c>
      <c r="R58" s="23">
        <v>0</v>
      </c>
      <c r="S58" s="23">
        <v>0</v>
      </c>
      <c r="T58" s="24">
        <v>0</v>
      </c>
      <c r="U58" s="51">
        <v>0</v>
      </c>
      <c r="V58" s="23">
        <v>0</v>
      </c>
      <c r="W58" s="24">
        <v>0</v>
      </c>
      <c r="X58" s="51">
        <v>0</v>
      </c>
      <c r="Y58" s="46"/>
    </row>
    <row r="59" spans="1:25" s="2" customFormat="1" ht="30" customHeight="1" x14ac:dyDescent="0.15">
      <c r="A59" s="84">
        <v>26</v>
      </c>
      <c r="B59" s="86" t="s">
        <v>35</v>
      </c>
      <c r="C59" s="88" t="s">
        <v>76</v>
      </c>
      <c r="D59" s="78" t="s">
        <v>77</v>
      </c>
      <c r="E59" s="151">
        <v>1463.590762</v>
      </c>
      <c r="F59" s="152">
        <v>975.72699999999998</v>
      </c>
      <c r="G59" s="151">
        <v>4507.8270000000002</v>
      </c>
      <c r="H59" s="153">
        <v>3005.217337</v>
      </c>
      <c r="I59" s="153">
        <v>2906.5540000000001</v>
      </c>
      <c r="J59" s="153">
        <v>0</v>
      </c>
      <c r="K59" s="153">
        <v>0</v>
      </c>
      <c r="L59" s="153">
        <v>98.663336999999999</v>
      </c>
      <c r="M59" s="153">
        <v>4104.6589999999997</v>
      </c>
      <c r="N59" s="154">
        <v>0</v>
      </c>
      <c r="O59" s="195">
        <f>+(+E59+G59)-(M59+N59)</f>
        <v>1866.7587620000004</v>
      </c>
      <c r="P59" s="152">
        <v>1244.5058449999999</v>
      </c>
      <c r="Q59" s="185">
        <v>1262</v>
      </c>
      <c r="R59" s="25">
        <v>0</v>
      </c>
      <c r="S59" s="25">
        <v>0</v>
      </c>
      <c r="T59" s="26">
        <v>0</v>
      </c>
      <c r="U59" s="50">
        <v>0</v>
      </c>
      <c r="V59" s="25">
        <v>0</v>
      </c>
      <c r="W59" s="26">
        <v>0</v>
      </c>
      <c r="X59" s="50">
        <v>0</v>
      </c>
      <c r="Y59" s="46"/>
    </row>
    <row r="60" spans="1:25" s="2" customFormat="1" ht="30" customHeight="1" thickBot="1" x14ac:dyDescent="0.2">
      <c r="A60" s="85"/>
      <c r="B60" s="87"/>
      <c r="C60" s="89"/>
      <c r="D60" s="79"/>
      <c r="E60" s="155"/>
      <c r="F60" s="93"/>
      <c r="G60" s="155"/>
      <c r="H60" s="156"/>
      <c r="I60" s="156"/>
      <c r="J60" s="156"/>
      <c r="K60" s="156"/>
      <c r="L60" s="156"/>
      <c r="M60" s="156"/>
      <c r="N60" s="157"/>
      <c r="O60" s="200"/>
      <c r="P60" s="93"/>
      <c r="Q60" s="186">
        <v>3274.3159999999998</v>
      </c>
      <c r="R60" s="23">
        <v>0</v>
      </c>
      <c r="S60" s="23">
        <v>0</v>
      </c>
      <c r="T60" s="24">
        <v>0</v>
      </c>
      <c r="U60" s="51">
        <v>0</v>
      </c>
      <c r="V60" s="23">
        <v>0</v>
      </c>
      <c r="W60" s="24">
        <v>0</v>
      </c>
      <c r="X60" s="51">
        <v>0</v>
      </c>
      <c r="Y60" s="46"/>
    </row>
    <row r="61" spans="1:25" s="2" customFormat="1" ht="30" customHeight="1" x14ac:dyDescent="0.15">
      <c r="A61" s="84">
        <v>27</v>
      </c>
      <c r="B61" s="94" t="s">
        <v>55</v>
      </c>
      <c r="C61" s="88" t="s">
        <v>76</v>
      </c>
      <c r="D61" s="78" t="s">
        <v>77</v>
      </c>
      <c r="E61" s="151">
        <v>6611.3492159999996</v>
      </c>
      <c r="F61" s="152">
        <v>4407.5661440000003</v>
      </c>
      <c r="G61" s="151">
        <v>18231.648668000002</v>
      </c>
      <c r="H61" s="153">
        <f>SUM(I61:L62)</f>
        <v>12154.432445</v>
      </c>
      <c r="I61" s="153">
        <v>12151.342000000001</v>
      </c>
      <c r="J61" s="153">
        <v>0</v>
      </c>
      <c r="K61" s="153">
        <v>0</v>
      </c>
      <c r="L61" s="153">
        <v>3.0904449999999999</v>
      </c>
      <c r="M61" s="153">
        <v>15204.868402</v>
      </c>
      <c r="N61" s="154">
        <v>0</v>
      </c>
      <c r="O61" s="195">
        <f>+(+E61+G61)-(M61+N61)</f>
        <v>9638.1294820000003</v>
      </c>
      <c r="P61" s="152">
        <v>6425.4196540000003</v>
      </c>
      <c r="Q61" s="185">
        <v>1353</v>
      </c>
      <c r="R61" s="25">
        <v>0</v>
      </c>
      <c r="S61" s="25">
        <v>0</v>
      </c>
      <c r="T61" s="26">
        <v>0</v>
      </c>
      <c r="U61" s="50">
        <v>0</v>
      </c>
      <c r="V61" s="25">
        <v>0</v>
      </c>
      <c r="W61" s="26">
        <v>0</v>
      </c>
      <c r="X61" s="50">
        <v>0</v>
      </c>
      <c r="Y61" s="46"/>
    </row>
    <row r="62" spans="1:25" s="2" customFormat="1" ht="30" customHeight="1" thickBot="1" x14ac:dyDescent="0.2">
      <c r="A62" s="85"/>
      <c r="B62" s="95"/>
      <c r="C62" s="89"/>
      <c r="D62" s="79"/>
      <c r="E62" s="155"/>
      <c r="F62" s="93"/>
      <c r="G62" s="155"/>
      <c r="H62" s="156"/>
      <c r="I62" s="156"/>
      <c r="J62" s="156"/>
      <c r="K62" s="156"/>
      <c r="L62" s="156"/>
      <c r="M62" s="156"/>
      <c r="N62" s="157"/>
      <c r="O62" s="196"/>
      <c r="P62" s="93"/>
      <c r="Q62" s="186">
        <v>6090.862341</v>
      </c>
      <c r="R62" s="23">
        <v>0</v>
      </c>
      <c r="S62" s="23">
        <v>0</v>
      </c>
      <c r="T62" s="24">
        <v>0</v>
      </c>
      <c r="U62" s="51">
        <v>0</v>
      </c>
      <c r="V62" s="23">
        <v>0</v>
      </c>
      <c r="W62" s="24">
        <v>0</v>
      </c>
      <c r="X62" s="51">
        <v>0</v>
      </c>
      <c r="Y62" s="46"/>
    </row>
    <row r="63" spans="1:25" s="2" customFormat="1" ht="30" customHeight="1" x14ac:dyDescent="0.15">
      <c r="A63" s="84">
        <v>28</v>
      </c>
      <c r="B63" s="86" t="s">
        <v>56</v>
      </c>
      <c r="C63" s="88" t="s">
        <v>76</v>
      </c>
      <c r="D63" s="78" t="s">
        <v>77</v>
      </c>
      <c r="E63" s="151">
        <v>3969</v>
      </c>
      <c r="F63" s="152">
        <v>2646</v>
      </c>
      <c r="G63" s="151">
        <v>7059.7960000000003</v>
      </c>
      <c r="H63" s="153">
        <f>SUM(I63:L64)</f>
        <v>4708.2693309999995</v>
      </c>
      <c r="I63" s="153">
        <v>4706.53</v>
      </c>
      <c r="J63" s="153">
        <v>0</v>
      </c>
      <c r="K63" s="153">
        <v>0</v>
      </c>
      <c r="L63" s="153">
        <v>1.739331</v>
      </c>
      <c r="M63" s="153">
        <v>6614.699877</v>
      </c>
      <c r="N63" s="154">
        <v>0</v>
      </c>
      <c r="O63" s="195">
        <f>+(+E63+G63)-(M63+N63)</f>
        <v>4414.0961230000003</v>
      </c>
      <c r="P63" s="152">
        <v>2492.6666666599999</v>
      </c>
      <c r="Q63" s="185">
        <v>1411</v>
      </c>
      <c r="R63" s="25">
        <v>0</v>
      </c>
      <c r="S63" s="25">
        <v>0</v>
      </c>
      <c r="T63" s="26">
        <v>0</v>
      </c>
      <c r="U63" s="50">
        <v>0</v>
      </c>
      <c r="V63" s="25">
        <v>0</v>
      </c>
      <c r="W63" s="26">
        <v>0</v>
      </c>
      <c r="X63" s="50">
        <v>0</v>
      </c>
      <c r="Y63" s="46"/>
    </row>
    <row r="64" spans="1:25" s="2" customFormat="1" ht="30" customHeight="1" thickBot="1" x14ac:dyDescent="0.2">
      <c r="A64" s="85"/>
      <c r="B64" s="87"/>
      <c r="C64" s="89"/>
      <c r="D64" s="79"/>
      <c r="E64" s="155"/>
      <c r="F64" s="93"/>
      <c r="G64" s="155"/>
      <c r="H64" s="156"/>
      <c r="I64" s="156"/>
      <c r="J64" s="156"/>
      <c r="K64" s="156"/>
      <c r="L64" s="156"/>
      <c r="M64" s="156"/>
      <c r="N64" s="157"/>
      <c r="O64" s="196"/>
      <c r="P64" s="93"/>
      <c r="Q64" s="186">
        <v>6614.699877</v>
      </c>
      <c r="R64" s="23">
        <v>0</v>
      </c>
      <c r="S64" s="23">
        <v>0</v>
      </c>
      <c r="T64" s="24">
        <v>0</v>
      </c>
      <c r="U64" s="51">
        <v>0</v>
      </c>
      <c r="V64" s="23">
        <v>0</v>
      </c>
      <c r="W64" s="24">
        <v>0</v>
      </c>
      <c r="X64" s="51">
        <v>0</v>
      </c>
      <c r="Y64" s="46"/>
    </row>
    <row r="65" spans="1:25" s="2" customFormat="1" ht="30" customHeight="1" x14ac:dyDescent="0.15">
      <c r="A65" s="84">
        <v>29</v>
      </c>
      <c r="B65" s="86" t="s">
        <v>57</v>
      </c>
      <c r="C65" s="88" t="s">
        <v>76</v>
      </c>
      <c r="D65" s="78" t="s">
        <v>77</v>
      </c>
      <c r="E65" s="151">
        <v>1564.005001</v>
      </c>
      <c r="F65" s="152">
        <v>1042.670001</v>
      </c>
      <c r="G65" s="151">
        <f>1729.774+0.83608</f>
        <v>1730.6100799999999</v>
      </c>
      <c r="H65" s="153">
        <f>SUM(I65:L66)</f>
        <v>1153.739386</v>
      </c>
      <c r="I65" s="153">
        <f>1153.182</f>
        <v>1153.182</v>
      </c>
      <c r="J65" s="153">
        <v>0</v>
      </c>
      <c r="K65" s="153">
        <v>0</v>
      </c>
      <c r="L65" s="153">
        <v>0.55738600000000005</v>
      </c>
      <c r="M65" s="153">
        <v>2276.8326699999998</v>
      </c>
      <c r="N65" s="154">
        <v>0</v>
      </c>
      <c r="O65" s="195">
        <f>+(+E65+G65)-(M65+N65)</f>
        <v>1017.7824110000001</v>
      </c>
      <c r="P65" s="152">
        <v>678.52160700000002</v>
      </c>
      <c r="Q65" s="185">
        <v>74</v>
      </c>
      <c r="R65" s="25">
        <v>0</v>
      </c>
      <c r="S65" s="25">
        <v>0</v>
      </c>
      <c r="T65" s="26">
        <v>0</v>
      </c>
      <c r="U65" s="50">
        <v>0</v>
      </c>
      <c r="V65" s="25">
        <v>0</v>
      </c>
      <c r="W65" s="26">
        <v>0</v>
      </c>
      <c r="X65" s="50">
        <v>0</v>
      </c>
      <c r="Y65" s="46"/>
    </row>
    <row r="66" spans="1:25" s="2" customFormat="1" ht="30" customHeight="1" thickBot="1" x14ac:dyDescent="0.2">
      <c r="A66" s="85"/>
      <c r="B66" s="87"/>
      <c r="C66" s="89"/>
      <c r="D66" s="79"/>
      <c r="E66" s="155"/>
      <c r="F66" s="93"/>
      <c r="G66" s="155"/>
      <c r="H66" s="156"/>
      <c r="I66" s="156"/>
      <c r="J66" s="156"/>
      <c r="K66" s="156"/>
      <c r="L66" s="156"/>
      <c r="M66" s="156"/>
      <c r="N66" s="157"/>
      <c r="O66" s="196"/>
      <c r="P66" s="93"/>
      <c r="Q66" s="186">
        <v>1285.53</v>
      </c>
      <c r="R66" s="23">
        <v>0</v>
      </c>
      <c r="S66" s="23">
        <v>0</v>
      </c>
      <c r="T66" s="24">
        <v>0</v>
      </c>
      <c r="U66" s="51">
        <v>0</v>
      </c>
      <c r="V66" s="23">
        <v>0</v>
      </c>
      <c r="W66" s="24">
        <v>0</v>
      </c>
      <c r="X66" s="51">
        <v>0</v>
      </c>
      <c r="Y66" s="46"/>
    </row>
    <row r="67" spans="1:25" s="2" customFormat="1" ht="30" customHeight="1" x14ac:dyDescent="0.15">
      <c r="A67" s="84">
        <v>30</v>
      </c>
      <c r="B67" s="86" t="s">
        <v>58</v>
      </c>
      <c r="C67" s="88" t="s">
        <v>76</v>
      </c>
      <c r="D67" s="78" t="s">
        <v>77</v>
      </c>
      <c r="E67" s="151">
        <v>1082.4072060000001</v>
      </c>
      <c r="F67" s="152">
        <v>721.61785999999995</v>
      </c>
      <c r="G67" s="151">
        <v>1598.48461</v>
      </c>
      <c r="H67" s="153">
        <f>SUM(I67:L68)</f>
        <v>1065.655407</v>
      </c>
      <c r="I67" s="153">
        <v>1063.9870000000001</v>
      </c>
      <c r="J67" s="153">
        <v>0</v>
      </c>
      <c r="K67" s="153">
        <v>0</v>
      </c>
      <c r="L67" s="153">
        <v>1.668407</v>
      </c>
      <c r="M67" s="153">
        <v>1512.073615</v>
      </c>
      <c r="N67" s="154">
        <v>0</v>
      </c>
      <c r="O67" s="195">
        <f>+(+E67+G67)-(M67+N67)</f>
        <v>1168.8182010000003</v>
      </c>
      <c r="P67" s="152">
        <v>779.22519999999997</v>
      </c>
      <c r="Q67" s="185">
        <v>405</v>
      </c>
      <c r="R67" s="25">
        <v>0</v>
      </c>
      <c r="S67" s="25">
        <v>0</v>
      </c>
      <c r="T67" s="26">
        <v>0</v>
      </c>
      <c r="U67" s="50">
        <v>0</v>
      </c>
      <c r="V67" s="25">
        <v>0</v>
      </c>
      <c r="W67" s="26">
        <v>0</v>
      </c>
      <c r="X67" s="50">
        <v>0</v>
      </c>
      <c r="Y67" s="46"/>
    </row>
    <row r="68" spans="1:25" s="2" customFormat="1" ht="30" customHeight="1" thickBot="1" x14ac:dyDescent="0.2">
      <c r="A68" s="85"/>
      <c r="B68" s="87"/>
      <c r="C68" s="89"/>
      <c r="D68" s="79"/>
      <c r="E68" s="155"/>
      <c r="F68" s="93"/>
      <c r="G68" s="155"/>
      <c r="H68" s="156"/>
      <c r="I68" s="156"/>
      <c r="J68" s="156"/>
      <c r="K68" s="156"/>
      <c r="L68" s="156"/>
      <c r="M68" s="156"/>
      <c r="N68" s="157"/>
      <c r="O68" s="196"/>
      <c r="P68" s="93"/>
      <c r="Q68" s="186">
        <v>1512.073615</v>
      </c>
      <c r="R68" s="23">
        <v>0</v>
      </c>
      <c r="S68" s="23">
        <v>0</v>
      </c>
      <c r="T68" s="24">
        <v>0</v>
      </c>
      <c r="U68" s="51">
        <v>0</v>
      </c>
      <c r="V68" s="23">
        <v>0</v>
      </c>
      <c r="W68" s="24">
        <v>0</v>
      </c>
      <c r="X68" s="51">
        <v>0</v>
      </c>
      <c r="Y68" s="46"/>
    </row>
    <row r="69" spans="1:25" s="2" customFormat="1" ht="30" customHeight="1" x14ac:dyDescent="0.15">
      <c r="A69" s="84">
        <v>31</v>
      </c>
      <c r="B69" s="86" t="s">
        <v>59</v>
      </c>
      <c r="C69" s="88" t="s">
        <v>76</v>
      </c>
      <c r="D69" s="78" t="s">
        <v>77</v>
      </c>
      <c r="E69" s="151">
        <v>1450.3460680000001</v>
      </c>
      <c r="F69" s="152">
        <v>966.897379</v>
      </c>
      <c r="G69" s="151">
        <v>290.50320299999998</v>
      </c>
      <c r="H69" s="153">
        <f>SUM(I69:L70)</f>
        <v>193.66846799999999</v>
      </c>
      <c r="I69" s="153">
        <v>181.083</v>
      </c>
      <c r="J69" s="153">
        <v>0</v>
      </c>
      <c r="K69" s="153">
        <v>0</v>
      </c>
      <c r="L69" s="153">
        <v>12.585468000000001</v>
      </c>
      <c r="M69" s="153">
        <v>1124.8902720000001</v>
      </c>
      <c r="N69" s="154">
        <v>0</v>
      </c>
      <c r="O69" s="195">
        <f>+(+E69+G69)-(M69+N69)</f>
        <v>615.95899899999995</v>
      </c>
      <c r="P69" s="152">
        <v>410.63933300000002</v>
      </c>
      <c r="Q69" s="185">
        <v>297</v>
      </c>
      <c r="R69" s="25">
        <v>0</v>
      </c>
      <c r="S69" s="25">
        <v>0</v>
      </c>
      <c r="T69" s="26">
        <v>0</v>
      </c>
      <c r="U69" s="50">
        <v>0</v>
      </c>
      <c r="V69" s="25">
        <v>0</v>
      </c>
      <c r="W69" s="26">
        <v>0</v>
      </c>
      <c r="X69" s="50">
        <v>0</v>
      </c>
      <c r="Y69" s="46"/>
    </row>
    <row r="70" spans="1:25" s="2" customFormat="1" ht="30" customHeight="1" thickBot="1" x14ac:dyDescent="0.2">
      <c r="A70" s="85"/>
      <c r="B70" s="87"/>
      <c r="C70" s="89"/>
      <c r="D70" s="79"/>
      <c r="E70" s="155"/>
      <c r="F70" s="93"/>
      <c r="G70" s="155"/>
      <c r="H70" s="156"/>
      <c r="I70" s="156"/>
      <c r="J70" s="156"/>
      <c r="K70" s="156"/>
      <c r="L70" s="156"/>
      <c r="M70" s="156"/>
      <c r="N70" s="157"/>
      <c r="O70" s="196"/>
      <c r="P70" s="93"/>
      <c r="Q70" s="186">
        <v>1087.7174170000001</v>
      </c>
      <c r="R70" s="23">
        <v>0</v>
      </c>
      <c r="S70" s="23">
        <v>0</v>
      </c>
      <c r="T70" s="24">
        <v>0</v>
      </c>
      <c r="U70" s="51">
        <v>0</v>
      </c>
      <c r="V70" s="23">
        <v>0</v>
      </c>
      <c r="W70" s="24">
        <v>0</v>
      </c>
      <c r="X70" s="51">
        <v>0</v>
      </c>
      <c r="Y70" s="46"/>
    </row>
    <row r="71" spans="1:25" s="2" customFormat="1" ht="30" customHeight="1" x14ac:dyDescent="0.15">
      <c r="A71" s="84">
        <v>32</v>
      </c>
      <c r="B71" s="86" t="s">
        <v>60</v>
      </c>
      <c r="C71" s="88" t="s">
        <v>76</v>
      </c>
      <c r="D71" s="78" t="s">
        <v>77</v>
      </c>
      <c r="E71" s="151">
        <v>862.306915</v>
      </c>
      <c r="F71" s="152">
        <v>574.87127699999996</v>
      </c>
      <c r="G71" s="151">
        <v>852.94429400000001</v>
      </c>
      <c r="H71" s="153">
        <f>SUM(I71:L72)</f>
        <v>653.46229399999993</v>
      </c>
      <c r="I71" s="153">
        <v>398.964</v>
      </c>
      <c r="J71" s="153"/>
      <c r="K71" s="153"/>
      <c r="L71" s="153">
        <v>254.49829399999999</v>
      </c>
      <c r="M71" s="153">
        <v>419.20490999999998</v>
      </c>
      <c r="N71" s="154">
        <v>0</v>
      </c>
      <c r="O71" s="195">
        <f>+(+E71+G71)-(M71+N71)</f>
        <v>1296.0462990000001</v>
      </c>
      <c r="P71" s="152">
        <v>864.03086599999995</v>
      </c>
      <c r="Q71" s="185">
        <v>0</v>
      </c>
      <c r="R71" s="25">
        <v>0</v>
      </c>
      <c r="S71" s="25">
        <v>0</v>
      </c>
      <c r="T71" s="26">
        <v>0</v>
      </c>
      <c r="U71" s="50">
        <v>0</v>
      </c>
      <c r="V71" s="25">
        <v>0</v>
      </c>
      <c r="W71" s="26">
        <v>0</v>
      </c>
      <c r="X71" s="50">
        <v>0</v>
      </c>
      <c r="Y71" s="46"/>
    </row>
    <row r="72" spans="1:25" s="2" customFormat="1" ht="30" customHeight="1" thickBot="1" x14ac:dyDescent="0.2">
      <c r="A72" s="85"/>
      <c r="B72" s="87"/>
      <c r="C72" s="89"/>
      <c r="D72" s="79"/>
      <c r="E72" s="155"/>
      <c r="F72" s="93"/>
      <c r="G72" s="155"/>
      <c r="H72" s="156"/>
      <c r="I72" s="156"/>
      <c r="J72" s="156"/>
      <c r="K72" s="156"/>
      <c r="L72" s="156"/>
      <c r="M72" s="156"/>
      <c r="N72" s="157"/>
      <c r="O72" s="196"/>
      <c r="P72" s="93"/>
      <c r="Q72" s="186">
        <v>0</v>
      </c>
      <c r="R72" s="23">
        <v>0</v>
      </c>
      <c r="S72" s="23">
        <v>0</v>
      </c>
      <c r="T72" s="24">
        <v>0</v>
      </c>
      <c r="U72" s="51">
        <v>0</v>
      </c>
      <c r="V72" s="23">
        <v>0</v>
      </c>
      <c r="W72" s="24">
        <v>0</v>
      </c>
      <c r="X72" s="51">
        <v>0</v>
      </c>
      <c r="Y72" s="46"/>
    </row>
    <row r="73" spans="1:25" s="2" customFormat="1" ht="30" customHeight="1" x14ac:dyDescent="0.15">
      <c r="A73" s="84">
        <v>33</v>
      </c>
      <c r="B73" s="86" t="s">
        <v>61</v>
      </c>
      <c r="C73" s="88" t="s">
        <v>76</v>
      </c>
      <c r="D73" s="78" t="s">
        <v>77</v>
      </c>
      <c r="E73" s="151">
        <v>355.43275699999998</v>
      </c>
      <c r="F73" s="152">
        <v>236.95517100000001</v>
      </c>
      <c r="G73" s="151">
        <v>1195.742021</v>
      </c>
      <c r="H73" s="153">
        <f>SUM(I73:L74)</f>
        <v>797.16101400000002</v>
      </c>
      <c r="I73" s="153">
        <v>795.53899999999999</v>
      </c>
      <c r="J73" s="153">
        <v>0</v>
      </c>
      <c r="K73" s="153">
        <v>0</v>
      </c>
      <c r="L73" s="153">
        <v>1.6220140000000001</v>
      </c>
      <c r="M73" s="153">
        <v>1142.162832</v>
      </c>
      <c r="N73" s="154">
        <v>0</v>
      </c>
      <c r="O73" s="195">
        <f>+(+E73+G73)-(M73+N73)</f>
        <v>409.01194600000008</v>
      </c>
      <c r="P73" s="152">
        <v>272.702652</v>
      </c>
      <c r="Q73" s="185">
        <v>252</v>
      </c>
      <c r="R73" s="25">
        <v>0</v>
      </c>
      <c r="S73" s="25">
        <v>0</v>
      </c>
      <c r="T73" s="26">
        <v>0</v>
      </c>
      <c r="U73" s="50">
        <v>0</v>
      </c>
      <c r="V73" s="25">
        <v>0</v>
      </c>
      <c r="W73" s="26">
        <v>0</v>
      </c>
      <c r="X73" s="50">
        <v>0</v>
      </c>
      <c r="Y73" s="46"/>
    </row>
    <row r="74" spans="1:25" s="2" customFormat="1" ht="30" customHeight="1" thickBot="1" x14ac:dyDescent="0.2">
      <c r="A74" s="85"/>
      <c r="B74" s="87"/>
      <c r="C74" s="89"/>
      <c r="D74" s="79"/>
      <c r="E74" s="155"/>
      <c r="F74" s="93"/>
      <c r="G74" s="155"/>
      <c r="H74" s="156"/>
      <c r="I74" s="156"/>
      <c r="J74" s="156"/>
      <c r="K74" s="156"/>
      <c r="L74" s="156"/>
      <c r="M74" s="156"/>
      <c r="N74" s="157"/>
      <c r="O74" s="196"/>
      <c r="P74" s="93"/>
      <c r="Q74" s="186">
        <v>1048.783361</v>
      </c>
      <c r="R74" s="23">
        <v>0</v>
      </c>
      <c r="S74" s="23">
        <v>0</v>
      </c>
      <c r="T74" s="24">
        <v>0</v>
      </c>
      <c r="U74" s="51">
        <v>0</v>
      </c>
      <c r="V74" s="23">
        <v>0</v>
      </c>
      <c r="W74" s="24">
        <v>0</v>
      </c>
      <c r="X74" s="51">
        <v>0</v>
      </c>
      <c r="Y74" s="46"/>
    </row>
    <row r="75" spans="1:25" s="2" customFormat="1" ht="30" customHeight="1" x14ac:dyDescent="0.15">
      <c r="A75" s="84">
        <v>34</v>
      </c>
      <c r="B75" s="86" t="s">
        <v>62</v>
      </c>
      <c r="C75" s="88" t="s">
        <v>76</v>
      </c>
      <c r="D75" s="78" t="s">
        <v>77</v>
      </c>
      <c r="E75" s="151">
        <v>2209.8460700000001</v>
      </c>
      <c r="F75" s="152">
        <v>1473.2307129999999</v>
      </c>
      <c r="G75" s="151">
        <v>2043.360541</v>
      </c>
      <c r="H75" s="153">
        <f>SUM(I75:L76)</f>
        <v>1362.2403609999999</v>
      </c>
      <c r="I75" s="153">
        <v>1280.7739999999999</v>
      </c>
      <c r="J75" s="153">
        <v>0</v>
      </c>
      <c r="K75" s="153">
        <v>0</v>
      </c>
      <c r="L75" s="153">
        <v>81.466361000000006</v>
      </c>
      <c r="M75" s="153">
        <v>2512.0001499999998</v>
      </c>
      <c r="N75" s="154">
        <v>0</v>
      </c>
      <c r="O75" s="195">
        <f>+(+E75+G75)-(M75+N75)</f>
        <v>1741.2064609999998</v>
      </c>
      <c r="P75" s="152">
        <v>1160.8043070000001</v>
      </c>
      <c r="Q75" s="185">
        <v>21</v>
      </c>
      <c r="R75" s="25">
        <v>0</v>
      </c>
      <c r="S75" s="25">
        <v>0</v>
      </c>
      <c r="T75" s="26">
        <v>0</v>
      </c>
      <c r="U75" s="50">
        <v>0</v>
      </c>
      <c r="V75" s="25">
        <v>0</v>
      </c>
      <c r="W75" s="26">
        <v>0</v>
      </c>
      <c r="X75" s="50">
        <v>0</v>
      </c>
      <c r="Y75" s="46"/>
    </row>
    <row r="76" spans="1:25" s="2" customFormat="1" ht="30" customHeight="1" thickBot="1" x14ac:dyDescent="0.2">
      <c r="A76" s="85"/>
      <c r="B76" s="87"/>
      <c r="C76" s="89"/>
      <c r="D76" s="79"/>
      <c r="E76" s="155"/>
      <c r="F76" s="93"/>
      <c r="G76" s="155"/>
      <c r="H76" s="156"/>
      <c r="I76" s="156"/>
      <c r="J76" s="156"/>
      <c r="K76" s="156"/>
      <c r="L76" s="156"/>
      <c r="M76" s="156"/>
      <c r="N76" s="157"/>
      <c r="O76" s="196"/>
      <c r="P76" s="93"/>
      <c r="Q76" s="186">
        <v>2512.0001499999998</v>
      </c>
      <c r="R76" s="23">
        <v>0</v>
      </c>
      <c r="S76" s="23">
        <v>0</v>
      </c>
      <c r="T76" s="24">
        <v>0</v>
      </c>
      <c r="U76" s="51">
        <v>0</v>
      </c>
      <c r="V76" s="23">
        <v>0</v>
      </c>
      <c r="W76" s="24">
        <v>0</v>
      </c>
      <c r="X76" s="51">
        <v>0</v>
      </c>
      <c r="Y76" s="46"/>
    </row>
    <row r="77" spans="1:25" s="2" customFormat="1" ht="30" customHeight="1" x14ac:dyDescent="0.15">
      <c r="A77" s="84">
        <v>35</v>
      </c>
      <c r="B77" s="86" t="s">
        <v>63</v>
      </c>
      <c r="C77" s="88" t="s">
        <v>76</v>
      </c>
      <c r="D77" s="78" t="s">
        <v>77</v>
      </c>
      <c r="E77" s="151">
        <v>1777.9933080000001</v>
      </c>
      <c r="F77" s="152">
        <v>1123.5313329999999</v>
      </c>
      <c r="G77" s="151">
        <v>1930.9097710000001</v>
      </c>
      <c r="H77" s="153">
        <f>SUM(I77:L78)</f>
        <v>1287.273181</v>
      </c>
      <c r="I77" s="153">
        <v>1287.2460000000001</v>
      </c>
      <c r="J77" s="153">
        <v>0</v>
      </c>
      <c r="K77" s="153">
        <v>0</v>
      </c>
      <c r="L77" s="153">
        <v>2.7181E-2</v>
      </c>
      <c r="M77" s="152">
        <v>907.37000899999998</v>
      </c>
      <c r="N77" s="182">
        <v>0</v>
      </c>
      <c r="O77" s="195">
        <f>+(+E77+G77)-(M77+N77)</f>
        <v>2801.5330700000004</v>
      </c>
      <c r="P77" s="152">
        <v>1867.688713</v>
      </c>
      <c r="Q77" s="185">
        <v>313</v>
      </c>
      <c r="R77" s="25">
        <v>0</v>
      </c>
      <c r="S77" s="25">
        <v>10</v>
      </c>
      <c r="T77" s="26">
        <v>0</v>
      </c>
      <c r="U77" s="50">
        <v>0</v>
      </c>
      <c r="V77" s="25">
        <v>10</v>
      </c>
      <c r="W77" s="26">
        <v>0</v>
      </c>
      <c r="X77" s="50">
        <v>0</v>
      </c>
      <c r="Y77" s="46"/>
    </row>
    <row r="78" spans="1:25" s="2" customFormat="1" ht="30" customHeight="1" thickBot="1" x14ac:dyDescent="0.2">
      <c r="A78" s="85"/>
      <c r="B78" s="87"/>
      <c r="C78" s="89"/>
      <c r="D78" s="79"/>
      <c r="E78" s="155"/>
      <c r="F78" s="93"/>
      <c r="G78" s="155"/>
      <c r="H78" s="156"/>
      <c r="I78" s="181"/>
      <c r="J78" s="181"/>
      <c r="K78" s="181"/>
      <c r="L78" s="181"/>
      <c r="M78" s="183"/>
      <c r="N78" s="184"/>
      <c r="O78" s="196"/>
      <c r="P78" s="93"/>
      <c r="Q78" s="186">
        <v>839.09199999999998</v>
      </c>
      <c r="R78" s="23">
        <v>0</v>
      </c>
      <c r="S78" s="23">
        <v>2</v>
      </c>
      <c r="T78" s="24">
        <v>0</v>
      </c>
      <c r="U78" s="51">
        <v>0</v>
      </c>
      <c r="V78" s="23">
        <v>2</v>
      </c>
      <c r="W78" s="24">
        <v>0</v>
      </c>
      <c r="X78" s="51">
        <v>0</v>
      </c>
      <c r="Y78" s="46"/>
    </row>
    <row r="79" spans="1:25" s="2" customFormat="1" ht="30" customHeight="1" x14ac:dyDescent="0.15">
      <c r="A79" s="84">
        <v>36</v>
      </c>
      <c r="B79" s="86" t="s">
        <v>64</v>
      </c>
      <c r="C79" s="88" t="s">
        <v>76</v>
      </c>
      <c r="D79" s="78" t="s">
        <v>77</v>
      </c>
      <c r="E79" s="151">
        <v>540.80403100000001</v>
      </c>
      <c r="F79" s="152">
        <v>360.536675</v>
      </c>
      <c r="G79" s="151">
        <v>1613.01476</v>
      </c>
      <c r="H79" s="153">
        <f>SUM(I79:L80)</f>
        <v>1075.342173</v>
      </c>
      <c r="I79" s="153">
        <v>1025.729</v>
      </c>
      <c r="J79" s="153"/>
      <c r="K79" s="153"/>
      <c r="L79" s="153">
        <f>49.5808+0.032373</f>
        <v>49.613173000000003</v>
      </c>
      <c r="M79" s="153">
        <f>934.541179+244.32</f>
        <v>1178.861179</v>
      </c>
      <c r="N79" s="154">
        <v>0</v>
      </c>
      <c r="O79" s="195">
        <f>+(+E79+G79)-(M79+N79)</f>
        <v>974.95761200000015</v>
      </c>
      <c r="P79" s="152">
        <v>649.97174099999995</v>
      </c>
      <c r="Q79" s="187">
        <f>51+16</f>
        <v>67</v>
      </c>
      <c r="R79" s="25">
        <v>0</v>
      </c>
      <c r="S79" s="25">
        <v>0</v>
      </c>
      <c r="T79" s="26">
        <v>0</v>
      </c>
      <c r="U79" s="50">
        <v>0</v>
      </c>
      <c r="V79" s="25">
        <v>0</v>
      </c>
      <c r="W79" s="26">
        <v>0</v>
      </c>
      <c r="X79" s="50">
        <v>0</v>
      </c>
      <c r="Y79" s="46"/>
    </row>
    <row r="80" spans="1:25" s="2" customFormat="1" ht="30" customHeight="1" thickBot="1" x14ac:dyDescent="0.2">
      <c r="A80" s="85"/>
      <c r="B80" s="87"/>
      <c r="C80" s="89"/>
      <c r="D80" s="79"/>
      <c r="E80" s="155"/>
      <c r="F80" s="93"/>
      <c r="G80" s="155"/>
      <c r="H80" s="156"/>
      <c r="I80" s="156"/>
      <c r="J80" s="156"/>
      <c r="K80" s="156"/>
      <c r="L80" s="156"/>
      <c r="M80" s="156"/>
      <c r="N80" s="157"/>
      <c r="O80" s="196"/>
      <c r="P80" s="93"/>
      <c r="Q80" s="188">
        <f>827.770108+244.32</f>
        <v>1072.0901080000001</v>
      </c>
      <c r="R80" s="23">
        <v>0</v>
      </c>
      <c r="S80" s="23">
        <v>0</v>
      </c>
      <c r="T80" s="24">
        <v>0</v>
      </c>
      <c r="U80" s="51">
        <v>0</v>
      </c>
      <c r="V80" s="23">
        <v>0</v>
      </c>
      <c r="W80" s="24">
        <v>0</v>
      </c>
      <c r="X80" s="51">
        <v>0</v>
      </c>
      <c r="Y80" s="46"/>
    </row>
    <row r="81" spans="1:25" s="2" customFormat="1" ht="30" customHeight="1" x14ac:dyDescent="0.15">
      <c r="A81" s="84">
        <v>37</v>
      </c>
      <c r="B81" s="86" t="s">
        <v>65</v>
      </c>
      <c r="C81" s="88" t="s">
        <v>76</v>
      </c>
      <c r="D81" s="78" t="s">
        <v>77</v>
      </c>
      <c r="E81" s="151">
        <v>270.48866600000002</v>
      </c>
      <c r="F81" s="152">
        <v>180.32577900000001</v>
      </c>
      <c r="G81" s="151">
        <v>1050.236973</v>
      </c>
      <c r="H81" s="153">
        <f>SUM(I81:L82)</f>
        <v>700.15731499999993</v>
      </c>
      <c r="I81" s="153">
        <v>694.02510299999994</v>
      </c>
      <c r="J81" s="153">
        <v>0</v>
      </c>
      <c r="K81" s="153">
        <v>0</v>
      </c>
      <c r="L81" s="153">
        <v>6.132212</v>
      </c>
      <c r="M81" s="153">
        <v>572.33545600000002</v>
      </c>
      <c r="N81" s="154">
        <v>0</v>
      </c>
      <c r="O81" s="195">
        <f>+(+E81+G81)-(M81+N81)</f>
        <v>748.39018299999998</v>
      </c>
      <c r="P81" s="152">
        <v>498.92678999999998</v>
      </c>
      <c r="Q81" s="185">
        <v>247</v>
      </c>
      <c r="R81" s="25">
        <v>0</v>
      </c>
      <c r="S81" s="25">
        <v>0</v>
      </c>
      <c r="T81" s="26">
        <v>0</v>
      </c>
      <c r="U81" s="50">
        <v>0</v>
      </c>
      <c r="V81" s="25">
        <v>0</v>
      </c>
      <c r="W81" s="26">
        <v>0</v>
      </c>
      <c r="X81" s="50">
        <v>0</v>
      </c>
      <c r="Y81" s="46"/>
    </row>
    <row r="82" spans="1:25" s="2" customFormat="1" ht="30" customHeight="1" thickBot="1" x14ac:dyDescent="0.2">
      <c r="A82" s="85"/>
      <c r="B82" s="87"/>
      <c r="C82" s="89"/>
      <c r="D82" s="79"/>
      <c r="E82" s="155"/>
      <c r="F82" s="93"/>
      <c r="G82" s="155"/>
      <c r="H82" s="156"/>
      <c r="I82" s="156"/>
      <c r="J82" s="156"/>
      <c r="K82" s="156"/>
      <c r="L82" s="156"/>
      <c r="M82" s="156"/>
      <c r="N82" s="157"/>
      <c r="O82" s="196"/>
      <c r="P82" s="93"/>
      <c r="Q82" s="186">
        <v>536.97824000000003</v>
      </c>
      <c r="R82" s="23">
        <v>0</v>
      </c>
      <c r="S82" s="23">
        <v>0</v>
      </c>
      <c r="T82" s="24">
        <v>0</v>
      </c>
      <c r="U82" s="51">
        <v>0</v>
      </c>
      <c r="V82" s="23">
        <v>0</v>
      </c>
      <c r="W82" s="24">
        <v>0</v>
      </c>
      <c r="X82" s="51">
        <v>0</v>
      </c>
      <c r="Y82" s="46"/>
    </row>
    <row r="83" spans="1:25" s="2" customFormat="1" ht="30" customHeight="1" x14ac:dyDescent="0.15">
      <c r="A83" s="84">
        <v>38</v>
      </c>
      <c r="B83" s="86" t="s">
        <v>66</v>
      </c>
      <c r="C83" s="88" t="s">
        <v>76</v>
      </c>
      <c r="D83" s="78" t="s">
        <v>77</v>
      </c>
      <c r="E83" s="151">
        <v>1143.991</v>
      </c>
      <c r="F83" s="152">
        <v>763</v>
      </c>
      <c r="G83" s="151">
        <v>1428.5360000000001</v>
      </c>
      <c r="H83" s="153">
        <f>SUM(I83:L84)</f>
        <v>952.35699999999997</v>
      </c>
      <c r="I83" s="153">
        <v>952.35699999999997</v>
      </c>
      <c r="J83" s="153">
        <v>0</v>
      </c>
      <c r="K83" s="153">
        <v>0</v>
      </c>
      <c r="L83" s="153">
        <v>0</v>
      </c>
      <c r="M83" s="153">
        <v>1334.0725299999999</v>
      </c>
      <c r="N83" s="154">
        <v>0</v>
      </c>
      <c r="O83" s="195">
        <f>+(+E83+G83)-(M83+N83)</f>
        <v>1238.4544700000001</v>
      </c>
      <c r="P83" s="152">
        <v>825.63631299999997</v>
      </c>
      <c r="Q83" s="185">
        <v>250</v>
      </c>
      <c r="R83" s="25">
        <v>0</v>
      </c>
      <c r="S83" s="25">
        <v>0</v>
      </c>
      <c r="T83" s="26">
        <v>0</v>
      </c>
      <c r="U83" s="50">
        <v>0</v>
      </c>
      <c r="V83" s="25">
        <v>0</v>
      </c>
      <c r="W83" s="26">
        <v>0</v>
      </c>
      <c r="X83" s="50">
        <v>0</v>
      </c>
      <c r="Y83" s="46"/>
    </row>
    <row r="84" spans="1:25" s="2" customFormat="1" ht="30" customHeight="1" thickBot="1" x14ac:dyDescent="0.2">
      <c r="A84" s="85"/>
      <c r="B84" s="87"/>
      <c r="C84" s="89"/>
      <c r="D84" s="79"/>
      <c r="E84" s="169"/>
      <c r="F84" s="183"/>
      <c r="G84" s="155"/>
      <c r="H84" s="156"/>
      <c r="I84" s="156"/>
      <c r="J84" s="156"/>
      <c r="K84" s="156"/>
      <c r="L84" s="156"/>
      <c r="M84" s="156"/>
      <c r="N84" s="157"/>
      <c r="O84" s="196"/>
      <c r="P84" s="93"/>
      <c r="Q84" s="186">
        <v>1334.0725299999999</v>
      </c>
      <c r="R84" s="23">
        <v>0</v>
      </c>
      <c r="S84" s="23">
        <v>0</v>
      </c>
      <c r="T84" s="24">
        <v>0</v>
      </c>
      <c r="U84" s="51">
        <v>0</v>
      </c>
      <c r="V84" s="23">
        <v>0</v>
      </c>
      <c r="W84" s="24">
        <v>0</v>
      </c>
      <c r="X84" s="51">
        <v>0</v>
      </c>
      <c r="Y84" s="46"/>
    </row>
    <row r="85" spans="1:25" s="2" customFormat="1" ht="30" customHeight="1" x14ac:dyDescent="0.15">
      <c r="A85" s="84">
        <v>39</v>
      </c>
      <c r="B85" s="90" t="s">
        <v>74</v>
      </c>
      <c r="C85" s="88" t="s">
        <v>76</v>
      </c>
      <c r="D85" s="78" t="s">
        <v>77</v>
      </c>
      <c r="E85" s="158">
        <v>1216.901372</v>
      </c>
      <c r="F85" s="92">
        <v>811.26510800000005</v>
      </c>
      <c r="G85" s="158">
        <v>563.78499999999997</v>
      </c>
      <c r="H85" s="159">
        <f>SUM(I85:L86)</f>
        <v>375.85599999999999</v>
      </c>
      <c r="I85" s="159">
        <v>375.85599999999999</v>
      </c>
      <c r="J85" s="159">
        <v>0</v>
      </c>
      <c r="K85" s="159">
        <v>0</v>
      </c>
      <c r="L85" s="159">
        <v>0</v>
      </c>
      <c r="M85" s="159">
        <v>989.74267899999995</v>
      </c>
      <c r="N85" s="160">
        <v>0</v>
      </c>
      <c r="O85" s="197">
        <f>+(+E85+G85)-(M85+N85)</f>
        <v>790.94369300000017</v>
      </c>
      <c r="P85" s="92">
        <v>526.51671899999997</v>
      </c>
      <c r="Q85" s="189">
        <v>284</v>
      </c>
      <c r="R85" s="52">
        <v>0</v>
      </c>
      <c r="S85" s="52">
        <v>0</v>
      </c>
      <c r="T85" s="53">
        <v>0</v>
      </c>
      <c r="U85" s="54">
        <v>0</v>
      </c>
      <c r="V85" s="52">
        <v>0</v>
      </c>
      <c r="W85" s="53">
        <v>0</v>
      </c>
      <c r="X85" s="54">
        <v>0</v>
      </c>
      <c r="Y85" s="46"/>
    </row>
    <row r="86" spans="1:25" s="2" customFormat="1" ht="30" customHeight="1" thickBot="1" x14ac:dyDescent="0.2">
      <c r="A86" s="85"/>
      <c r="B86" s="91"/>
      <c r="C86" s="89"/>
      <c r="D86" s="79"/>
      <c r="E86" s="155"/>
      <c r="F86" s="93"/>
      <c r="G86" s="155"/>
      <c r="H86" s="156"/>
      <c r="I86" s="156"/>
      <c r="J86" s="156"/>
      <c r="K86" s="156"/>
      <c r="L86" s="156"/>
      <c r="M86" s="156"/>
      <c r="N86" s="157"/>
      <c r="O86" s="196"/>
      <c r="P86" s="93"/>
      <c r="Q86" s="190">
        <v>882.12292200000002</v>
      </c>
      <c r="R86" s="55">
        <v>0</v>
      </c>
      <c r="S86" s="55">
        <v>0</v>
      </c>
      <c r="T86" s="56">
        <v>0</v>
      </c>
      <c r="U86" s="57">
        <v>0</v>
      </c>
      <c r="V86" s="55">
        <v>0</v>
      </c>
      <c r="W86" s="56">
        <v>0</v>
      </c>
      <c r="X86" s="57">
        <v>0</v>
      </c>
      <c r="Y86" s="46"/>
    </row>
    <row r="87" spans="1:25" s="2" customFormat="1" ht="30" customHeight="1" x14ac:dyDescent="0.15">
      <c r="A87" s="84">
        <v>40</v>
      </c>
      <c r="B87" s="86" t="s">
        <v>67</v>
      </c>
      <c r="C87" s="88" t="s">
        <v>76</v>
      </c>
      <c r="D87" s="78" t="s">
        <v>77</v>
      </c>
      <c r="E87" s="151">
        <v>3325.3919550000001</v>
      </c>
      <c r="F87" s="152">
        <v>2216.9279700000002</v>
      </c>
      <c r="G87" s="151">
        <v>7052.7181300000002</v>
      </c>
      <c r="H87" s="153">
        <f>SUM(I87:L88)</f>
        <v>4701.81142</v>
      </c>
      <c r="I87" s="153">
        <v>4699.2539999999999</v>
      </c>
      <c r="J87" s="153">
        <v>0</v>
      </c>
      <c r="K87" s="153">
        <v>0</v>
      </c>
      <c r="L87" s="153">
        <v>2.55742</v>
      </c>
      <c r="M87" s="153">
        <v>3051.2429790000001</v>
      </c>
      <c r="N87" s="154">
        <v>0</v>
      </c>
      <c r="O87" s="195">
        <f>+(+E87+G87)-(M87+N87)</f>
        <v>7326.8671059999997</v>
      </c>
      <c r="P87" s="152">
        <v>4884.5780699999996</v>
      </c>
      <c r="Q87" s="185">
        <v>1476</v>
      </c>
      <c r="R87" s="25">
        <v>0</v>
      </c>
      <c r="S87" s="25">
        <v>0</v>
      </c>
      <c r="T87" s="26">
        <v>0</v>
      </c>
      <c r="U87" s="50">
        <v>0</v>
      </c>
      <c r="V87" s="25">
        <v>0</v>
      </c>
      <c r="W87" s="26">
        <v>0</v>
      </c>
      <c r="X87" s="50">
        <v>0</v>
      </c>
      <c r="Y87" s="46"/>
    </row>
    <row r="88" spans="1:25" s="2" customFormat="1" ht="30" customHeight="1" thickBot="1" x14ac:dyDescent="0.2">
      <c r="A88" s="85"/>
      <c r="B88" s="87"/>
      <c r="C88" s="89"/>
      <c r="D88" s="79"/>
      <c r="E88" s="155"/>
      <c r="F88" s="93"/>
      <c r="G88" s="155"/>
      <c r="H88" s="156"/>
      <c r="I88" s="156"/>
      <c r="J88" s="156"/>
      <c r="K88" s="156"/>
      <c r="L88" s="156"/>
      <c r="M88" s="156"/>
      <c r="N88" s="157"/>
      <c r="O88" s="196"/>
      <c r="P88" s="93"/>
      <c r="Q88" s="186">
        <v>2580.9090000000001</v>
      </c>
      <c r="R88" s="23">
        <v>0</v>
      </c>
      <c r="S88" s="23">
        <v>0</v>
      </c>
      <c r="T88" s="24">
        <v>0</v>
      </c>
      <c r="U88" s="51">
        <v>0</v>
      </c>
      <c r="V88" s="23">
        <v>0</v>
      </c>
      <c r="W88" s="24">
        <v>0</v>
      </c>
      <c r="X88" s="51">
        <v>0</v>
      </c>
      <c r="Y88" s="46"/>
    </row>
    <row r="89" spans="1:25" s="2" customFormat="1" ht="30" customHeight="1" x14ac:dyDescent="0.15">
      <c r="A89" s="84">
        <v>41</v>
      </c>
      <c r="B89" s="86" t="s">
        <v>36</v>
      </c>
      <c r="C89" s="88" t="s">
        <v>76</v>
      </c>
      <c r="D89" s="78" t="s">
        <v>77</v>
      </c>
      <c r="E89" s="151">
        <v>1044.2010170000001</v>
      </c>
      <c r="F89" s="152">
        <f>E89*2/3</f>
        <v>696.13401133333343</v>
      </c>
      <c r="G89" s="151">
        <v>1923.3902860000001</v>
      </c>
      <c r="H89" s="153">
        <f>SUM(I89:L90)</f>
        <v>1282.319047</v>
      </c>
      <c r="I89" s="153">
        <v>1282.26019</v>
      </c>
      <c r="J89" s="153">
        <v>0</v>
      </c>
      <c r="K89" s="153">
        <v>0</v>
      </c>
      <c r="L89" s="153">
        <v>5.8857E-2</v>
      </c>
      <c r="M89" s="153">
        <v>1688.9566170000001</v>
      </c>
      <c r="N89" s="154">
        <v>0</v>
      </c>
      <c r="O89" s="195">
        <f>+(+E89+G89)-(M89+N89)</f>
        <v>1278.6346860000001</v>
      </c>
      <c r="P89" s="152">
        <f>O89*2/3</f>
        <v>852.42312400000003</v>
      </c>
      <c r="Q89" s="185">
        <v>111</v>
      </c>
      <c r="R89" s="25">
        <v>0</v>
      </c>
      <c r="S89" s="25">
        <v>0</v>
      </c>
      <c r="T89" s="26">
        <v>0</v>
      </c>
      <c r="U89" s="50">
        <v>0</v>
      </c>
      <c r="V89" s="25">
        <v>0</v>
      </c>
      <c r="W89" s="26">
        <v>0</v>
      </c>
      <c r="X89" s="50">
        <v>0</v>
      </c>
      <c r="Y89" s="46"/>
    </row>
    <row r="90" spans="1:25" s="2" customFormat="1" ht="30" customHeight="1" thickBot="1" x14ac:dyDescent="0.2">
      <c r="A90" s="85"/>
      <c r="B90" s="87"/>
      <c r="C90" s="89"/>
      <c r="D90" s="79"/>
      <c r="E90" s="155"/>
      <c r="F90" s="93"/>
      <c r="G90" s="155"/>
      <c r="H90" s="156"/>
      <c r="I90" s="156"/>
      <c r="J90" s="156"/>
      <c r="K90" s="156"/>
      <c r="L90" s="156"/>
      <c r="M90" s="156"/>
      <c r="N90" s="157"/>
      <c r="O90" s="196"/>
      <c r="P90" s="93"/>
      <c r="Q90" s="186">
        <v>1688.9566170000001</v>
      </c>
      <c r="R90" s="23">
        <v>0</v>
      </c>
      <c r="S90" s="23">
        <v>0</v>
      </c>
      <c r="T90" s="24">
        <v>0</v>
      </c>
      <c r="U90" s="51">
        <v>0</v>
      </c>
      <c r="V90" s="23">
        <v>0</v>
      </c>
      <c r="W90" s="24">
        <v>0</v>
      </c>
      <c r="X90" s="51">
        <v>0</v>
      </c>
      <c r="Y90" s="46"/>
    </row>
    <row r="91" spans="1:25" s="2" customFormat="1" ht="30" customHeight="1" x14ac:dyDescent="0.15">
      <c r="A91" s="84">
        <v>42</v>
      </c>
      <c r="B91" s="86" t="s">
        <v>75</v>
      </c>
      <c r="C91" s="88" t="s">
        <v>76</v>
      </c>
      <c r="D91" s="78" t="s">
        <v>77</v>
      </c>
      <c r="E91" s="151">
        <v>1052.58485</v>
      </c>
      <c r="F91" s="152">
        <v>701.72323300000005</v>
      </c>
      <c r="G91" s="151">
        <v>1725.4496979999999</v>
      </c>
      <c r="H91" s="153">
        <f>SUM(I91:L92)</f>
        <v>1157.6272449999999</v>
      </c>
      <c r="I91" s="153">
        <v>1135.6446659999999</v>
      </c>
      <c r="J91" s="153">
        <v>0</v>
      </c>
      <c r="K91" s="153">
        <v>0</v>
      </c>
      <c r="L91" s="153">
        <v>21.982579000000001</v>
      </c>
      <c r="M91" s="153">
        <v>1381.043365</v>
      </c>
      <c r="N91" s="154">
        <v>0</v>
      </c>
      <c r="O91" s="195">
        <f>+(+E91+G91)-(M91+N91)</f>
        <v>1396.9911829999996</v>
      </c>
      <c r="P91" s="152">
        <v>931.32745499999999</v>
      </c>
      <c r="Q91" s="185">
        <v>0</v>
      </c>
      <c r="R91" s="25">
        <v>0</v>
      </c>
      <c r="S91" s="25">
        <v>0</v>
      </c>
      <c r="T91" s="26">
        <v>0</v>
      </c>
      <c r="U91" s="50">
        <v>0</v>
      </c>
      <c r="V91" s="25">
        <v>0</v>
      </c>
      <c r="W91" s="26">
        <v>0</v>
      </c>
      <c r="X91" s="50">
        <v>0</v>
      </c>
      <c r="Y91" s="46"/>
    </row>
    <row r="92" spans="1:25" s="2" customFormat="1" ht="30" customHeight="1" thickBot="1" x14ac:dyDescent="0.2">
      <c r="A92" s="85"/>
      <c r="B92" s="87"/>
      <c r="C92" s="89"/>
      <c r="D92" s="79"/>
      <c r="E92" s="155"/>
      <c r="F92" s="93"/>
      <c r="G92" s="155"/>
      <c r="H92" s="156"/>
      <c r="I92" s="156"/>
      <c r="J92" s="156"/>
      <c r="K92" s="156"/>
      <c r="L92" s="156"/>
      <c r="M92" s="156"/>
      <c r="N92" s="157"/>
      <c r="O92" s="196"/>
      <c r="P92" s="93"/>
      <c r="Q92" s="186">
        <v>0</v>
      </c>
      <c r="R92" s="23">
        <v>0</v>
      </c>
      <c r="S92" s="23">
        <v>0</v>
      </c>
      <c r="T92" s="24">
        <v>0</v>
      </c>
      <c r="U92" s="51">
        <v>0</v>
      </c>
      <c r="V92" s="23">
        <v>0</v>
      </c>
      <c r="W92" s="24">
        <v>0</v>
      </c>
      <c r="X92" s="51">
        <v>0</v>
      </c>
      <c r="Y92" s="46"/>
    </row>
    <row r="93" spans="1:25" s="2" customFormat="1" ht="30" customHeight="1" x14ac:dyDescent="0.15">
      <c r="A93" s="84">
        <v>43</v>
      </c>
      <c r="B93" s="86" t="s">
        <v>37</v>
      </c>
      <c r="C93" s="88" t="s">
        <v>76</v>
      </c>
      <c r="D93" s="78" t="s">
        <v>77</v>
      </c>
      <c r="E93" s="151">
        <v>1751.182116</v>
      </c>
      <c r="F93" s="152">
        <v>1167.4547439999999</v>
      </c>
      <c r="G93" s="151">
        <f>1258.154+2299.74+0.414979</f>
        <v>3558.3089789999999</v>
      </c>
      <c r="H93" s="153">
        <f>SUM(I93:L94)</f>
        <v>2372.2046519999999</v>
      </c>
      <c r="I93" s="153">
        <v>2371.9279999999999</v>
      </c>
      <c r="J93" s="153">
        <v>0</v>
      </c>
      <c r="K93" s="153">
        <v>0</v>
      </c>
      <c r="L93" s="153">
        <v>0.27665200000000001</v>
      </c>
      <c r="M93" s="153">
        <v>3353.7522789999998</v>
      </c>
      <c r="N93" s="154">
        <v>0</v>
      </c>
      <c r="O93" s="195">
        <f>+(+E93+G93)-(M93+N93)</f>
        <v>1955.7388159999996</v>
      </c>
      <c r="P93" s="152">
        <v>1303.825877</v>
      </c>
      <c r="Q93" s="185">
        <v>42</v>
      </c>
      <c r="R93" s="25">
        <v>0</v>
      </c>
      <c r="S93" s="25">
        <v>0</v>
      </c>
      <c r="T93" s="26">
        <v>0</v>
      </c>
      <c r="U93" s="50">
        <v>0</v>
      </c>
      <c r="V93" s="25">
        <v>0</v>
      </c>
      <c r="W93" s="26">
        <v>0</v>
      </c>
      <c r="X93" s="50">
        <v>0</v>
      </c>
      <c r="Y93" s="46"/>
    </row>
    <row r="94" spans="1:25" s="2" customFormat="1" ht="30" customHeight="1" thickBot="1" x14ac:dyDescent="0.2">
      <c r="A94" s="85"/>
      <c r="B94" s="87"/>
      <c r="C94" s="89"/>
      <c r="D94" s="79"/>
      <c r="E94" s="155"/>
      <c r="F94" s="93"/>
      <c r="G94" s="155"/>
      <c r="H94" s="156"/>
      <c r="I94" s="156"/>
      <c r="J94" s="156"/>
      <c r="K94" s="156"/>
      <c r="L94" s="156"/>
      <c r="M94" s="156"/>
      <c r="N94" s="157"/>
      <c r="O94" s="196"/>
      <c r="P94" s="93"/>
      <c r="Q94" s="186">
        <v>699.08799999999997</v>
      </c>
      <c r="R94" s="23">
        <v>0</v>
      </c>
      <c r="S94" s="23">
        <v>0</v>
      </c>
      <c r="T94" s="24">
        <v>0</v>
      </c>
      <c r="U94" s="51">
        <v>0</v>
      </c>
      <c r="V94" s="23">
        <v>0</v>
      </c>
      <c r="W94" s="24">
        <v>0</v>
      </c>
      <c r="X94" s="51">
        <v>0</v>
      </c>
      <c r="Y94" s="46"/>
    </row>
    <row r="95" spans="1:25" s="2" customFormat="1" ht="30" customHeight="1" x14ac:dyDescent="0.15">
      <c r="A95" s="84">
        <v>44</v>
      </c>
      <c r="B95" s="86" t="s">
        <v>68</v>
      </c>
      <c r="C95" s="88" t="s">
        <v>76</v>
      </c>
      <c r="D95" s="78" t="s">
        <v>77</v>
      </c>
      <c r="E95" s="151">
        <v>962.61745099999996</v>
      </c>
      <c r="F95" s="152">
        <v>641.74496699999997</v>
      </c>
      <c r="G95" s="151">
        <v>1322.534962</v>
      </c>
      <c r="H95" s="153">
        <f>SUM(I95:L96)</f>
        <v>881.68897500000003</v>
      </c>
      <c r="I95" s="153">
        <v>880.46500000000003</v>
      </c>
      <c r="J95" s="153">
        <v>0</v>
      </c>
      <c r="K95" s="153">
        <v>0</v>
      </c>
      <c r="L95" s="153">
        <v>1.223975</v>
      </c>
      <c r="M95" s="153">
        <v>1392.9512199999999</v>
      </c>
      <c r="N95" s="154">
        <v>0</v>
      </c>
      <c r="O95" s="195">
        <f>+(+E95+G95)-(M95+N95)</f>
        <v>892.20119299999988</v>
      </c>
      <c r="P95" s="152">
        <v>594.80079599999999</v>
      </c>
      <c r="Q95" s="185">
        <v>285</v>
      </c>
      <c r="R95" s="25">
        <v>0</v>
      </c>
      <c r="S95" s="25">
        <v>0</v>
      </c>
      <c r="T95" s="26">
        <v>0</v>
      </c>
      <c r="U95" s="50">
        <v>0</v>
      </c>
      <c r="V95" s="25">
        <v>0</v>
      </c>
      <c r="W95" s="26">
        <v>0</v>
      </c>
      <c r="X95" s="50">
        <v>0</v>
      </c>
      <c r="Y95" s="46"/>
    </row>
    <row r="96" spans="1:25" s="2" customFormat="1" ht="30" customHeight="1" thickBot="1" x14ac:dyDescent="0.2">
      <c r="A96" s="85"/>
      <c r="B96" s="87"/>
      <c r="C96" s="89"/>
      <c r="D96" s="79"/>
      <c r="E96" s="155"/>
      <c r="F96" s="93"/>
      <c r="G96" s="155"/>
      <c r="H96" s="156"/>
      <c r="I96" s="156"/>
      <c r="J96" s="156"/>
      <c r="K96" s="156"/>
      <c r="L96" s="156"/>
      <c r="M96" s="156"/>
      <c r="N96" s="157"/>
      <c r="O96" s="196"/>
      <c r="P96" s="93"/>
      <c r="Q96" s="186">
        <v>219</v>
      </c>
      <c r="R96" s="23">
        <v>0</v>
      </c>
      <c r="S96" s="23">
        <v>0</v>
      </c>
      <c r="T96" s="24">
        <v>0</v>
      </c>
      <c r="U96" s="51">
        <v>0</v>
      </c>
      <c r="V96" s="23">
        <v>0</v>
      </c>
      <c r="W96" s="24">
        <v>0</v>
      </c>
      <c r="X96" s="51">
        <v>0</v>
      </c>
      <c r="Y96" s="46"/>
    </row>
    <row r="97" spans="1:25" s="2" customFormat="1" ht="30" customHeight="1" x14ac:dyDescent="0.15">
      <c r="A97" s="84">
        <v>45</v>
      </c>
      <c r="B97" s="86" t="s">
        <v>38</v>
      </c>
      <c r="C97" s="88" t="s">
        <v>76</v>
      </c>
      <c r="D97" s="78" t="s">
        <v>77</v>
      </c>
      <c r="E97" s="151">
        <v>1017.974334</v>
      </c>
      <c r="F97" s="152">
        <v>678.64955599999996</v>
      </c>
      <c r="G97" s="151">
        <v>1813.843079</v>
      </c>
      <c r="H97" s="153">
        <v>1209.228386</v>
      </c>
      <c r="I97" s="153">
        <v>1209.211</v>
      </c>
      <c r="J97" s="153">
        <v>0</v>
      </c>
      <c r="K97" s="153">
        <v>0</v>
      </c>
      <c r="L97" s="153">
        <v>17386</v>
      </c>
      <c r="M97" s="153">
        <v>1851.968709</v>
      </c>
      <c r="N97" s="154">
        <v>0</v>
      </c>
      <c r="O97" s="195">
        <v>979.848704</v>
      </c>
      <c r="P97" s="152">
        <v>653.23246900000004</v>
      </c>
      <c r="Q97" s="185">
        <v>0</v>
      </c>
      <c r="R97" s="25">
        <v>0</v>
      </c>
      <c r="S97" s="25">
        <v>0</v>
      </c>
      <c r="T97" s="26">
        <v>0</v>
      </c>
      <c r="U97" s="50">
        <v>0</v>
      </c>
      <c r="V97" s="25">
        <v>0</v>
      </c>
      <c r="W97" s="26">
        <v>0</v>
      </c>
      <c r="X97" s="50">
        <v>0</v>
      </c>
      <c r="Y97" s="45" t="s">
        <v>12</v>
      </c>
    </row>
    <row r="98" spans="1:25" s="2" customFormat="1" ht="30" customHeight="1" thickBot="1" x14ac:dyDescent="0.2">
      <c r="A98" s="85"/>
      <c r="B98" s="87"/>
      <c r="C98" s="89"/>
      <c r="D98" s="79"/>
      <c r="E98" s="155"/>
      <c r="F98" s="93"/>
      <c r="G98" s="155"/>
      <c r="H98" s="156"/>
      <c r="I98" s="156"/>
      <c r="J98" s="156"/>
      <c r="K98" s="156"/>
      <c r="L98" s="156"/>
      <c r="M98" s="156"/>
      <c r="N98" s="157"/>
      <c r="O98" s="196"/>
      <c r="P98" s="93"/>
      <c r="Q98" s="186">
        <v>0</v>
      </c>
      <c r="R98" s="23">
        <v>0</v>
      </c>
      <c r="S98" s="23">
        <v>0</v>
      </c>
      <c r="T98" s="24">
        <v>0</v>
      </c>
      <c r="U98" s="51">
        <v>0</v>
      </c>
      <c r="V98" s="23">
        <v>0</v>
      </c>
      <c r="W98" s="24">
        <v>0</v>
      </c>
      <c r="X98" s="51">
        <v>0</v>
      </c>
      <c r="Y98" s="46" t="s">
        <v>8</v>
      </c>
    </row>
    <row r="99" spans="1:25" s="2" customFormat="1" ht="30" customHeight="1" x14ac:dyDescent="0.15">
      <c r="A99" s="84">
        <v>46</v>
      </c>
      <c r="B99" s="86" t="s">
        <v>39</v>
      </c>
      <c r="C99" s="88" t="s">
        <v>76</v>
      </c>
      <c r="D99" s="78" t="s">
        <v>77</v>
      </c>
      <c r="E99" s="151">
        <v>1633.2171559999999</v>
      </c>
      <c r="F99" s="152">
        <v>1088.8114370000001</v>
      </c>
      <c r="G99" s="151">
        <v>2187.2738359999998</v>
      </c>
      <c r="H99" s="153">
        <f>SUM(I99:L100)</f>
        <v>1458.410836</v>
      </c>
      <c r="I99" s="153">
        <v>1457.7239999999999</v>
      </c>
      <c r="J99" s="153">
        <v>0</v>
      </c>
      <c r="K99" s="153">
        <v>0</v>
      </c>
      <c r="L99" s="153">
        <v>0.686836</v>
      </c>
      <c r="M99" s="153">
        <v>2747.1597240000001</v>
      </c>
      <c r="N99" s="154">
        <v>0</v>
      </c>
      <c r="O99" s="195">
        <f>+(+E99+G99)-(M99+N99)</f>
        <v>1073.3312679999999</v>
      </c>
      <c r="P99" s="152">
        <v>715.55417799999998</v>
      </c>
      <c r="Q99" s="185">
        <v>0</v>
      </c>
      <c r="R99" s="25">
        <v>0</v>
      </c>
      <c r="S99" s="25">
        <v>0</v>
      </c>
      <c r="T99" s="26">
        <v>0</v>
      </c>
      <c r="U99" s="50">
        <v>0</v>
      </c>
      <c r="V99" s="25">
        <v>0</v>
      </c>
      <c r="W99" s="26">
        <v>0</v>
      </c>
      <c r="X99" s="50">
        <v>0</v>
      </c>
      <c r="Y99" s="45" t="s">
        <v>12</v>
      </c>
    </row>
    <row r="100" spans="1:25" s="2" customFormat="1" ht="30" customHeight="1" thickBot="1" x14ac:dyDescent="0.2">
      <c r="A100" s="85"/>
      <c r="B100" s="87"/>
      <c r="C100" s="89"/>
      <c r="D100" s="79"/>
      <c r="E100" s="155"/>
      <c r="F100" s="93"/>
      <c r="G100" s="155"/>
      <c r="H100" s="156"/>
      <c r="I100" s="156"/>
      <c r="J100" s="156"/>
      <c r="K100" s="156"/>
      <c r="L100" s="156"/>
      <c r="M100" s="156"/>
      <c r="N100" s="157"/>
      <c r="O100" s="196"/>
      <c r="P100" s="93"/>
      <c r="Q100" s="186">
        <v>0</v>
      </c>
      <c r="R100" s="23">
        <v>0</v>
      </c>
      <c r="S100" s="23">
        <v>0</v>
      </c>
      <c r="T100" s="24">
        <v>0</v>
      </c>
      <c r="U100" s="51">
        <v>0</v>
      </c>
      <c r="V100" s="23">
        <v>0</v>
      </c>
      <c r="W100" s="24">
        <v>0</v>
      </c>
      <c r="X100" s="51">
        <v>0</v>
      </c>
      <c r="Y100" s="46" t="s">
        <v>8</v>
      </c>
    </row>
    <row r="101" spans="1:25" s="2" customFormat="1" ht="30" customHeight="1" x14ac:dyDescent="0.15">
      <c r="A101" s="84">
        <v>47</v>
      </c>
      <c r="B101" s="86" t="s">
        <v>69</v>
      </c>
      <c r="C101" s="88" t="s">
        <v>76</v>
      </c>
      <c r="D101" s="78" t="s">
        <v>77</v>
      </c>
      <c r="E101" s="151">
        <v>1337.948396</v>
      </c>
      <c r="F101" s="152">
        <v>891.965597</v>
      </c>
      <c r="G101" s="151">
        <v>2466.7811860000002</v>
      </c>
      <c r="H101" s="153">
        <f>SUM(I101:L102)</f>
        <v>1644.5201240000001</v>
      </c>
      <c r="I101" s="153">
        <v>1644.5060000000001</v>
      </c>
      <c r="J101" s="153">
        <v>0</v>
      </c>
      <c r="K101" s="153">
        <v>0</v>
      </c>
      <c r="L101" s="153">
        <v>1.4124000000000001E-2</v>
      </c>
      <c r="M101" s="153">
        <v>2751.749053</v>
      </c>
      <c r="N101" s="154">
        <v>0</v>
      </c>
      <c r="O101" s="195">
        <f>+(+E101+G101)-(M101+N101)</f>
        <v>1052.9805289999999</v>
      </c>
      <c r="P101" s="152">
        <v>701.98701900000003</v>
      </c>
      <c r="Q101" s="185">
        <v>34</v>
      </c>
      <c r="R101" s="25">
        <v>0</v>
      </c>
      <c r="S101" s="25">
        <v>0</v>
      </c>
      <c r="T101" s="26">
        <v>0</v>
      </c>
      <c r="U101" s="50">
        <v>0</v>
      </c>
      <c r="V101" s="25">
        <v>0</v>
      </c>
      <c r="W101" s="26">
        <v>0</v>
      </c>
      <c r="X101" s="50">
        <v>0</v>
      </c>
      <c r="Y101" s="45" t="s">
        <v>12</v>
      </c>
    </row>
    <row r="102" spans="1:25" s="2" customFormat="1" ht="30" customHeight="1" thickBot="1" x14ac:dyDescent="0.2">
      <c r="A102" s="85"/>
      <c r="B102" s="87"/>
      <c r="C102" s="89"/>
      <c r="D102" s="79"/>
      <c r="E102" s="155"/>
      <c r="F102" s="93"/>
      <c r="G102" s="155"/>
      <c r="H102" s="156"/>
      <c r="I102" s="156"/>
      <c r="J102" s="156"/>
      <c r="K102" s="156"/>
      <c r="L102" s="156"/>
      <c r="M102" s="156"/>
      <c r="N102" s="157"/>
      <c r="O102" s="196"/>
      <c r="P102" s="93"/>
      <c r="Q102" s="186">
        <v>682.28300000000002</v>
      </c>
      <c r="R102" s="23">
        <v>0</v>
      </c>
      <c r="S102" s="23">
        <v>0</v>
      </c>
      <c r="T102" s="24">
        <v>0</v>
      </c>
      <c r="U102" s="51">
        <v>0</v>
      </c>
      <c r="V102" s="23">
        <v>0</v>
      </c>
      <c r="W102" s="24">
        <v>0</v>
      </c>
      <c r="X102" s="51">
        <v>0</v>
      </c>
      <c r="Y102" s="46" t="s">
        <v>8</v>
      </c>
    </row>
    <row r="103" spans="1:25" s="2" customFormat="1" ht="21.95" customHeight="1" x14ac:dyDescent="0.15">
      <c r="A103" s="72"/>
      <c r="B103" s="74" t="s">
        <v>30</v>
      </c>
      <c r="C103" s="75"/>
      <c r="D103" s="78"/>
      <c r="E103" s="170">
        <v>0</v>
      </c>
      <c r="F103" s="171"/>
      <c r="G103" s="170"/>
      <c r="H103" s="172"/>
      <c r="I103" s="172"/>
      <c r="J103" s="172"/>
      <c r="K103" s="172"/>
      <c r="L103" s="172"/>
      <c r="M103" s="173"/>
      <c r="N103" s="174"/>
      <c r="O103" s="201">
        <f t="shared" ref="O103" si="1">+(+E103+G103)-(M103+N103)</f>
        <v>0</v>
      </c>
      <c r="P103" s="171"/>
      <c r="Q103" s="193">
        <v>0</v>
      </c>
      <c r="R103" s="25">
        <v>0</v>
      </c>
      <c r="S103" s="25">
        <v>0</v>
      </c>
      <c r="T103" s="26">
        <v>0</v>
      </c>
      <c r="U103" s="50">
        <v>0</v>
      </c>
      <c r="V103" s="25">
        <v>0</v>
      </c>
      <c r="W103" s="26">
        <v>0</v>
      </c>
      <c r="X103" s="50">
        <v>0</v>
      </c>
      <c r="Y103" s="45" t="s">
        <v>12</v>
      </c>
    </row>
    <row r="104" spans="1:25" s="2" customFormat="1" ht="21.95" customHeight="1" thickBot="1" x14ac:dyDescent="0.2">
      <c r="A104" s="73"/>
      <c r="B104" s="76"/>
      <c r="C104" s="77"/>
      <c r="D104" s="79"/>
      <c r="E104" s="175"/>
      <c r="F104" s="176"/>
      <c r="G104" s="175"/>
      <c r="H104" s="177"/>
      <c r="I104" s="178"/>
      <c r="J104" s="178"/>
      <c r="K104" s="178"/>
      <c r="L104" s="178"/>
      <c r="M104" s="179"/>
      <c r="N104" s="180"/>
      <c r="O104" s="202"/>
      <c r="P104" s="176"/>
      <c r="Q104" s="194">
        <v>0</v>
      </c>
      <c r="R104" s="23">
        <v>0</v>
      </c>
      <c r="S104" s="23">
        <v>0</v>
      </c>
      <c r="T104" s="24">
        <v>0</v>
      </c>
      <c r="U104" s="51">
        <v>0</v>
      </c>
      <c r="V104" s="23">
        <v>0</v>
      </c>
      <c r="W104" s="24">
        <v>0</v>
      </c>
      <c r="X104" s="51">
        <v>0</v>
      </c>
      <c r="Y104" s="46" t="s">
        <v>8</v>
      </c>
    </row>
    <row r="105" spans="1:25" s="3" customFormat="1" ht="20.100000000000001" customHeight="1" x14ac:dyDescent="0.15">
      <c r="A105" s="72" t="s">
        <v>14</v>
      </c>
      <c r="B105" s="72">
        <v>47</v>
      </c>
      <c r="C105" s="80"/>
      <c r="D105" s="82"/>
      <c r="E105" s="68">
        <f t="shared" ref="E105:P105" si="2">SUM(E9:E102)</f>
        <v>85615.762883999996</v>
      </c>
      <c r="F105" s="70">
        <f t="shared" si="2"/>
        <v>57016.176508999997</v>
      </c>
      <c r="G105" s="68">
        <f t="shared" si="2"/>
        <v>162721.25794600003</v>
      </c>
      <c r="H105" s="64">
        <f t="shared" si="2"/>
        <v>108972.80204369999</v>
      </c>
      <c r="I105" s="64">
        <f t="shared" si="2"/>
        <v>108275.4512177</v>
      </c>
      <c r="J105" s="64">
        <f t="shared" si="2"/>
        <v>0</v>
      </c>
      <c r="K105" s="64">
        <f t="shared" si="2"/>
        <v>0</v>
      </c>
      <c r="L105" s="64">
        <f t="shared" si="2"/>
        <v>18083.333440000002</v>
      </c>
      <c r="M105" s="64">
        <f t="shared" si="2"/>
        <v>141942.02154500003</v>
      </c>
      <c r="N105" s="66">
        <f t="shared" si="2"/>
        <v>0</v>
      </c>
      <c r="O105" s="205">
        <f t="shared" si="2"/>
        <v>106394.99928499997</v>
      </c>
      <c r="P105" s="70">
        <f t="shared" si="2"/>
        <v>70480.350635993324</v>
      </c>
      <c r="Q105" s="27">
        <f t="shared" ref="Q105:X105" si="3">SUMIF($Y$9:$Y$102,$Y$7,Q9:Q102)</f>
        <v>8501</v>
      </c>
      <c r="R105" s="28">
        <f t="shared" si="3"/>
        <v>0</v>
      </c>
      <c r="S105" s="28">
        <f t="shared" si="3"/>
        <v>0</v>
      </c>
      <c r="T105" s="29">
        <f t="shared" si="3"/>
        <v>0</v>
      </c>
      <c r="U105" s="28">
        <f t="shared" si="3"/>
        <v>0</v>
      </c>
      <c r="V105" s="27">
        <f t="shared" si="3"/>
        <v>0</v>
      </c>
      <c r="W105" s="29">
        <f t="shared" si="3"/>
        <v>0</v>
      </c>
      <c r="X105" s="30">
        <f t="shared" si="3"/>
        <v>0</v>
      </c>
      <c r="Y105" s="45" t="s">
        <v>12</v>
      </c>
    </row>
    <row r="106" spans="1:25" s="3" customFormat="1" ht="20.100000000000001" customHeight="1" thickBot="1" x14ac:dyDescent="0.2">
      <c r="A106" s="73"/>
      <c r="B106" s="73"/>
      <c r="C106" s="81"/>
      <c r="D106" s="83"/>
      <c r="E106" s="69"/>
      <c r="F106" s="71"/>
      <c r="G106" s="69"/>
      <c r="H106" s="65"/>
      <c r="I106" s="65"/>
      <c r="J106" s="65"/>
      <c r="K106" s="65"/>
      <c r="L106" s="65"/>
      <c r="M106" s="65"/>
      <c r="N106" s="67"/>
      <c r="O106" s="206"/>
      <c r="P106" s="71"/>
      <c r="Q106" s="38">
        <f t="shared" ref="Q106:X106" si="4">SUMIF($Y$9:$Y$102,$Y$8,Q9:Q102)</f>
        <v>36112.055790000006</v>
      </c>
      <c r="R106" s="39">
        <f t="shared" si="4"/>
        <v>0</v>
      </c>
      <c r="S106" s="39">
        <f t="shared" si="4"/>
        <v>0</v>
      </c>
      <c r="T106" s="40">
        <f t="shared" si="4"/>
        <v>0</v>
      </c>
      <c r="U106" s="39">
        <f t="shared" si="4"/>
        <v>0</v>
      </c>
      <c r="V106" s="38">
        <f t="shared" si="4"/>
        <v>0</v>
      </c>
      <c r="W106" s="40">
        <f t="shared" si="4"/>
        <v>0</v>
      </c>
      <c r="X106" s="41">
        <f t="shared" si="4"/>
        <v>0</v>
      </c>
      <c r="Y106" s="46" t="s">
        <v>8</v>
      </c>
    </row>
    <row r="107" spans="1:25" x14ac:dyDescent="0.15">
      <c r="O107" s="47"/>
    </row>
  </sheetData>
  <mergeCells count="806">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E15:E16"/>
    <mergeCell ref="F15:F16"/>
    <mergeCell ref="G13:G14"/>
    <mergeCell ref="H13:H14"/>
    <mergeCell ref="I13:I14"/>
    <mergeCell ref="O11:O12"/>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C15:C16"/>
    <mergeCell ref="D15:D16"/>
    <mergeCell ref="B19:B20"/>
    <mergeCell ref="C19:C20"/>
    <mergeCell ref="D19:D20"/>
    <mergeCell ref="E19:E20"/>
    <mergeCell ref="F19:F20"/>
    <mergeCell ref="G17:G18"/>
    <mergeCell ref="H17:H18"/>
    <mergeCell ref="I17:I18"/>
    <mergeCell ref="G21:G22"/>
    <mergeCell ref="H21:H22"/>
    <mergeCell ref="I21:I22"/>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J21:J22"/>
    <mergeCell ref="K21:K22"/>
    <mergeCell ref="L21:L22"/>
    <mergeCell ref="A19:A20"/>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K25:K26"/>
    <mergeCell ref="L25:L26"/>
    <mergeCell ref="A23:A24"/>
    <mergeCell ref="B23:B24"/>
    <mergeCell ref="C27:C28"/>
    <mergeCell ref="D27:D28"/>
    <mergeCell ref="E27:E28"/>
    <mergeCell ref="F27:F28"/>
    <mergeCell ref="G25:G26"/>
    <mergeCell ref="H25:H26"/>
    <mergeCell ref="I25:I26"/>
    <mergeCell ref="M23:M24"/>
    <mergeCell ref="C23:C24"/>
    <mergeCell ref="D23:D24"/>
    <mergeCell ref="E23:E24"/>
    <mergeCell ref="F23:F24"/>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J29:J30"/>
    <mergeCell ref="K29:K30"/>
    <mergeCell ref="L29:L30"/>
    <mergeCell ref="A27:A28"/>
    <mergeCell ref="B27:B28"/>
    <mergeCell ref="B31:B32"/>
    <mergeCell ref="C31:C32"/>
    <mergeCell ref="D31:D32"/>
    <mergeCell ref="E31:E32"/>
    <mergeCell ref="F31:F32"/>
    <mergeCell ref="G29:G30"/>
    <mergeCell ref="H29:H30"/>
    <mergeCell ref="I29:I30"/>
    <mergeCell ref="G33:G34"/>
    <mergeCell ref="H33:H34"/>
    <mergeCell ref="I33:I34"/>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J33:J34"/>
    <mergeCell ref="K33:K34"/>
    <mergeCell ref="L33:L34"/>
    <mergeCell ref="A31:A32"/>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J37:J38"/>
    <mergeCell ref="K37:K38"/>
    <mergeCell ref="L37:L38"/>
    <mergeCell ref="A35:A36"/>
    <mergeCell ref="B35:B36"/>
    <mergeCell ref="C39:C40"/>
    <mergeCell ref="D39:D40"/>
    <mergeCell ref="E39:E40"/>
    <mergeCell ref="F39:F40"/>
    <mergeCell ref="G37:G38"/>
    <mergeCell ref="H37:H38"/>
    <mergeCell ref="I37:I38"/>
    <mergeCell ref="M35:M36"/>
    <mergeCell ref="C35:C36"/>
    <mergeCell ref="D35:D36"/>
    <mergeCell ref="E35:E36"/>
    <mergeCell ref="F35:F36"/>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J41:J42"/>
    <mergeCell ref="K41:K42"/>
    <mergeCell ref="L41:L42"/>
    <mergeCell ref="A39:A40"/>
    <mergeCell ref="B39:B40"/>
    <mergeCell ref="B43:B44"/>
    <mergeCell ref="C43:C44"/>
    <mergeCell ref="D43:D44"/>
    <mergeCell ref="E43:E44"/>
    <mergeCell ref="F43:F44"/>
    <mergeCell ref="G41:G42"/>
    <mergeCell ref="H41:H42"/>
    <mergeCell ref="I41:I42"/>
    <mergeCell ref="G45:G46"/>
    <mergeCell ref="H45:H46"/>
    <mergeCell ref="I45:I46"/>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J45:J46"/>
    <mergeCell ref="K45:K46"/>
    <mergeCell ref="L45:L46"/>
    <mergeCell ref="A43:A44"/>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J49:J50"/>
    <mergeCell ref="K49:K50"/>
    <mergeCell ref="L49:L50"/>
    <mergeCell ref="A47:A48"/>
    <mergeCell ref="B47:B48"/>
    <mergeCell ref="C51:C52"/>
    <mergeCell ref="D51:D52"/>
    <mergeCell ref="E51:E52"/>
    <mergeCell ref="F51:F52"/>
    <mergeCell ref="G49:G50"/>
    <mergeCell ref="H49:H50"/>
    <mergeCell ref="I49:I50"/>
    <mergeCell ref="M47:M48"/>
    <mergeCell ref="C47:C48"/>
    <mergeCell ref="D47:D48"/>
    <mergeCell ref="E47:E48"/>
    <mergeCell ref="F47:F48"/>
    <mergeCell ref="M51:M52"/>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J53:J54"/>
    <mergeCell ref="K53:K54"/>
    <mergeCell ref="L53:L54"/>
    <mergeCell ref="A51:A52"/>
    <mergeCell ref="B51:B52"/>
    <mergeCell ref="B55:B56"/>
    <mergeCell ref="C55:C56"/>
    <mergeCell ref="D55:D56"/>
    <mergeCell ref="E55:E56"/>
    <mergeCell ref="F55:F56"/>
    <mergeCell ref="G53:G54"/>
    <mergeCell ref="H53:H54"/>
    <mergeCell ref="I53:I54"/>
    <mergeCell ref="G57:G58"/>
    <mergeCell ref="H57:H58"/>
    <mergeCell ref="I57:I58"/>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J57:J58"/>
    <mergeCell ref="K57:K58"/>
    <mergeCell ref="L57:L58"/>
    <mergeCell ref="A55:A56"/>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J61:J62"/>
    <mergeCell ref="K61:K62"/>
    <mergeCell ref="L61:L62"/>
    <mergeCell ref="A59:A60"/>
    <mergeCell ref="B59:B60"/>
    <mergeCell ref="C63:C64"/>
    <mergeCell ref="D63:D64"/>
    <mergeCell ref="E63:E64"/>
    <mergeCell ref="F63:F64"/>
    <mergeCell ref="G61:G62"/>
    <mergeCell ref="H61:H62"/>
    <mergeCell ref="I61:I62"/>
    <mergeCell ref="M59:M60"/>
    <mergeCell ref="C59:C60"/>
    <mergeCell ref="D59:D60"/>
    <mergeCell ref="E59:E60"/>
    <mergeCell ref="F59:F60"/>
    <mergeCell ref="M63:M64"/>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J65:J66"/>
    <mergeCell ref="K65:K66"/>
    <mergeCell ref="L65:L66"/>
    <mergeCell ref="A63:A64"/>
    <mergeCell ref="B63:B64"/>
    <mergeCell ref="B67:B68"/>
    <mergeCell ref="C67:C68"/>
    <mergeCell ref="D67:D68"/>
    <mergeCell ref="E67:E68"/>
    <mergeCell ref="F67:F68"/>
    <mergeCell ref="G65:G66"/>
    <mergeCell ref="H65:H66"/>
    <mergeCell ref="I65:I66"/>
    <mergeCell ref="G69:G70"/>
    <mergeCell ref="H69:H70"/>
    <mergeCell ref="I69:I70"/>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J69:J70"/>
    <mergeCell ref="K69:K70"/>
    <mergeCell ref="L69:L70"/>
    <mergeCell ref="A67:A68"/>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J73:J74"/>
    <mergeCell ref="K73:K74"/>
    <mergeCell ref="L73:L74"/>
    <mergeCell ref="A71:A72"/>
    <mergeCell ref="B71:B72"/>
    <mergeCell ref="C75:C76"/>
    <mergeCell ref="D75:D76"/>
    <mergeCell ref="E75:E76"/>
    <mergeCell ref="F75:F76"/>
    <mergeCell ref="G73:G74"/>
    <mergeCell ref="H73:H74"/>
    <mergeCell ref="I73:I74"/>
    <mergeCell ref="M71:M72"/>
    <mergeCell ref="C71:C72"/>
    <mergeCell ref="D71:D72"/>
    <mergeCell ref="E71:E72"/>
    <mergeCell ref="F71:F72"/>
    <mergeCell ref="M75:M76"/>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J77:J78"/>
    <mergeCell ref="K77:K78"/>
    <mergeCell ref="L77:L78"/>
    <mergeCell ref="A75:A76"/>
    <mergeCell ref="B75:B76"/>
    <mergeCell ref="B79:B80"/>
    <mergeCell ref="C79:C80"/>
    <mergeCell ref="D79:D80"/>
    <mergeCell ref="E79:E80"/>
    <mergeCell ref="F79:F80"/>
    <mergeCell ref="G77:G78"/>
    <mergeCell ref="H77:H78"/>
    <mergeCell ref="I77:I78"/>
    <mergeCell ref="G81:G82"/>
    <mergeCell ref="H81:H82"/>
    <mergeCell ref="I81:I82"/>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J81:J82"/>
    <mergeCell ref="K81:K82"/>
    <mergeCell ref="L81:L82"/>
    <mergeCell ref="A79:A80"/>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J85:J86"/>
    <mergeCell ref="K85:K86"/>
    <mergeCell ref="L85:L86"/>
    <mergeCell ref="A83:A84"/>
    <mergeCell ref="B83:B84"/>
    <mergeCell ref="C87:C88"/>
    <mergeCell ref="D87:D88"/>
    <mergeCell ref="E87:E88"/>
    <mergeCell ref="F87:F88"/>
    <mergeCell ref="G85:G86"/>
    <mergeCell ref="H85:H86"/>
    <mergeCell ref="I85:I86"/>
    <mergeCell ref="M83:M84"/>
    <mergeCell ref="C83:C84"/>
    <mergeCell ref="D83:D84"/>
    <mergeCell ref="E83:E84"/>
    <mergeCell ref="F83:F84"/>
    <mergeCell ref="M87:M88"/>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J89:J90"/>
    <mergeCell ref="K89:K90"/>
    <mergeCell ref="L89:L90"/>
    <mergeCell ref="A87:A88"/>
    <mergeCell ref="B87:B88"/>
    <mergeCell ref="B91:B92"/>
    <mergeCell ref="C91:C92"/>
    <mergeCell ref="D91:D92"/>
    <mergeCell ref="E91:E92"/>
    <mergeCell ref="F91:F92"/>
    <mergeCell ref="G89:G90"/>
    <mergeCell ref="H89:H90"/>
    <mergeCell ref="I89:I90"/>
    <mergeCell ref="G93:G94"/>
    <mergeCell ref="H93:H94"/>
    <mergeCell ref="I93:I94"/>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J93:J94"/>
    <mergeCell ref="K93:K94"/>
    <mergeCell ref="L93:L94"/>
    <mergeCell ref="A91:A92"/>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J97:J98"/>
    <mergeCell ref="K97:K98"/>
    <mergeCell ref="L97:L98"/>
    <mergeCell ref="A95:A96"/>
    <mergeCell ref="B95:B96"/>
    <mergeCell ref="C99:C100"/>
    <mergeCell ref="D99:D100"/>
    <mergeCell ref="E99:E100"/>
    <mergeCell ref="F99:F100"/>
    <mergeCell ref="G97:G98"/>
    <mergeCell ref="H97:H98"/>
    <mergeCell ref="I97:I98"/>
    <mergeCell ref="M95:M96"/>
    <mergeCell ref="C95:C96"/>
    <mergeCell ref="D95:D96"/>
    <mergeCell ref="E95:E96"/>
    <mergeCell ref="F95:F96"/>
    <mergeCell ref="M99:M100"/>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J101:J102"/>
    <mergeCell ref="K101:K102"/>
    <mergeCell ref="L101:L102"/>
    <mergeCell ref="A99:A100"/>
    <mergeCell ref="B99:B100"/>
    <mergeCell ref="L103:L104"/>
    <mergeCell ref="A105:A106"/>
    <mergeCell ref="B105:B106"/>
    <mergeCell ref="C105:C106"/>
    <mergeCell ref="D105:D106"/>
    <mergeCell ref="E105:E106"/>
    <mergeCell ref="F105:F106"/>
    <mergeCell ref="G101:G102"/>
    <mergeCell ref="H101:H102"/>
    <mergeCell ref="I101:I102"/>
    <mergeCell ref="M103:M104"/>
    <mergeCell ref="M105:M106"/>
    <mergeCell ref="N105:N106"/>
    <mergeCell ref="O105:O106"/>
    <mergeCell ref="P105:P106"/>
    <mergeCell ref="A103:A104"/>
    <mergeCell ref="B103:C104"/>
    <mergeCell ref="D103:D104"/>
    <mergeCell ref="E103:E104"/>
    <mergeCell ref="F103:F104"/>
    <mergeCell ref="G103:G104"/>
    <mergeCell ref="G105:G106"/>
    <mergeCell ref="H105:H106"/>
    <mergeCell ref="I105:I106"/>
    <mergeCell ref="J105:J106"/>
    <mergeCell ref="K105:K106"/>
    <mergeCell ref="L105:L106"/>
    <mergeCell ref="N103:N104"/>
    <mergeCell ref="O103:O104"/>
    <mergeCell ref="P103:P104"/>
    <mergeCell ref="H103:H104"/>
    <mergeCell ref="I103:I104"/>
    <mergeCell ref="J103:J104"/>
    <mergeCell ref="K103:K104"/>
  </mergeCells>
  <phoneticPr fontId="1"/>
  <pageMargins left="0.51181102362204722" right="0.31496062992125984" top="0.55118110236220474" bottom="0.55118110236220474" header="0.31496062992125984" footer="0.31496062992125984"/>
  <pageSetup paperSize="9" scale="52" fitToHeight="0" orientation="landscape" r:id="rId1"/>
  <rowBreaks count="2" manualBreakCount="2">
    <brk id="70" max="23" man="1"/>
    <brk id="10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個別表（005）</vt:lpstr>
      <vt:lpstr>'個別表（005）'!Print_Area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永冨 真央(nagatomi-mao)</cp:lastModifiedBy>
  <cp:lastPrinted>2023-03-06T10:02:55Z</cp:lastPrinted>
  <dcterms:created xsi:type="dcterms:W3CDTF">2010-08-24T08:00:05Z</dcterms:created>
  <dcterms:modified xsi:type="dcterms:W3CDTF">2023-12-25T04:37:43Z</dcterms:modified>
</cp:coreProperties>
</file>