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14 基金シート等\地方公共団体等保有基金執行状況表\03 一般会計\"/>
    </mc:Choice>
  </mc:AlternateContent>
  <bookViews>
    <workbookView xWindow="480" yWindow="120" windowWidth="18315" windowHeight="11655" tabRatio="774"/>
  </bookViews>
  <sheets>
    <sheet name="個別表008" sheetId="17" r:id="rId1"/>
  </sheets>
  <calcPr calcId="162913"/>
</workbook>
</file>

<file path=xl/calcChain.xml><?xml version="1.0" encoding="utf-8"?>
<calcChain xmlns="http://schemas.openxmlformats.org/spreadsheetml/2006/main">
  <c r="X104" i="17" l="1"/>
  <c r="W104" i="17"/>
  <c r="V104" i="17"/>
  <c r="U104" i="17"/>
  <c r="T104" i="17"/>
  <c r="S104" i="17"/>
  <c r="R104" i="17"/>
  <c r="Q104" i="17"/>
  <c r="X103" i="17"/>
  <c r="W103" i="17"/>
  <c r="V103" i="17"/>
  <c r="U103" i="17"/>
  <c r="T103" i="17"/>
  <c r="S103" i="17"/>
  <c r="R103" i="17"/>
  <c r="Q103" i="17"/>
  <c r="N103" i="17"/>
  <c r="M103" i="17"/>
  <c r="K103" i="17"/>
  <c r="J103" i="17"/>
  <c r="E103" i="17"/>
  <c r="O101" i="17"/>
  <c r="H101" i="17"/>
  <c r="O99" i="17"/>
  <c r="H99" i="17"/>
  <c r="O97" i="17"/>
  <c r="H97" i="17"/>
  <c r="O95" i="17"/>
  <c r="H95" i="17"/>
  <c r="O93" i="17"/>
  <c r="O91" i="17"/>
  <c r="H91" i="17"/>
  <c r="O89" i="17"/>
  <c r="H89" i="17"/>
  <c r="G89" i="17"/>
  <c r="Q88" i="17"/>
  <c r="O87" i="17"/>
  <c r="H87" i="17"/>
  <c r="O85" i="17"/>
  <c r="H85" i="17"/>
  <c r="O83" i="17"/>
  <c r="H83" i="17"/>
  <c r="O81" i="17"/>
  <c r="H81" i="17"/>
  <c r="O79" i="17"/>
  <c r="H79" i="17"/>
  <c r="O77" i="17"/>
  <c r="O75" i="17"/>
  <c r="H75" i="17"/>
  <c r="M73" i="17"/>
  <c r="I73" i="17"/>
  <c r="H73" i="17"/>
  <c r="G73" i="17"/>
  <c r="O73" i="17" s="1"/>
  <c r="F73" i="17"/>
  <c r="O71" i="17"/>
  <c r="H71" i="17"/>
  <c r="H69" i="17"/>
  <c r="G69" i="17"/>
  <c r="O69" i="17" s="1"/>
  <c r="O67" i="17"/>
  <c r="H67" i="17"/>
  <c r="Q66" i="17"/>
  <c r="Q65" i="17"/>
  <c r="P65" i="17"/>
  <c r="O65" i="17"/>
  <c r="M65" i="17"/>
  <c r="L65" i="17"/>
  <c r="L103" i="17" s="1"/>
  <c r="I65" i="17"/>
  <c r="H65" i="17" s="1"/>
  <c r="G65" i="17"/>
  <c r="O63" i="17"/>
  <c r="H63" i="17"/>
  <c r="P61" i="17"/>
  <c r="O61" i="17"/>
  <c r="I61" i="17"/>
  <c r="H61" i="17"/>
  <c r="F61" i="17"/>
  <c r="O59" i="17"/>
  <c r="H59" i="17"/>
  <c r="O57" i="17"/>
  <c r="H57" i="17"/>
  <c r="O55" i="17"/>
  <c r="H55" i="17"/>
  <c r="O53" i="17"/>
  <c r="H53" i="17"/>
  <c r="O51" i="17"/>
  <c r="H51" i="17"/>
  <c r="O49" i="17"/>
  <c r="H49" i="17"/>
  <c r="O47" i="17"/>
  <c r="H47" i="17"/>
  <c r="O45" i="17"/>
  <c r="H45" i="17"/>
  <c r="Q44" i="17"/>
  <c r="Q43" i="17"/>
  <c r="O43" i="17"/>
  <c r="H43" i="17"/>
  <c r="G43" i="17"/>
  <c r="O41" i="17"/>
  <c r="H41" i="17"/>
  <c r="O39" i="17"/>
  <c r="H39" i="17"/>
  <c r="O37" i="17"/>
  <c r="H37" i="17"/>
  <c r="O35" i="17"/>
  <c r="H35" i="17"/>
  <c r="O33" i="17"/>
  <c r="P33" i="17" s="1"/>
  <c r="P103" i="17" s="1"/>
  <c r="H33" i="17"/>
  <c r="G33" i="17"/>
  <c r="F33" i="17"/>
  <c r="F103" i="17" s="1"/>
  <c r="O31" i="17"/>
  <c r="H31" i="17"/>
  <c r="H29" i="17"/>
  <c r="G29" i="17"/>
  <c r="G103" i="17" s="1"/>
  <c r="O27" i="17"/>
  <c r="H27" i="17"/>
  <c r="O25" i="17"/>
  <c r="H25" i="17"/>
  <c r="O23" i="17"/>
  <c r="H23" i="17"/>
  <c r="O21" i="17"/>
  <c r="H21" i="17"/>
  <c r="O19" i="17"/>
  <c r="H19" i="17"/>
  <c r="Q17" i="17"/>
  <c r="O17" i="17"/>
  <c r="H17" i="17"/>
  <c r="O15" i="17"/>
  <c r="H15" i="17"/>
  <c r="O13" i="17"/>
  <c r="H13" i="17"/>
  <c r="O11" i="17"/>
  <c r="H11" i="17"/>
  <c r="O9" i="17"/>
  <c r="H9" i="17"/>
  <c r="H103" i="17" l="1"/>
  <c r="I103" i="17"/>
  <c r="O29" i="17"/>
  <c r="O103" i="17" s="1"/>
</calcChain>
</file>

<file path=xl/sharedStrings.xml><?xml version="1.0" encoding="utf-8"?>
<sst xmlns="http://schemas.openxmlformats.org/spreadsheetml/2006/main" count="309" uniqueCount="97">
  <si>
    <t>北海道</t>
    <rPh sb="0" eb="3">
      <t>ホッカイドウ</t>
    </rPh>
    <phoneticPr fontId="19"/>
  </si>
  <si>
    <t>（件数）</t>
    <rPh sb="1" eb="3">
      <t>ケンスウ</t>
    </rPh>
    <phoneticPr fontId="17"/>
  </si>
  <si>
    <t>金額</t>
    <rPh sb="0" eb="2">
      <t>キンガク</t>
    </rPh>
    <phoneticPr fontId="17"/>
  </si>
  <si>
    <t>青森県</t>
    <rPh sb="0" eb="3">
      <t>アオモリケン</t>
    </rPh>
    <phoneticPr fontId="19"/>
  </si>
  <si>
    <t>岩手県</t>
    <rPh sb="0" eb="2">
      <t>イワテ</t>
    </rPh>
    <rPh sb="2" eb="3">
      <t>ケン</t>
    </rPh>
    <phoneticPr fontId="19"/>
  </si>
  <si>
    <t>宮城県</t>
    <rPh sb="0" eb="3">
      <t>ミヤギケン</t>
    </rPh>
    <phoneticPr fontId="19"/>
  </si>
  <si>
    <t>秋田県</t>
    <rPh sb="0" eb="3">
      <t>アキタケン</t>
    </rPh>
    <phoneticPr fontId="19"/>
  </si>
  <si>
    <t>山形県</t>
    <rPh sb="0" eb="3">
      <t>ヤマガタケン</t>
    </rPh>
    <phoneticPr fontId="19"/>
  </si>
  <si>
    <t>福島県</t>
    <rPh sb="0" eb="3">
      <t>フクシマケン</t>
    </rPh>
    <phoneticPr fontId="19"/>
  </si>
  <si>
    <t>茨城県</t>
    <rPh sb="0" eb="3">
      <t>イバラキケン</t>
    </rPh>
    <phoneticPr fontId="19"/>
  </si>
  <si>
    <t>栃木県</t>
    <rPh sb="0" eb="3">
      <t>トチギケン</t>
    </rPh>
    <phoneticPr fontId="19"/>
  </si>
  <si>
    <t>群馬県</t>
    <rPh sb="0" eb="3">
      <t>グンマケン</t>
    </rPh>
    <phoneticPr fontId="19"/>
  </si>
  <si>
    <t>埼玉県</t>
    <rPh sb="0" eb="3">
      <t>サイタマケン</t>
    </rPh>
    <phoneticPr fontId="19"/>
  </si>
  <si>
    <t>千葉県</t>
    <rPh sb="0" eb="3">
      <t>チバケン</t>
    </rPh>
    <phoneticPr fontId="19"/>
  </si>
  <si>
    <t>東京都</t>
    <rPh sb="0" eb="3">
      <t>トウキョウト</t>
    </rPh>
    <phoneticPr fontId="19"/>
  </si>
  <si>
    <t>神奈川県</t>
    <rPh sb="0" eb="4">
      <t>カナガワケン</t>
    </rPh>
    <phoneticPr fontId="19"/>
  </si>
  <si>
    <t>新潟県</t>
    <rPh sb="0" eb="3">
      <t>ニイガタケン</t>
    </rPh>
    <phoneticPr fontId="19"/>
  </si>
  <si>
    <t>富山県</t>
    <rPh sb="0" eb="3">
      <t>トヤマケン</t>
    </rPh>
    <phoneticPr fontId="19"/>
  </si>
  <si>
    <t>石川県</t>
    <rPh sb="0" eb="3">
      <t>イシカワケン</t>
    </rPh>
    <phoneticPr fontId="19"/>
  </si>
  <si>
    <t>福井県</t>
    <rPh sb="0" eb="3">
      <t>フクイケン</t>
    </rPh>
    <phoneticPr fontId="19"/>
  </si>
  <si>
    <t>山梨県</t>
    <rPh sb="0" eb="3">
      <t>ヤマナシケン</t>
    </rPh>
    <phoneticPr fontId="19"/>
  </si>
  <si>
    <t>長野県</t>
    <rPh sb="0" eb="3">
      <t>ナガノケン</t>
    </rPh>
    <phoneticPr fontId="19"/>
  </si>
  <si>
    <t>岐阜県</t>
    <rPh sb="0" eb="2">
      <t>ギフ</t>
    </rPh>
    <rPh sb="2" eb="3">
      <t>ケン</t>
    </rPh>
    <phoneticPr fontId="19"/>
  </si>
  <si>
    <t>静岡県</t>
    <rPh sb="0" eb="2">
      <t>シズオカ</t>
    </rPh>
    <rPh sb="2" eb="3">
      <t>ケン</t>
    </rPh>
    <phoneticPr fontId="19"/>
  </si>
  <si>
    <t>愛知県</t>
    <rPh sb="0" eb="3">
      <t>アイチケン</t>
    </rPh>
    <phoneticPr fontId="19"/>
  </si>
  <si>
    <t>三重県</t>
    <rPh sb="0" eb="3">
      <t>ミエケン</t>
    </rPh>
    <phoneticPr fontId="19"/>
  </si>
  <si>
    <t>滋賀県</t>
    <rPh sb="0" eb="3">
      <t>シガケン</t>
    </rPh>
    <phoneticPr fontId="19"/>
  </si>
  <si>
    <t>京都府</t>
    <rPh sb="0" eb="3">
      <t>キョウトフ</t>
    </rPh>
    <phoneticPr fontId="19"/>
  </si>
  <si>
    <t>大阪府</t>
    <rPh sb="0" eb="3">
      <t>オオサカフ</t>
    </rPh>
    <phoneticPr fontId="19"/>
  </si>
  <si>
    <t>兵庫県</t>
    <rPh sb="0" eb="3">
      <t>ヒョウゴケン</t>
    </rPh>
    <phoneticPr fontId="19"/>
  </si>
  <si>
    <t>奈良県</t>
    <rPh sb="0" eb="3">
      <t>ナラケン</t>
    </rPh>
    <phoneticPr fontId="19"/>
  </si>
  <si>
    <t>和歌山県</t>
    <rPh sb="0" eb="4">
      <t>wk</t>
    </rPh>
    <phoneticPr fontId="19"/>
  </si>
  <si>
    <t>鳥取県</t>
    <rPh sb="0" eb="3">
      <t>トットリケン</t>
    </rPh>
    <phoneticPr fontId="19"/>
  </si>
  <si>
    <t>島根県</t>
    <rPh sb="0" eb="3">
      <t>シマネケン</t>
    </rPh>
    <phoneticPr fontId="19"/>
  </si>
  <si>
    <t>岡山県</t>
    <rPh sb="0" eb="3">
      <t>オカヤマケン</t>
    </rPh>
    <phoneticPr fontId="19"/>
  </si>
  <si>
    <t>広島県</t>
    <rPh sb="0" eb="3">
      <t>ヒロシマケン</t>
    </rPh>
    <phoneticPr fontId="19"/>
  </si>
  <si>
    <t>山口県</t>
    <rPh sb="0" eb="3">
      <t>ヤマグチケン</t>
    </rPh>
    <phoneticPr fontId="19"/>
  </si>
  <si>
    <t>徳島県</t>
    <rPh sb="0" eb="2">
      <t>トクシマ</t>
    </rPh>
    <rPh sb="2" eb="3">
      <t>ケン</t>
    </rPh>
    <phoneticPr fontId="19"/>
  </si>
  <si>
    <t>香川県</t>
    <rPh sb="0" eb="3">
      <t>カガワケン</t>
    </rPh>
    <phoneticPr fontId="19"/>
  </si>
  <si>
    <t>愛媛県</t>
    <rPh sb="0" eb="3">
      <t>エ</t>
    </rPh>
    <phoneticPr fontId="19"/>
  </si>
  <si>
    <t>高知県</t>
    <rPh sb="0" eb="3">
      <t>コウチケン</t>
    </rPh>
    <phoneticPr fontId="19"/>
  </si>
  <si>
    <t>福岡県</t>
    <rPh sb="0" eb="3">
      <t>フクオカケン</t>
    </rPh>
    <phoneticPr fontId="19"/>
  </si>
  <si>
    <t>佐賀県</t>
    <rPh sb="0" eb="2">
      <t>サガ</t>
    </rPh>
    <rPh sb="2" eb="3">
      <t>ケン</t>
    </rPh>
    <phoneticPr fontId="19"/>
  </si>
  <si>
    <t>長崎県</t>
    <rPh sb="0" eb="3">
      <t>ナガサキケン</t>
    </rPh>
    <phoneticPr fontId="19"/>
  </si>
  <si>
    <t>熊本県</t>
    <rPh sb="0" eb="3">
      <t>クマモトケン</t>
    </rPh>
    <phoneticPr fontId="19"/>
  </si>
  <si>
    <t>大分県</t>
    <rPh sb="0" eb="3">
      <t>オオイタケン</t>
    </rPh>
    <phoneticPr fontId="19"/>
  </si>
  <si>
    <t>宮崎県</t>
    <rPh sb="0" eb="3">
      <t>ミヤザキケン</t>
    </rPh>
    <phoneticPr fontId="19"/>
  </si>
  <si>
    <t>鹿児島県</t>
    <rPh sb="0" eb="4">
      <t>カゴシマケン</t>
    </rPh>
    <phoneticPr fontId="19"/>
  </si>
  <si>
    <t>沖縄県</t>
    <rPh sb="0" eb="3">
      <t>オキナワケン</t>
    </rPh>
    <phoneticPr fontId="19"/>
  </si>
  <si>
    <t>計</t>
    <rPh sb="0" eb="1">
      <t>ケイ</t>
    </rPh>
    <phoneticPr fontId="17"/>
  </si>
  <si>
    <t>※会計区分を番号で記載</t>
    <rPh sb="1" eb="3">
      <t>カイケイ</t>
    </rPh>
    <rPh sb="3" eb="5">
      <t>クブン</t>
    </rPh>
    <rPh sb="6" eb="8">
      <t>バンゴウ</t>
    </rPh>
    <rPh sb="9" eb="11">
      <t>キサイ</t>
    </rPh>
    <phoneticPr fontId="17"/>
  </si>
  <si>
    <t>①一般会計</t>
    <rPh sb="1" eb="3">
      <t>イッパン</t>
    </rPh>
    <rPh sb="3" eb="5">
      <t>カイケイ</t>
    </rPh>
    <phoneticPr fontId="17"/>
  </si>
  <si>
    <t>⑪森林保険特別会計</t>
    <rPh sb="1" eb="3">
      <t>シンリン</t>
    </rPh>
    <rPh sb="3" eb="5">
      <t>ホケン</t>
    </rPh>
    <rPh sb="5" eb="7">
      <t>トクベツ</t>
    </rPh>
    <rPh sb="7" eb="9">
      <t>カイケイ</t>
    </rPh>
    <phoneticPr fontId="17"/>
  </si>
  <si>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7"/>
  </si>
  <si>
    <t>⑫国有林野事業債務管理特別会計</t>
    <rPh sb="1" eb="5">
      <t>コクユウリンヤ</t>
    </rPh>
    <rPh sb="5" eb="7">
      <t>ジギョウ</t>
    </rPh>
    <rPh sb="7" eb="9">
      <t>サイム</t>
    </rPh>
    <rPh sb="9" eb="11">
      <t>カンリ</t>
    </rPh>
    <rPh sb="11" eb="13">
      <t>トクベツ</t>
    </rPh>
    <rPh sb="13" eb="15">
      <t>カイケイ</t>
    </rPh>
    <phoneticPr fontId="17"/>
  </si>
  <si>
    <t>③地震再保険特別会計</t>
    <rPh sb="1" eb="3">
      <t>ジシン</t>
    </rPh>
    <rPh sb="3" eb="6">
      <t>サイホケン</t>
    </rPh>
    <rPh sb="6" eb="8">
      <t>トクベツ</t>
    </rPh>
    <rPh sb="8" eb="10">
      <t>カイケイ</t>
    </rPh>
    <phoneticPr fontId="17"/>
  </si>
  <si>
    <t>⑬貿易再保険特別会計</t>
    <rPh sb="1" eb="3">
      <t>ボウエキ</t>
    </rPh>
    <rPh sb="3" eb="6">
      <t>サイホケン</t>
    </rPh>
    <rPh sb="6" eb="8">
      <t>トクベツ</t>
    </rPh>
    <rPh sb="8" eb="10">
      <t>カイケイ</t>
    </rPh>
    <phoneticPr fontId="17"/>
  </si>
  <si>
    <t>④国債整理基金特別会計</t>
    <rPh sb="1" eb="3">
      <t>コクサイ</t>
    </rPh>
    <rPh sb="3" eb="5">
      <t>セイリ</t>
    </rPh>
    <rPh sb="5" eb="7">
      <t>キキン</t>
    </rPh>
    <rPh sb="7" eb="9">
      <t>トクベツ</t>
    </rPh>
    <rPh sb="9" eb="11">
      <t>カイケイ</t>
    </rPh>
    <phoneticPr fontId="17"/>
  </si>
  <si>
    <t>⑭特許特別会計</t>
    <rPh sb="1" eb="3">
      <t>トッキョ</t>
    </rPh>
    <rPh sb="3" eb="5">
      <t>トクベツ</t>
    </rPh>
    <rPh sb="5" eb="7">
      <t>カイケイ</t>
    </rPh>
    <phoneticPr fontId="17"/>
  </si>
  <si>
    <t>⑤外国為替資金特別会計</t>
    <rPh sb="1" eb="3">
      <t>ガイコク</t>
    </rPh>
    <rPh sb="3" eb="5">
      <t>カワセ</t>
    </rPh>
    <rPh sb="5" eb="7">
      <t>シキン</t>
    </rPh>
    <rPh sb="7" eb="9">
      <t>トクベツ</t>
    </rPh>
    <rPh sb="9" eb="11">
      <t>カイケイ</t>
    </rPh>
    <phoneticPr fontId="17"/>
  </si>
  <si>
    <t>⑮自動車安全特別会計</t>
    <rPh sb="1" eb="4">
      <t>ジドウシャ</t>
    </rPh>
    <rPh sb="4" eb="6">
      <t>アンゼン</t>
    </rPh>
    <rPh sb="6" eb="8">
      <t>トクベツ</t>
    </rPh>
    <rPh sb="8" eb="10">
      <t>カイケイ</t>
    </rPh>
    <phoneticPr fontId="17"/>
  </si>
  <si>
    <t>⑥財政投融資特別会計</t>
    <rPh sb="1" eb="3">
      <t>ザイセイ</t>
    </rPh>
    <rPh sb="3" eb="6">
      <t>トウユウシ</t>
    </rPh>
    <rPh sb="6" eb="8">
      <t>トクベツ</t>
    </rPh>
    <rPh sb="8" eb="10">
      <t>カイケイ</t>
    </rPh>
    <phoneticPr fontId="17"/>
  </si>
  <si>
    <t>⑯東日本大震災復興特別会計</t>
    <rPh sb="1" eb="2">
      <t>ヒガシ</t>
    </rPh>
    <rPh sb="2" eb="4">
      <t>ニホン</t>
    </rPh>
    <rPh sb="4" eb="7">
      <t>ダイシンサイ</t>
    </rPh>
    <rPh sb="7" eb="9">
      <t>フッコウ</t>
    </rPh>
    <rPh sb="9" eb="11">
      <t>トクベツ</t>
    </rPh>
    <rPh sb="11" eb="13">
      <t>カイケイ</t>
    </rPh>
    <phoneticPr fontId="17"/>
  </si>
  <si>
    <t>⑦エネルギー対策特別会計</t>
    <rPh sb="6" eb="8">
      <t>タイサク</t>
    </rPh>
    <rPh sb="8" eb="10">
      <t>トクベツ</t>
    </rPh>
    <rPh sb="10" eb="12">
      <t>カイケイ</t>
    </rPh>
    <phoneticPr fontId="17"/>
  </si>
  <si>
    <t>⑧労働保険特別会計</t>
    <rPh sb="1" eb="3">
      <t>ロウドウ</t>
    </rPh>
    <rPh sb="3" eb="5">
      <t>ホケン</t>
    </rPh>
    <rPh sb="5" eb="7">
      <t>トクベツ</t>
    </rPh>
    <rPh sb="7" eb="9">
      <t>カイケイ</t>
    </rPh>
    <phoneticPr fontId="17"/>
  </si>
  <si>
    <t>⑨年金特別会計</t>
    <rPh sb="1" eb="3">
      <t>ネンキン</t>
    </rPh>
    <rPh sb="3" eb="5">
      <t>トクベツ</t>
    </rPh>
    <rPh sb="5" eb="7">
      <t>カイケイ</t>
    </rPh>
    <phoneticPr fontId="17"/>
  </si>
  <si>
    <t>⑩食料安定供給特別会計</t>
    <rPh sb="1" eb="3">
      <t>ショクリョウ</t>
    </rPh>
    <rPh sb="3" eb="5">
      <t>アンテイ</t>
    </rPh>
    <rPh sb="5" eb="7">
      <t>キョウキュウ</t>
    </rPh>
    <rPh sb="7" eb="9">
      <t>トクベツ</t>
    </rPh>
    <rPh sb="9" eb="11">
      <t>カイケイ</t>
    </rPh>
    <phoneticPr fontId="17"/>
  </si>
  <si>
    <t>番
号</t>
    <rPh sb="0" eb="1">
      <t>バン</t>
    </rPh>
    <rPh sb="2" eb="3">
      <t>ゴウ</t>
    </rPh>
    <phoneticPr fontId="17"/>
  </si>
  <si>
    <t>基金の名称</t>
    <rPh sb="0" eb="2">
      <t>キキン</t>
    </rPh>
    <rPh sb="3" eb="5">
      <t>メイショウ</t>
    </rPh>
    <phoneticPr fontId="17"/>
  </si>
  <si>
    <t>事務・事業の概要</t>
    <rPh sb="0" eb="2">
      <t>ジム</t>
    </rPh>
    <rPh sb="3" eb="5">
      <t>ジギョウ</t>
    </rPh>
    <rPh sb="6" eb="8">
      <t>ガイヨウ</t>
    </rPh>
    <phoneticPr fontId="17"/>
  </si>
  <si>
    <t>令和２年度
国庫返納額
（ｄ）</t>
    <rPh sb="0" eb="2">
      <t>レイワ</t>
    </rPh>
    <rPh sb="3" eb="5">
      <t>ネンド</t>
    </rPh>
    <rPh sb="8" eb="10">
      <t>ヘンノウ</t>
    </rPh>
    <phoneticPr fontId="17"/>
  </si>
  <si>
    <t>令和２年度末基金残高
(ｅ=ａ+ｂ-ｃ-ｄ)</t>
    <rPh sb="0" eb="2">
      <t>レイワ</t>
    </rPh>
    <rPh sb="3" eb="5">
      <t>ネンド</t>
    </rPh>
    <rPh sb="5" eb="6">
      <t>マツ</t>
    </rPh>
    <rPh sb="6" eb="8">
      <t>キキン</t>
    </rPh>
    <rPh sb="8" eb="10">
      <t>ザンダカ</t>
    </rPh>
    <phoneticPr fontId="17"/>
  </si>
  <si>
    <t>令和２年度　事業実施決定等</t>
    <rPh sb="0" eb="2">
      <t>レイワ</t>
    </rPh>
    <rPh sb="3" eb="5">
      <t>ネンド</t>
    </rPh>
    <rPh sb="6" eb="8">
      <t>ジギョウ</t>
    </rPh>
    <rPh sb="8" eb="10">
      <t>ジッシ</t>
    </rPh>
    <rPh sb="10" eb="12">
      <t>ケッテイ</t>
    </rPh>
    <rPh sb="12" eb="13">
      <t>トウ</t>
    </rPh>
    <phoneticPr fontId="17"/>
  </si>
  <si>
    <t>令和２年度末　貸付残高等</t>
    <rPh sb="0" eb="2">
      <t>レイワ</t>
    </rPh>
    <rPh sb="3" eb="5">
      <t>ネンド</t>
    </rPh>
    <rPh sb="5" eb="6">
      <t>マツ</t>
    </rPh>
    <rPh sb="7" eb="9">
      <t>カシツ</t>
    </rPh>
    <rPh sb="9" eb="11">
      <t>ザンダカ</t>
    </rPh>
    <rPh sb="11" eb="12">
      <t>トウ</t>
    </rPh>
    <phoneticPr fontId="17"/>
  </si>
  <si>
    <t>補助等</t>
    <rPh sb="0" eb="2">
      <t>ホジョ</t>
    </rPh>
    <rPh sb="2" eb="3">
      <t>トウ</t>
    </rPh>
    <phoneticPr fontId="17"/>
  </si>
  <si>
    <t>出資</t>
    <rPh sb="0" eb="2">
      <t>シュッシ</t>
    </rPh>
    <phoneticPr fontId="17"/>
  </si>
  <si>
    <t>貸付</t>
    <rPh sb="0" eb="2">
      <t>カシツ</t>
    </rPh>
    <phoneticPr fontId="17"/>
  </si>
  <si>
    <t>債務保証</t>
    <rPh sb="0" eb="2">
      <t>サイム</t>
    </rPh>
    <rPh sb="2" eb="4">
      <t>ホショウ</t>
    </rPh>
    <phoneticPr fontId="17"/>
  </si>
  <si>
    <t>調査等、
その他</t>
    <rPh sb="0" eb="2">
      <t>チョウサ</t>
    </rPh>
    <rPh sb="2" eb="3">
      <t>トウ</t>
    </rPh>
    <rPh sb="7" eb="8">
      <t>タ</t>
    </rPh>
    <phoneticPr fontId="17"/>
  </si>
  <si>
    <t>収　入（ｂ）</t>
    <rPh sb="0" eb="1">
      <t>オサム</t>
    </rPh>
    <rPh sb="2" eb="3">
      <t>イ</t>
    </rPh>
    <phoneticPr fontId="17"/>
  </si>
  <si>
    <t>支　出（ｃ）</t>
    <rPh sb="0" eb="1">
      <t>シ</t>
    </rPh>
    <rPh sb="2" eb="3">
      <t>デ</t>
    </rPh>
    <phoneticPr fontId="17"/>
  </si>
  <si>
    <t>(補助・補てん、利子助成・補給)</t>
    <phoneticPr fontId="17"/>
  </si>
  <si>
    <t>うち
国費相当額</t>
    <rPh sb="3" eb="5">
      <t>コクヒ</t>
    </rPh>
    <rPh sb="5" eb="7">
      <t>ソウトウ</t>
    </rPh>
    <rPh sb="7" eb="8">
      <t>ガク</t>
    </rPh>
    <phoneticPr fontId="17"/>
  </si>
  <si>
    <t>うち</t>
    <phoneticPr fontId="17"/>
  </si>
  <si>
    <t>国費相当額</t>
    <phoneticPr fontId="17"/>
  </si>
  <si>
    <t>国からの資金交付額</t>
    <rPh sb="0" eb="1">
      <t>クニ</t>
    </rPh>
    <rPh sb="4" eb="6">
      <t>シキン</t>
    </rPh>
    <rPh sb="6" eb="8">
      <t>コウフ</t>
    </rPh>
    <rPh sb="8" eb="9">
      <t>ガク</t>
    </rPh>
    <phoneticPr fontId="17"/>
  </si>
  <si>
    <t>その他</t>
    <rPh sb="2" eb="3">
      <t>タ</t>
    </rPh>
    <phoneticPr fontId="17"/>
  </si>
  <si>
    <t>当初</t>
    <rPh sb="0" eb="2">
      <t>トウショ</t>
    </rPh>
    <phoneticPr fontId="17"/>
  </si>
  <si>
    <t>補正</t>
    <rPh sb="0" eb="2">
      <t>ホセイ</t>
    </rPh>
    <phoneticPr fontId="17"/>
  </si>
  <si>
    <t>予備費</t>
    <rPh sb="0" eb="3">
      <t>ヨビヒ</t>
    </rPh>
    <phoneticPr fontId="17"/>
  </si>
  <si>
    <r>
      <t>【個別表】令和３年度基金造成団体別基金執行状況表（</t>
    </r>
    <r>
      <rPr>
        <b/>
        <u/>
        <sz val="12"/>
        <rFont val="ＭＳ ゴシック"/>
        <family val="3"/>
        <charset val="128"/>
      </rPr>
      <t>008</t>
    </r>
    <r>
      <rPr>
        <b/>
        <sz val="12"/>
        <rFont val="ＭＳ ゴシック"/>
        <family val="3"/>
        <charset val="128"/>
      </rPr>
      <t>地域医療介護総合確保基金（医療介護提供体制改革推進交付金））</t>
    </r>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7"/>
  </si>
  <si>
    <t>基金の造成団体の名称</t>
    <rPh sb="0" eb="2">
      <t>キキン</t>
    </rPh>
    <rPh sb="3" eb="5">
      <t>ゾウセイ</t>
    </rPh>
    <rPh sb="5" eb="7">
      <t>ダンタイ</t>
    </rPh>
    <rPh sb="8" eb="10">
      <t>メイショウ</t>
    </rPh>
    <phoneticPr fontId="17"/>
  </si>
  <si>
    <t>平成元年度末基金残高
（ａ）</t>
    <rPh sb="0" eb="2">
      <t>ヘイセイ</t>
    </rPh>
    <rPh sb="2" eb="3">
      <t>ガン</t>
    </rPh>
    <rPh sb="3" eb="5">
      <t>ネンド</t>
    </rPh>
    <rPh sb="5" eb="6">
      <t>マツ</t>
    </rPh>
    <rPh sb="6" eb="8">
      <t>キキン</t>
    </rPh>
    <rPh sb="8" eb="10">
      <t>ザンダカ</t>
    </rPh>
    <phoneticPr fontId="17"/>
  </si>
  <si>
    <t>令　和　２　年　度　収　入　支　出</t>
    <rPh sb="0" eb="1">
      <t>レイ</t>
    </rPh>
    <rPh sb="2" eb="3">
      <t>カズ</t>
    </rPh>
    <rPh sb="6" eb="7">
      <t>トシ</t>
    </rPh>
    <rPh sb="8" eb="9">
      <t>ド</t>
    </rPh>
    <rPh sb="10" eb="11">
      <t>オサム</t>
    </rPh>
    <rPh sb="12" eb="13">
      <t>イ</t>
    </rPh>
    <rPh sb="14" eb="15">
      <t>シ</t>
    </rPh>
    <rPh sb="16" eb="17">
      <t>デ</t>
    </rPh>
    <phoneticPr fontId="17"/>
  </si>
  <si>
    <t>地域医療介護総合確保基金（医療介護提供体制改革推進交付金）</t>
    <phoneticPr fontId="19"/>
  </si>
  <si>
    <t>医療・介護サービスの提供体制の改革を推進するため、将来目指すべき医療提供体制等の実現に資する事業への財政的支援を行い、施策の推進を図る。</t>
    <phoneticPr fontId="17"/>
  </si>
  <si>
    <t>-</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</si>
</sst>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0"/>
    <numFmt numFmtId="177" formatCode="* #,##0;* \-#,##0;* &quot;-&quot;_ ;@\ "/>
    <numFmt numFmtId="178" formatCode="\(#,##0\);\(* \-#,##0\);\(* \ &quot;-&quot;\ \);@\ "/>
    <numFmt numFmtId="179" formatCode="_ * #,##0_ ;_ * \-#,##0_ ;_ * &quot;-&quot;??_ ;_ @_ "/>
    <numFmt numFmtId="180" formatCode="0_);[Red]\(0\)"/>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0"/>
      <name val="ＭＳ ゴシック"/>
      <family val="3"/>
      <charset val="128"/>
    </font>
    <font>
      <b/>
      <sz val="12"/>
      <name val="ＭＳ ゴシック"/>
      <family val="3"/>
      <charset val="128"/>
    </font>
    <font>
      <sz val="6"/>
      <name val="游ゴシック"/>
      <family val="3"/>
      <charset val="128"/>
    </font>
    <font>
      <b/>
      <sz val="10"/>
      <color theme="1"/>
      <name val="ＭＳ ゴシック"/>
      <family val="3"/>
      <charset val="128"/>
    </font>
    <font>
      <sz val="6"/>
      <name val="ＭＳ Ｐゴシック"/>
      <family val="3"/>
      <charset val="128"/>
    </font>
    <font>
      <b/>
      <u/>
      <sz val="12"/>
      <name val="ＭＳ ゴシック"/>
      <family val="3"/>
      <charset val="128"/>
    </font>
    <font>
      <sz val="11"/>
      <color theme="1"/>
      <name val="ＭＳ Ｐゴシック"/>
      <family val="3"/>
      <charset val="128"/>
      <scheme val="minor"/>
    </font>
    <font>
      <sz val="11"/>
      <name val="ＭＳ Ｐゴシック"/>
      <family val="3"/>
      <charset val="128"/>
      <scheme val="minor"/>
    </font>
    <font>
      <sz val="10"/>
      <color theme="1" tint="4.9989318521683403E-2"/>
      <name val="ＭＳ ゴシック"/>
      <family val="3"/>
      <charset val="128"/>
    </font>
    <font>
      <sz val="11"/>
      <color theme="1" tint="4.9989318521683403E-2"/>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1" fillId="0" borderId="0">
      <alignment vertical="center"/>
    </xf>
  </cellStyleXfs>
  <cellXfs count="19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7"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7"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1" fillId="0" borderId="0" xfId="0" applyFont="1">
      <alignment vertical="center"/>
    </xf>
    <xf numFmtId="0" fontId="12" fillId="0" borderId="0" xfId="0" applyFont="1">
      <alignment vertical="center"/>
    </xf>
    <xf numFmtId="0" fontId="13" fillId="2" borderId="4" xfId="0" applyFont="1" applyFill="1" applyBorder="1" applyAlignment="1">
      <alignment horizontal="center" vertical="center"/>
    </xf>
    <xf numFmtId="0" fontId="14" fillId="2" borderId="4" xfId="0" applyFont="1" applyFill="1" applyBorder="1" applyAlignment="1">
      <alignment horizontal="center" vertical="center"/>
    </xf>
    <xf numFmtId="0" fontId="13"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6" fillId="0" borderId="0" xfId="0" applyFont="1" applyAlignment="1">
      <alignment vertical="center"/>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41" fontId="3" fillId="3" borderId="6" xfId="0" applyNumberFormat="1" applyFont="1" applyFill="1" applyBorder="1" applyAlignment="1">
      <alignment horizontal="right" vertical="center" shrinkToFit="1"/>
    </xf>
    <xf numFmtId="0" fontId="16" fillId="0" borderId="0" xfId="0" applyFont="1" applyAlignment="1">
      <alignment vertical="center"/>
    </xf>
    <xf numFmtId="0" fontId="18" fillId="0" borderId="0" xfId="0" applyFont="1" applyAlignment="1">
      <alignment vertical="center"/>
    </xf>
    <xf numFmtId="0" fontId="7" fillId="2" borderId="26"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8" fontId="3" fillId="0" borderId="1"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xf>
    <xf numFmtId="177" fontId="3" fillId="0" borderId="27" xfId="0" applyNumberFormat="1" applyFont="1" applyFill="1" applyBorder="1" applyAlignment="1">
      <alignment horizontal="right" vertical="center"/>
    </xf>
    <xf numFmtId="41" fontId="3" fillId="0" borderId="27" xfId="0" applyNumberFormat="1" applyFont="1" applyFill="1" applyBorder="1" applyAlignment="1">
      <alignment horizontal="right" vertical="center"/>
    </xf>
    <xf numFmtId="178" fontId="15" fillId="0" borderId="28" xfId="0" applyNumberFormat="1" applyFont="1" applyFill="1" applyBorder="1" applyAlignment="1">
      <alignment horizontal="right" vertical="center"/>
    </xf>
    <xf numFmtId="177" fontId="15" fillId="0" borderId="27"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shrinkToFit="1"/>
    </xf>
    <xf numFmtId="177" fontId="3" fillId="0" borderId="27" xfId="0" applyNumberFormat="1" applyFont="1" applyFill="1" applyBorder="1" applyAlignment="1">
      <alignment horizontal="right" vertical="center" shrinkToFit="1"/>
    </xf>
    <xf numFmtId="0" fontId="9" fillId="4" borderId="14" xfId="0" applyFont="1" applyFill="1" applyBorder="1" applyAlignment="1">
      <alignment horizontal="center" vertical="center" wrapText="1"/>
    </xf>
    <xf numFmtId="41" fontId="3" fillId="0" borderId="14"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3" fillId="0" borderId="21" xfId="0" applyNumberFormat="1" applyFont="1" applyFill="1" applyBorder="1" applyAlignment="1">
      <alignment horizontal="right"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vertical="center" wrapText="1"/>
    </xf>
    <xf numFmtId="0" fontId="0" fillId="0" borderId="38" xfId="0" applyBorder="1" applyAlignment="1">
      <alignment vertical="center"/>
    </xf>
    <xf numFmtId="0" fontId="0" fillId="0" borderId="13" xfId="0" applyBorder="1" applyAlignment="1">
      <alignment vertical="center" wrapText="1"/>
    </xf>
    <xf numFmtId="0" fontId="0" fillId="0" borderId="39" xfId="0" applyBorder="1" applyAlignment="1">
      <alignment vertical="center"/>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0" fillId="0" borderId="41" xfId="0" applyBorder="1" applyAlignment="1">
      <alignment vertical="center"/>
    </xf>
    <xf numFmtId="0" fontId="0" fillId="0" borderId="16" xfId="0" applyBorder="1" applyAlignment="1">
      <alignment vertical="center" wrapText="1"/>
    </xf>
    <xf numFmtId="0" fontId="0" fillId="0" borderId="42" xfId="0" applyBorder="1" applyAlignment="1">
      <alignment vertical="center"/>
    </xf>
    <xf numFmtId="0" fontId="10" fillId="2" borderId="37" xfId="0" applyFont="1" applyFill="1"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46" xfId="0" applyFont="1" applyFill="1" applyBorder="1" applyAlignment="1">
      <alignment horizontal="center" vertical="center" wrapText="1"/>
    </xf>
    <xf numFmtId="177" fontId="3" fillId="0" borderId="18" xfId="0" applyNumberFormat="1" applyFont="1" applyFill="1" applyBorder="1" applyAlignment="1">
      <alignment horizontal="right" vertical="center"/>
    </xf>
    <xf numFmtId="177" fontId="3" fillId="0" borderId="17" xfId="0" applyNumberFormat="1" applyFont="1" applyFill="1" applyBorder="1" applyAlignment="1">
      <alignment horizontal="right" vertical="center"/>
    </xf>
    <xf numFmtId="177" fontId="3" fillId="0" borderId="43" xfId="0" applyNumberFormat="1" applyFont="1" applyFill="1" applyBorder="1" applyAlignment="1">
      <alignment vertical="center"/>
    </xf>
    <xf numFmtId="177" fontId="0" fillId="0" borderId="19" xfId="0" applyNumberFormat="1" applyFill="1" applyBorder="1" applyAlignment="1">
      <alignment vertical="center"/>
    </xf>
    <xf numFmtId="177" fontId="0" fillId="0" borderId="17" xfId="0" applyNumberFormat="1" applyFill="1" applyBorder="1" applyAlignment="1">
      <alignment horizontal="right" vertical="center"/>
    </xf>
    <xf numFmtId="177" fontId="3" fillId="0" borderId="43" xfId="0" applyNumberFormat="1" applyFont="1" applyFill="1" applyBorder="1" applyAlignment="1">
      <alignment horizontal="right" vertical="center"/>
    </xf>
    <xf numFmtId="177" fontId="0" fillId="0" borderId="19" xfId="0" applyNumberFormat="1" applyFill="1" applyBorder="1" applyAlignment="1">
      <alignment horizontal="right" vertical="center"/>
    </xf>
    <xf numFmtId="177" fontId="3" fillId="0" borderId="30" xfId="0" applyNumberFormat="1" applyFont="1" applyFill="1" applyBorder="1" applyAlignment="1">
      <alignment horizontal="right" vertical="center"/>
    </xf>
    <xf numFmtId="177" fontId="0" fillId="0" borderId="14" xfId="0" applyNumberFormat="1" applyFill="1" applyBorder="1" applyAlignment="1">
      <alignment horizontal="right" vertical="center"/>
    </xf>
    <xf numFmtId="0" fontId="3" fillId="0" borderId="49" xfId="0" applyFont="1" applyFill="1" applyBorder="1" applyAlignment="1">
      <alignment horizontal="center" vertical="center"/>
    </xf>
    <xf numFmtId="0" fontId="3" fillId="0" borderId="49" xfId="0" applyFont="1" applyFill="1" applyBorder="1" applyAlignment="1">
      <alignment vertical="center" wrapText="1"/>
    </xf>
    <xf numFmtId="0" fontId="3" fillId="0" borderId="49" xfId="0" applyFont="1" applyFill="1" applyBorder="1" applyAlignment="1">
      <alignment vertical="center"/>
    </xf>
    <xf numFmtId="0" fontId="4" fillId="0" borderId="49" xfId="0" applyFont="1" applyFill="1" applyBorder="1" applyAlignment="1">
      <alignment horizontal="left" vertical="center" wrapText="1"/>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7" fontId="3" fillId="0" borderId="14" xfId="0" applyNumberFormat="1" applyFont="1" applyFill="1" applyBorder="1" applyAlignment="1">
      <alignment horizontal="right" vertical="center"/>
    </xf>
    <xf numFmtId="177" fontId="3" fillId="0" borderId="19" xfId="0" applyNumberFormat="1" applyFont="1" applyFill="1" applyBorder="1" applyAlignment="1">
      <alignment horizontal="right" vertical="center"/>
    </xf>
    <xf numFmtId="0" fontId="8" fillId="2" borderId="1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2" xfId="0" applyFont="1" applyFill="1" applyBorder="1" applyAlignment="1">
      <alignment horizontal="center" vertical="center" wrapText="1"/>
    </xf>
    <xf numFmtId="177" fontId="3" fillId="3" borderId="43" xfId="0" applyNumberFormat="1" applyFont="1" applyFill="1" applyBorder="1" applyAlignment="1">
      <alignment horizontal="right" vertical="center"/>
    </xf>
    <xf numFmtId="177" fontId="0" fillId="3" borderId="19" xfId="0" applyNumberFormat="1" applyFont="1" applyFill="1" applyBorder="1" applyAlignment="1">
      <alignment horizontal="right" vertical="center"/>
    </xf>
    <xf numFmtId="177" fontId="0" fillId="3" borderId="19" xfId="0" applyNumberFormat="1" applyFill="1" applyBorder="1" applyAlignment="1">
      <alignment horizontal="right" vertical="center"/>
    </xf>
    <xf numFmtId="177" fontId="21" fillId="0" borderId="14" xfId="0" applyNumberFormat="1" applyFont="1" applyFill="1" applyBorder="1" applyAlignment="1">
      <alignment horizontal="right" vertical="center"/>
    </xf>
    <xf numFmtId="180" fontId="3" fillId="0" borderId="18" xfId="0" applyNumberFormat="1" applyFont="1" applyFill="1" applyBorder="1" applyAlignment="1">
      <alignment horizontal="right" vertical="center"/>
    </xf>
    <xf numFmtId="180" fontId="0" fillId="0" borderId="17" xfId="0" applyNumberFormat="1" applyFill="1" applyBorder="1" applyAlignment="1">
      <alignment horizontal="right" vertical="center"/>
    </xf>
    <xf numFmtId="177" fontId="0" fillId="0" borderId="19" xfId="0" applyNumberFormat="1" applyFont="1" applyFill="1" applyBorder="1" applyAlignment="1">
      <alignment horizontal="right" vertical="center"/>
    </xf>
    <xf numFmtId="177" fontId="0" fillId="0" borderId="17" xfId="0" applyNumberFormat="1" applyFont="1" applyFill="1" applyBorder="1" applyAlignment="1">
      <alignment horizontal="right" vertical="center"/>
    </xf>
    <xf numFmtId="177" fontId="3" fillId="0" borderId="30" xfId="0" applyNumberFormat="1" applyFont="1" applyFill="1" applyBorder="1" applyAlignment="1">
      <alignment horizontal="right" vertical="center" shrinkToFit="1"/>
    </xf>
    <xf numFmtId="177" fontId="0" fillId="0" borderId="14" xfId="0" applyNumberFormat="1" applyFill="1" applyBorder="1" applyAlignment="1">
      <alignment horizontal="right" vertical="center" shrinkToFit="1"/>
    </xf>
    <xf numFmtId="177" fontId="3" fillId="0" borderId="43" xfId="0" applyNumberFormat="1" applyFont="1" applyFill="1" applyBorder="1" applyAlignment="1">
      <alignment horizontal="right" vertical="center" shrinkToFit="1"/>
    </xf>
    <xf numFmtId="177" fontId="0" fillId="0" borderId="19" xfId="0" applyNumberFormat="1" applyFill="1" applyBorder="1" applyAlignment="1">
      <alignment horizontal="right" vertical="center" shrinkToFit="1"/>
    </xf>
    <xf numFmtId="177" fontId="3" fillId="3" borderId="43" xfId="0" applyNumberFormat="1" applyFont="1" applyFill="1" applyBorder="1" applyAlignment="1">
      <alignment horizontal="right" vertical="center" shrinkToFit="1"/>
    </xf>
    <xf numFmtId="177" fontId="0" fillId="3" borderId="19" xfId="0" applyNumberFormat="1" applyFill="1" applyBorder="1" applyAlignment="1">
      <alignment horizontal="right" vertical="center" shrinkToFit="1"/>
    </xf>
    <xf numFmtId="179" fontId="3" fillId="0" borderId="18" xfId="0" applyNumberFormat="1" applyFont="1" applyFill="1" applyBorder="1" applyAlignment="1">
      <alignment horizontal="right" vertical="center" shrinkToFit="1"/>
    </xf>
    <xf numFmtId="179" fontId="0" fillId="0" borderId="17" xfId="0" applyNumberFormat="1" applyFill="1" applyBorder="1" applyAlignment="1">
      <alignment horizontal="right" vertical="center" shrinkToFit="1"/>
    </xf>
    <xf numFmtId="179" fontId="3" fillId="0" borderId="30" xfId="0" applyNumberFormat="1" applyFont="1" applyFill="1" applyBorder="1" applyAlignment="1">
      <alignment horizontal="right" vertical="center" shrinkToFit="1"/>
    </xf>
    <xf numFmtId="179" fontId="0" fillId="0" borderId="14" xfId="0" applyNumberFormat="1" applyFill="1" applyBorder="1" applyAlignment="1">
      <alignment horizontal="right" vertical="center" shrinkToFit="1"/>
    </xf>
    <xf numFmtId="177" fontId="3" fillId="0" borderId="19" xfId="0" applyNumberFormat="1" applyFont="1" applyFill="1" applyBorder="1" applyAlignment="1">
      <alignment horizontal="right" vertical="center" shrinkToFit="1"/>
    </xf>
    <xf numFmtId="177" fontId="3" fillId="0" borderId="18" xfId="0" applyNumberFormat="1" applyFont="1" applyFill="1" applyBorder="1" applyAlignment="1">
      <alignment horizontal="right" vertical="center" shrinkToFit="1"/>
    </xf>
    <xf numFmtId="177" fontId="3" fillId="0" borderId="17" xfId="0" applyNumberFormat="1" applyFont="1" applyFill="1" applyBorder="1" applyAlignment="1">
      <alignment horizontal="right" vertical="center" shrinkToFit="1"/>
    </xf>
    <xf numFmtId="177" fontId="0" fillId="0" borderId="14" xfId="0" applyNumberFormat="1" applyFont="1" applyFill="1" applyBorder="1" applyAlignment="1">
      <alignment horizontal="right" vertical="center" shrinkToFit="1"/>
    </xf>
    <xf numFmtId="177" fontId="3" fillId="0" borderId="43" xfId="0" applyNumberFormat="1" applyFont="1" applyFill="1" applyBorder="1" applyAlignment="1">
      <alignment vertical="center" shrinkToFit="1"/>
    </xf>
    <xf numFmtId="177" fontId="0" fillId="0" borderId="19" xfId="0" applyNumberFormat="1" applyFont="1" applyFill="1" applyBorder="1" applyAlignment="1">
      <alignment vertical="center" shrinkToFit="1"/>
    </xf>
    <xf numFmtId="177" fontId="0" fillId="3" borderId="19" xfId="0" applyNumberFormat="1" applyFont="1" applyFill="1" applyBorder="1" applyAlignment="1">
      <alignment horizontal="right" vertical="center" shrinkToFit="1"/>
    </xf>
    <xf numFmtId="177" fontId="0" fillId="0" borderId="17" xfId="0" applyNumberFormat="1" applyFont="1" applyFill="1" applyBorder="1" applyAlignment="1">
      <alignment horizontal="right" vertical="center" shrinkToFit="1"/>
    </xf>
    <xf numFmtId="177" fontId="0" fillId="0" borderId="19" xfId="0" applyNumberFormat="1" applyFont="1" applyFill="1" applyBorder="1" applyAlignment="1">
      <alignment horizontal="right" vertical="center" shrinkToFit="1"/>
    </xf>
    <xf numFmtId="177" fontId="15" fillId="0" borderId="30" xfId="0" applyNumberFormat="1" applyFont="1" applyFill="1" applyBorder="1" applyAlignment="1">
      <alignment horizontal="right" vertical="center"/>
    </xf>
    <xf numFmtId="177" fontId="22" fillId="0" borderId="14" xfId="0" applyNumberFormat="1" applyFont="1" applyFill="1" applyBorder="1" applyAlignment="1">
      <alignment horizontal="right" vertical="center"/>
    </xf>
    <xf numFmtId="177" fontId="15" fillId="0" borderId="43" xfId="0" applyNumberFormat="1" applyFont="1" applyFill="1" applyBorder="1" applyAlignment="1">
      <alignment vertical="center"/>
    </xf>
    <xf numFmtId="177" fontId="22" fillId="0" borderId="19" xfId="0" applyNumberFormat="1" applyFont="1" applyFill="1" applyBorder="1" applyAlignment="1">
      <alignment vertical="center"/>
    </xf>
    <xf numFmtId="177" fontId="15" fillId="3" borderId="43" xfId="0" applyNumberFormat="1" applyFont="1" applyFill="1" applyBorder="1" applyAlignment="1">
      <alignment horizontal="right" vertical="center"/>
    </xf>
    <xf numFmtId="177" fontId="22" fillId="3" borderId="19" xfId="0" applyNumberFormat="1" applyFont="1" applyFill="1" applyBorder="1" applyAlignment="1">
      <alignment horizontal="right" vertical="center"/>
    </xf>
    <xf numFmtId="177" fontId="15" fillId="0" borderId="18" xfId="0" applyNumberFormat="1" applyFont="1" applyFill="1" applyBorder="1" applyAlignment="1">
      <alignment horizontal="right" vertical="center"/>
    </xf>
    <xf numFmtId="177" fontId="22" fillId="0" borderId="17" xfId="0" applyNumberFormat="1" applyFont="1" applyFill="1" applyBorder="1" applyAlignment="1">
      <alignment horizontal="right" vertical="center"/>
    </xf>
    <xf numFmtId="177" fontId="3" fillId="0" borderId="43"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15" fillId="0" borderId="43" xfId="0" applyNumberFormat="1" applyFont="1" applyFill="1" applyBorder="1" applyAlignment="1">
      <alignment horizontal="right" vertical="center"/>
    </xf>
    <xf numFmtId="177" fontId="22" fillId="0" borderId="19" xfId="0" applyNumberFormat="1" applyFont="1" applyFill="1" applyBorder="1" applyAlignment="1">
      <alignment horizontal="right" vertical="center"/>
    </xf>
    <xf numFmtId="177" fontId="23" fillId="0" borderId="30" xfId="0" applyNumberFormat="1" applyFont="1" applyFill="1" applyBorder="1" applyAlignment="1">
      <alignment horizontal="right" vertical="center"/>
    </xf>
    <xf numFmtId="177" fontId="24" fillId="0" borderId="14" xfId="0" applyNumberFormat="1" applyFont="1" applyFill="1" applyBorder="1" applyAlignment="1">
      <alignment horizontal="right" vertical="center"/>
    </xf>
    <xf numFmtId="177" fontId="3" fillId="0" borderId="7" xfId="0" applyNumberFormat="1" applyFont="1" applyFill="1" applyBorder="1" applyAlignment="1">
      <alignment vertical="center"/>
    </xf>
    <xf numFmtId="177" fontId="3" fillId="0" borderId="9" xfId="0" applyNumberFormat="1" applyFont="1" applyFill="1" applyBorder="1" applyAlignment="1">
      <alignment vertical="center"/>
    </xf>
    <xf numFmtId="177" fontId="3" fillId="3" borderId="19" xfId="0" applyNumberFormat="1" applyFont="1" applyFill="1" applyBorder="1" applyAlignment="1">
      <alignment horizontal="right" vertical="center"/>
    </xf>
    <xf numFmtId="0" fontId="10" fillId="2" borderId="4" xfId="0" applyFont="1" applyFill="1" applyBorder="1" applyAlignment="1">
      <alignmen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2" borderId="26"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7" fillId="0" borderId="11" xfId="0" applyFont="1" applyBorder="1" applyAlignment="1">
      <alignment vertical="center" wrapText="1"/>
    </xf>
  </cellXfs>
  <cellStyles count="2">
    <cellStyle name="Normal" xfId="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56"/>
  <sheetViews>
    <sheetView tabSelected="1" zoomScale="70" zoomScaleNormal="70" workbookViewId="0">
      <selection activeCell="D17" sqref="D17:D18"/>
    </sheetView>
  </sheetViews>
  <sheetFormatPr defaultRowHeight="13.5" outlineLevelRow="1" x14ac:dyDescent="0.15"/>
  <cols>
    <col min="1" max="1" width="4.125" style="1" customWidth="1"/>
    <col min="2" max="2" width="7.875" style="1" customWidth="1"/>
    <col min="3" max="3" width="17.75" style="1" customWidth="1"/>
    <col min="4" max="4" width="33" style="1" customWidth="1"/>
    <col min="5" max="15" width="9" style="1" customWidth="1"/>
    <col min="16" max="16" width="9.125" style="1" bestFit="1" customWidth="1"/>
    <col min="17" max="24" width="8" style="1" customWidth="1"/>
    <col min="25" max="25" width="9" style="31"/>
    <col min="26" max="256" width="9" style="1"/>
    <col min="257" max="257" width="4.125" style="1" customWidth="1"/>
    <col min="258" max="258" width="7.875" style="1" customWidth="1"/>
    <col min="259" max="259" width="17.75" style="1" customWidth="1"/>
    <col min="260" max="260" width="33" style="1" customWidth="1"/>
    <col min="261" max="271" width="9" style="1" customWidth="1"/>
    <col min="272" max="272" width="9.125" style="1" bestFit="1" customWidth="1"/>
    <col min="273" max="280" width="8" style="1" customWidth="1"/>
    <col min="281" max="512" width="9" style="1"/>
    <col min="513" max="513" width="4.125" style="1" customWidth="1"/>
    <col min="514" max="514" width="7.875" style="1" customWidth="1"/>
    <col min="515" max="515" width="17.75" style="1" customWidth="1"/>
    <col min="516" max="516" width="33" style="1" customWidth="1"/>
    <col min="517" max="527" width="9" style="1" customWidth="1"/>
    <col min="528" max="528" width="9.125" style="1" bestFit="1" customWidth="1"/>
    <col min="529" max="536" width="8" style="1" customWidth="1"/>
    <col min="537" max="768" width="9" style="1"/>
    <col min="769" max="769" width="4.125" style="1" customWidth="1"/>
    <col min="770" max="770" width="7.875" style="1" customWidth="1"/>
    <col min="771" max="771" width="17.75" style="1" customWidth="1"/>
    <col min="772" max="772" width="33" style="1" customWidth="1"/>
    <col min="773" max="783" width="9" style="1" customWidth="1"/>
    <col min="784" max="784" width="9.125" style="1" bestFit="1" customWidth="1"/>
    <col min="785" max="792" width="8" style="1" customWidth="1"/>
    <col min="793" max="1024" width="9" style="1"/>
    <col min="1025" max="1025" width="4.125" style="1" customWidth="1"/>
    <col min="1026" max="1026" width="7.875" style="1" customWidth="1"/>
    <col min="1027" max="1027" width="17.75" style="1" customWidth="1"/>
    <col min="1028" max="1028" width="33" style="1" customWidth="1"/>
    <col min="1029" max="1039" width="9" style="1" customWidth="1"/>
    <col min="1040" max="1040" width="9.125" style="1" bestFit="1" customWidth="1"/>
    <col min="1041" max="1048" width="8" style="1" customWidth="1"/>
    <col min="1049" max="1280" width="9" style="1"/>
    <col min="1281" max="1281" width="4.125" style="1" customWidth="1"/>
    <col min="1282" max="1282" width="7.875" style="1" customWidth="1"/>
    <col min="1283" max="1283" width="17.75" style="1" customWidth="1"/>
    <col min="1284" max="1284" width="33" style="1" customWidth="1"/>
    <col min="1285" max="1295" width="9" style="1" customWidth="1"/>
    <col min="1296" max="1296" width="9.125" style="1" bestFit="1" customWidth="1"/>
    <col min="1297" max="1304" width="8" style="1" customWidth="1"/>
    <col min="1305" max="1536" width="9" style="1"/>
    <col min="1537" max="1537" width="4.125" style="1" customWidth="1"/>
    <col min="1538" max="1538" width="7.875" style="1" customWidth="1"/>
    <col min="1539" max="1539" width="17.75" style="1" customWidth="1"/>
    <col min="1540" max="1540" width="33" style="1" customWidth="1"/>
    <col min="1541" max="1551" width="9" style="1" customWidth="1"/>
    <col min="1552" max="1552" width="9.125" style="1" bestFit="1" customWidth="1"/>
    <col min="1553" max="1560" width="8" style="1" customWidth="1"/>
    <col min="1561" max="1792" width="9" style="1"/>
    <col min="1793" max="1793" width="4.125" style="1" customWidth="1"/>
    <col min="1794" max="1794" width="7.875" style="1" customWidth="1"/>
    <col min="1795" max="1795" width="17.75" style="1" customWidth="1"/>
    <col min="1796" max="1796" width="33" style="1" customWidth="1"/>
    <col min="1797" max="1807" width="9" style="1" customWidth="1"/>
    <col min="1808" max="1808" width="9.125" style="1" bestFit="1" customWidth="1"/>
    <col min="1809" max="1816" width="8" style="1" customWidth="1"/>
    <col min="1817" max="2048" width="9" style="1"/>
    <col min="2049" max="2049" width="4.125" style="1" customWidth="1"/>
    <col min="2050" max="2050" width="7.875" style="1" customWidth="1"/>
    <col min="2051" max="2051" width="17.75" style="1" customWidth="1"/>
    <col min="2052" max="2052" width="33" style="1" customWidth="1"/>
    <col min="2053" max="2063" width="9" style="1" customWidth="1"/>
    <col min="2064" max="2064" width="9.125" style="1" bestFit="1" customWidth="1"/>
    <col min="2065" max="2072" width="8" style="1" customWidth="1"/>
    <col min="2073" max="2304" width="9" style="1"/>
    <col min="2305" max="2305" width="4.125" style="1" customWidth="1"/>
    <col min="2306" max="2306" width="7.875" style="1" customWidth="1"/>
    <col min="2307" max="2307" width="17.75" style="1" customWidth="1"/>
    <col min="2308" max="2308" width="33" style="1" customWidth="1"/>
    <col min="2309" max="2319" width="9" style="1" customWidth="1"/>
    <col min="2320" max="2320" width="9.125" style="1" bestFit="1" customWidth="1"/>
    <col min="2321" max="2328" width="8" style="1" customWidth="1"/>
    <col min="2329" max="2560" width="9" style="1"/>
    <col min="2561" max="2561" width="4.125" style="1" customWidth="1"/>
    <col min="2562" max="2562" width="7.875" style="1" customWidth="1"/>
    <col min="2563" max="2563" width="17.75" style="1" customWidth="1"/>
    <col min="2564" max="2564" width="33" style="1" customWidth="1"/>
    <col min="2565" max="2575" width="9" style="1" customWidth="1"/>
    <col min="2576" max="2576" width="9.125" style="1" bestFit="1" customWidth="1"/>
    <col min="2577" max="2584" width="8" style="1" customWidth="1"/>
    <col min="2585" max="2816" width="9" style="1"/>
    <col min="2817" max="2817" width="4.125" style="1" customWidth="1"/>
    <col min="2818" max="2818" width="7.875" style="1" customWidth="1"/>
    <col min="2819" max="2819" width="17.75" style="1" customWidth="1"/>
    <col min="2820" max="2820" width="33" style="1" customWidth="1"/>
    <col min="2821" max="2831" width="9" style="1" customWidth="1"/>
    <col min="2832" max="2832" width="9.125" style="1" bestFit="1" customWidth="1"/>
    <col min="2833" max="2840" width="8" style="1" customWidth="1"/>
    <col min="2841" max="3072" width="9" style="1"/>
    <col min="3073" max="3073" width="4.125" style="1" customWidth="1"/>
    <col min="3074" max="3074" width="7.875" style="1" customWidth="1"/>
    <col min="3075" max="3075" width="17.75" style="1" customWidth="1"/>
    <col min="3076" max="3076" width="33" style="1" customWidth="1"/>
    <col min="3077" max="3087" width="9" style="1" customWidth="1"/>
    <col min="3088" max="3088" width="9.125" style="1" bestFit="1" customWidth="1"/>
    <col min="3089" max="3096" width="8" style="1" customWidth="1"/>
    <col min="3097" max="3328" width="9" style="1"/>
    <col min="3329" max="3329" width="4.125" style="1" customWidth="1"/>
    <col min="3330" max="3330" width="7.875" style="1" customWidth="1"/>
    <col min="3331" max="3331" width="17.75" style="1" customWidth="1"/>
    <col min="3332" max="3332" width="33" style="1" customWidth="1"/>
    <col min="3333" max="3343" width="9" style="1" customWidth="1"/>
    <col min="3344" max="3344" width="9.125" style="1" bestFit="1" customWidth="1"/>
    <col min="3345" max="3352" width="8" style="1" customWidth="1"/>
    <col min="3353" max="3584" width="9" style="1"/>
    <col min="3585" max="3585" width="4.125" style="1" customWidth="1"/>
    <col min="3586" max="3586" width="7.875" style="1" customWidth="1"/>
    <col min="3587" max="3587" width="17.75" style="1" customWidth="1"/>
    <col min="3588" max="3588" width="33" style="1" customWidth="1"/>
    <col min="3589" max="3599" width="9" style="1" customWidth="1"/>
    <col min="3600" max="3600" width="9.125" style="1" bestFit="1" customWidth="1"/>
    <col min="3601" max="3608" width="8" style="1" customWidth="1"/>
    <col min="3609" max="3840" width="9" style="1"/>
    <col min="3841" max="3841" width="4.125" style="1" customWidth="1"/>
    <col min="3842" max="3842" width="7.875" style="1" customWidth="1"/>
    <col min="3843" max="3843" width="17.75" style="1" customWidth="1"/>
    <col min="3844" max="3844" width="33" style="1" customWidth="1"/>
    <col min="3845" max="3855" width="9" style="1" customWidth="1"/>
    <col min="3856" max="3856" width="9.125" style="1" bestFit="1" customWidth="1"/>
    <col min="3857" max="3864" width="8" style="1" customWidth="1"/>
    <col min="3865" max="4096" width="9" style="1"/>
    <col min="4097" max="4097" width="4.125" style="1" customWidth="1"/>
    <col min="4098" max="4098" width="7.875" style="1" customWidth="1"/>
    <col min="4099" max="4099" width="17.75" style="1" customWidth="1"/>
    <col min="4100" max="4100" width="33" style="1" customWidth="1"/>
    <col min="4101" max="4111" width="9" style="1" customWidth="1"/>
    <col min="4112" max="4112" width="9.125" style="1" bestFit="1" customWidth="1"/>
    <col min="4113" max="4120" width="8" style="1" customWidth="1"/>
    <col min="4121" max="4352" width="9" style="1"/>
    <col min="4353" max="4353" width="4.125" style="1" customWidth="1"/>
    <col min="4354" max="4354" width="7.875" style="1" customWidth="1"/>
    <col min="4355" max="4355" width="17.75" style="1" customWidth="1"/>
    <col min="4356" max="4356" width="33" style="1" customWidth="1"/>
    <col min="4357" max="4367" width="9" style="1" customWidth="1"/>
    <col min="4368" max="4368" width="9.125" style="1" bestFit="1" customWidth="1"/>
    <col min="4369" max="4376" width="8" style="1" customWidth="1"/>
    <col min="4377" max="4608" width="9" style="1"/>
    <col min="4609" max="4609" width="4.125" style="1" customWidth="1"/>
    <col min="4610" max="4610" width="7.875" style="1" customWidth="1"/>
    <col min="4611" max="4611" width="17.75" style="1" customWidth="1"/>
    <col min="4612" max="4612" width="33" style="1" customWidth="1"/>
    <col min="4613" max="4623" width="9" style="1" customWidth="1"/>
    <col min="4624" max="4624" width="9.125" style="1" bestFit="1" customWidth="1"/>
    <col min="4625" max="4632" width="8" style="1" customWidth="1"/>
    <col min="4633" max="4864" width="9" style="1"/>
    <col min="4865" max="4865" width="4.125" style="1" customWidth="1"/>
    <col min="4866" max="4866" width="7.875" style="1" customWidth="1"/>
    <col min="4867" max="4867" width="17.75" style="1" customWidth="1"/>
    <col min="4868" max="4868" width="33" style="1" customWidth="1"/>
    <col min="4869" max="4879" width="9" style="1" customWidth="1"/>
    <col min="4880" max="4880" width="9.125" style="1" bestFit="1" customWidth="1"/>
    <col min="4881" max="4888" width="8" style="1" customWidth="1"/>
    <col min="4889" max="5120" width="9" style="1"/>
    <col min="5121" max="5121" width="4.125" style="1" customWidth="1"/>
    <col min="5122" max="5122" width="7.875" style="1" customWidth="1"/>
    <col min="5123" max="5123" width="17.75" style="1" customWidth="1"/>
    <col min="5124" max="5124" width="33" style="1" customWidth="1"/>
    <col min="5125" max="5135" width="9" style="1" customWidth="1"/>
    <col min="5136" max="5136" width="9.125" style="1" bestFit="1" customWidth="1"/>
    <col min="5137" max="5144" width="8" style="1" customWidth="1"/>
    <col min="5145" max="5376" width="9" style="1"/>
    <col min="5377" max="5377" width="4.125" style="1" customWidth="1"/>
    <col min="5378" max="5378" width="7.875" style="1" customWidth="1"/>
    <col min="5379" max="5379" width="17.75" style="1" customWidth="1"/>
    <col min="5380" max="5380" width="33" style="1" customWidth="1"/>
    <col min="5381" max="5391" width="9" style="1" customWidth="1"/>
    <col min="5392" max="5392" width="9.125" style="1" bestFit="1" customWidth="1"/>
    <col min="5393" max="5400" width="8" style="1" customWidth="1"/>
    <col min="5401" max="5632" width="9" style="1"/>
    <col min="5633" max="5633" width="4.125" style="1" customWidth="1"/>
    <col min="5634" max="5634" width="7.875" style="1" customWidth="1"/>
    <col min="5635" max="5635" width="17.75" style="1" customWidth="1"/>
    <col min="5636" max="5636" width="33" style="1" customWidth="1"/>
    <col min="5637" max="5647" width="9" style="1" customWidth="1"/>
    <col min="5648" max="5648" width="9.125" style="1" bestFit="1" customWidth="1"/>
    <col min="5649" max="5656" width="8" style="1" customWidth="1"/>
    <col min="5657" max="5888" width="9" style="1"/>
    <col min="5889" max="5889" width="4.125" style="1" customWidth="1"/>
    <col min="5890" max="5890" width="7.875" style="1" customWidth="1"/>
    <col min="5891" max="5891" width="17.75" style="1" customWidth="1"/>
    <col min="5892" max="5892" width="33" style="1" customWidth="1"/>
    <col min="5893" max="5903" width="9" style="1" customWidth="1"/>
    <col min="5904" max="5904" width="9.125" style="1" bestFit="1" customWidth="1"/>
    <col min="5905" max="5912" width="8" style="1" customWidth="1"/>
    <col min="5913" max="6144" width="9" style="1"/>
    <col min="6145" max="6145" width="4.125" style="1" customWidth="1"/>
    <col min="6146" max="6146" width="7.875" style="1" customWidth="1"/>
    <col min="6147" max="6147" width="17.75" style="1" customWidth="1"/>
    <col min="6148" max="6148" width="33" style="1" customWidth="1"/>
    <col min="6149" max="6159" width="9" style="1" customWidth="1"/>
    <col min="6160" max="6160" width="9.125" style="1" bestFit="1" customWidth="1"/>
    <col min="6161" max="6168" width="8" style="1" customWidth="1"/>
    <col min="6169" max="6400" width="9" style="1"/>
    <col min="6401" max="6401" width="4.125" style="1" customWidth="1"/>
    <col min="6402" max="6402" width="7.875" style="1" customWidth="1"/>
    <col min="6403" max="6403" width="17.75" style="1" customWidth="1"/>
    <col min="6404" max="6404" width="33" style="1" customWidth="1"/>
    <col min="6405" max="6415" width="9" style="1" customWidth="1"/>
    <col min="6416" max="6416" width="9.125" style="1" bestFit="1" customWidth="1"/>
    <col min="6417" max="6424" width="8" style="1" customWidth="1"/>
    <col min="6425" max="6656" width="9" style="1"/>
    <col min="6657" max="6657" width="4.125" style="1" customWidth="1"/>
    <col min="6658" max="6658" width="7.875" style="1" customWidth="1"/>
    <col min="6659" max="6659" width="17.75" style="1" customWidth="1"/>
    <col min="6660" max="6660" width="33" style="1" customWidth="1"/>
    <col min="6661" max="6671" width="9" style="1" customWidth="1"/>
    <col min="6672" max="6672" width="9.125" style="1" bestFit="1" customWidth="1"/>
    <col min="6673" max="6680" width="8" style="1" customWidth="1"/>
    <col min="6681" max="6912" width="9" style="1"/>
    <col min="6913" max="6913" width="4.125" style="1" customWidth="1"/>
    <col min="6914" max="6914" width="7.875" style="1" customWidth="1"/>
    <col min="6915" max="6915" width="17.75" style="1" customWidth="1"/>
    <col min="6916" max="6916" width="33" style="1" customWidth="1"/>
    <col min="6917" max="6927" width="9" style="1" customWidth="1"/>
    <col min="6928" max="6928" width="9.125" style="1" bestFit="1" customWidth="1"/>
    <col min="6929" max="6936" width="8" style="1" customWidth="1"/>
    <col min="6937" max="7168" width="9" style="1"/>
    <col min="7169" max="7169" width="4.125" style="1" customWidth="1"/>
    <col min="7170" max="7170" width="7.875" style="1" customWidth="1"/>
    <col min="7171" max="7171" width="17.75" style="1" customWidth="1"/>
    <col min="7172" max="7172" width="33" style="1" customWidth="1"/>
    <col min="7173" max="7183" width="9" style="1" customWidth="1"/>
    <col min="7184" max="7184" width="9.125" style="1" bestFit="1" customWidth="1"/>
    <col min="7185" max="7192" width="8" style="1" customWidth="1"/>
    <col min="7193" max="7424" width="9" style="1"/>
    <col min="7425" max="7425" width="4.125" style="1" customWidth="1"/>
    <col min="7426" max="7426" width="7.875" style="1" customWidth="1"/>
    <col min="7427" max="7427" width="17.75" style="1" customWidth="1"/>
    <col min="7428" max="7428" width="33" style="1" customWidth="1"/>
    <col min="7429" max="7439" width="9" style="1" customWidth="1"/>
    <col min="7440" max="7440" width="9.125" style="1" bestFit="1" customWidth="1"/>
    <col min="7441" max="7448" width="8" style="1" customWidth="1"/>
    <col min="7449" max="7680" width="9" style="1"/>
    <col min="7681" max="7681" width="4.125" style="1" customWidth="1"/>
    <col min="7682" max="7682" width="7.875" style="1" customWidth="1"/>
    <col min="7683" max="7683" width="17.75" style="1" customWidth="1"/>
    <col min="7684" max="7684" width="33" style="1" customWidth="1"/>
    <col min="7685" max="7695" width="9" style="1" customWidth="1"/>
    <col min="7696" max="7696" width="9.125" style="1" bestFit="1" customWidth="1"/>
    <col min="7697" max="7704" width="8" style="1" customWidth="1"/>
    <col min="7705" max="7936" width="9" style="1"/>
    <col min="7937" max="7937" width="4.125" style="1" customWidth="1"/>
    <col min="7938" max="7938" width="7.875" style="1" customWidth="1"/>
    <col min="7939" max="7939" width="17.75" style="1" customWidth="1"/>
    <col min="7940" max="7940" width="33" style="1" customWidth="1"/>
    <col min="7941" max="7951" width="9" style="1" customWidth="1"/>
    <col min="7952" max="7952" width="9.125" style="1" bestFit="1" customWidth="1"/>
    <col min="7953" max="7960" width="8" style="1" customWidth="1"/>
    <col min="7961" max="8192" width="9" style="1"/>
    <col min="8193" max="8193" width="4.125" style="1" customWidth="1"/>
    <col min="8194" max="8194" width="7.875" style="1" customWidth="1"/>
    <col min="8195" max="8195" width="17.75" style="1" customWidth="1"/>
    <col min="8196" max="8196" width="33" style="1" customWidth="1"/>
    <col min="8197" max="8207" width="9" style="1" customWidth="1"/>
    <col min="8208" max="8208" width="9.125" style="1" bestFit="1" customWidth="1"/>
    <col min="8209" max="8216" width="8" style="1" customWidth="1"/>
    <col min="8217" max="8448" width="9" style="1"/>
    <col min="8449" max="8449" width="4.125" style="1" customWidth="1"/>
    <col min="8450" max="8450" width="7.875" style="1" customWidth="1"/>
    <col min="8451" max="8451" width="17.75" style="1" customWidth="1"/>
    <col min="8452" max="8452" width="33" style="1" customWidth="1"/>
    <col min="8453" max="8463" width="9" style="1" customWidth="1"/>
    <col min="8464" max="8464" width="9.125" style="1" bestFit="1" customWidth="1"/>
    <col min="8465" max="8472" width="8" style="1" customWidth="1"/>
    <col min="8473" max="8704" width="9" style="1"/>
    <col min="8705" max="8705" width="4.125" style="1" customWidth="1"/>
    <col min="8706" max="8706" width="7.875" style="1" customWidth="1"/>
    <col min="8707" max="8707" width="17.75" style="1" customWidth="1"/>
    <col min="8708" max="8708" width="33" style="1" customWidth="1"/>
    <col min="8709" max="8719" width="9" style="1" customWidth="1"/>
    <col min="8720" max="8720" width="9.125" style="1" bestFit="1" customWidth="1"/>
    <col min="8721" max="8728" width="8" style="1" customWidth="1"/>
    <col min="8729" max="8960" width="9" style="1"/>
    <col min="8961" max="8961" width="4.125" style="1" customWidth="1"/>
    <col min="8962" max="8962" width="7.875" style="1" customWidth="1"/>
    <col min="8963" max="8963" width="17.75" style="1" customWidth="1"/>
    <col min="8964" max="8964" width="33" style="1" customWidth="1"/>
    <col min="8965" max="8975" width="9" style="1" customWidth="1"/>
    <col min="8976" max="8976" width="9.125" style="1" bestFit="1" customWidth="1"/>
    <col min="8977" max="8984" width="8" style="1" customWidth="1"/>
    <col min="8985" max="9216" width="9" style="1"/>
    <col min="9217" max="9217" width="4.125" style="1" customWidth="1"/>
    <col min="9218" max="9218" width="7.875" style="1" customWidth="1"/>
    <col min="9219" max="9219" width="17.75" style="1" customWidth="1"/>
    <col min="9220" max="9220" width="33" style="1" customWidth="1"/>
    <col min="9221" max="9231" width="9" style="1" customWidth="1"/>
    <col min="9232" max="9232" width="9.125" style="1" bestFit="1" customWidth="1"/>
    <col min="9233" max="9240" width="8" style="1" customWidth="1"/>
    <col min="9241" max="9472" width="9" style="1"/>
    <col min="9473" max="9473" width="4.125" style="1" customWidth="1"/>
    <col min="9474" max="9474" width="7.875" style="1" customWidth="1"/>
    <col min="9475" max="9475" width="17.75" style="1" customWidth="1"/>
    <col min="9476" max="9476" width="33" style="1" customWidth="1"/>
    <col min="9477" max="9487" width="9" style="1" customWidth="1"/>
    <col min="9488" max="9488" width="9.125" style="1" bestFit="1" customWidth="1"/>
    <col min="9489" max="9496" width="8" style="1" customWidth="1"/>
    <col min="9497" max="9728" width="9" style="1"/>
    <col min="9729" max="9729" width="4.125" style="1" customWidth="1"/>
    <col min="9730" max="9730" width="7.875" style="1" customWidth="1"/>
    <col min="9731" max="9731" width="17.75" style="1" customWidth="1"/>
    <col min="9732" max="9732" width="33" style="1" customWidth="1"/>
    <col min="9733" max="9743" width="9" style="1" customWidth="1"/>
    <col min="9744" max="9744" width="9.125" style="1" bestFit="1" customWidth="1"/>
    <col min="9745" max="9752" width="8" style="1" customWidth="1"/>
    <col min="9753" max="9984" width="9" style="1"/>
    <col min="9985" max="9985" width="4.125" style="1" customWidth="1"/>
    <col min="9986" max="9986" width="7.875" style="1" customWidth="1"/>
    <col min="9987" max="9987" width="17.75" style="1" customWidth="1"/>
    <col min="9988" max="9988" width="33" style="1" customWidth="1"/>
    <col min="9989" max="9999" width="9" style="1" customWidth="1"/>
    <col min="10000" max="10000" width="9.125" style="1" bestFit="1" customWidth="1"/>
    <col min="10001" max="10008" width="8" style="1" customWidth="1"/>
    <col min="10009" max="10240" width="9" style="1"/>
    <col min="10241" max="10241" width="4.125" style="1" customWidth="1"/>
    <col min="10242" max="10242" width="7.875" style="1" customWidth="1"/>
    <col min="10243" max="10243" width="17.75" style="1" customWidth="1"/>
    <col min="10244" max="10244" width="33" style="1" customWidth="1"/>
    <col min="10245" max="10255" width="9" style="1" customWidth="1"/>
    <col min="10256" max="10256" width="9.125" style="1" bestFit="1" customWidth="1"/>
    <col min="10257" max="10264" width="8" style="1" customWidth="1"/>
    <col min="10265" max="10496" width="9" style="1"/>
    <col min="10497" max="10497" width="4.125" style="1" customWidth="1"/>
    <col min="10498" max="10498" width="7.875" style="1" customWidth="1"/>
    <col min="10499" max="10499" width="17.75" style="1" customWidth="1"/>
    <col min="10500" max="10500" width="33" style="1" customWidth="1"/>
    <col min="10501" max="10511" width="9" style="1" customWidth="1"/>
    <col min="10512" max="10512" width="9.125" style="1" bestFit="1" customWidth="1"/>
    <col min="10513" max="10520" width="8" style="1" customWidth="1"/>
    <col min="10521" max="10752" width="9" style="1"/>
    <col min="10753" max="10753" width="4.125" style="1" customWidth="1"/>
    <col min="10754" max="10754" width="7.875" style="1" customWidth="1"/>
    <col min="10755" max="10755" width="17.75" style="1" customWidth="1"/>
    <col min="10756" max="10756" width="33" style="1" customWidth="1"/>
    <col min="10757" max="10767" width="9" style="1" customWidth="1"/>
    <col min="10768" max="10768" width="9.125" style="1" bestFit="1" customWidth="1"/>
    <col min="10769" max="10776" width="8" style="1" customWidth="1"/>
    <col min="10777" max="11008" width="9" style="1"/>
    <col min="11009" max="11009" width="4.125" style="1" customWidth="1"/>
    <col min="11010" max="11010" width="7.875" style="1" customWidth="1"/>
    <col min="11011" max="11011" width="17.75" style="1" customWidth="1"/>
    <col min="11012" max="11012" width="33" style="1" customWidth="1"/>
    <col min="11013" max="11023" width="9" style="1" customWidth="1"/>
    <col min="11024" max="11024" width="9.125" style="1" bestFit="1" customWidth="1"/>
    <col min="11025" max="11032" width="8" style="1" customWidth="1"/>
    <col min="11033" max="11264" width="9" style="1"/>
    <col min="11265" max="11265" width="4.125" style="1" customWidth="1"/>
    <col min="11266" max="11266" width="7.875" style="1" customWidth="1"/>
    <col min="11267" max="11267" width="17.75" style="1" customWidth="1"/>
    <col min="11268" max="11268" width="33" style="1" customWidth="1"/>
    <col min="11269" max="11279" width="9" style="1" customWidth="1"/>
    <col min="11280" max="11280" width="9.125" style="1" bestFit="1" customWidth="1"/>
    <col min="11281" max="11288" width="8" style="1" customWidth="1"/>
    <col min="11289" max="11520" width="9" style="1"/>
    <col min="11521" max="11521" width="4.125" style="1" customWidth="1"/>
    <col min="11522" max="11522" width="7.875" style="1" customWidth="1"/>
    <col min="11523" max="11523" width="17.75" style="1" customWidth="1"/>
    <col min="11524" max="11524" width="33" style="1" customWidth="1"/>
    <col min="11525" max="11535" width="9" style="1" customWidth="1"/>
    <col min="11536" max="11536" width="9.125" style="1" bestFit="1" customWidth="1"/>
    <col min="11537" max="11544" width="8" style="1" customWidth="1"/>
    <col min="11545" max="11776" width="9" style="1"/>
    <col min="11777" max="11777" width="4.125" style="1" customWidth="1"/>
    <col min="11778" max="11778" width="7.875" style="1" customWidth="1"/>
    <col min="11779" max="11779" width="17.75" style="1" customWidth="1"/>
    <col min="11780" max="11780" width="33" style="1" customWidth="1"/>
    <col min="11781" max="11791" width="9" style="1" customWidth="1"/>
    <col min="11792" max="11792" width="9.125" style="1" bestFit="1" customWidth="1"/>
    <col min="11793" max="11800" width="8" style="1" customWidth="1"/>
    <col min="11801" max="12032" width="9" style="1"/>
    <col min="12033" max="12033" width="4.125" style="1" customWidth="1"/>
    <col min="12034" max="12034" width="7.875" style="1" customWidth="1"/>
    <col min="12035" max="12035" width="17.75" style="1" customWidth="1"/>
    <col min="12036" max="12036" width="33" style="1" customWidth="1"/>
    <col min="12037" max="12047" width="9" style="1" customWidth="1"/>
    <col min="12048" max="12048" width="9.125" style="1" bestFit="1" customWidth="1"/>
    <col min="12049" max="12056" width="8" style="1" customWidth="1"/>
    <col min="12057" max="12288" width="9" style="1"/>
    <col min="12289" max="12289" width="4.125" style="1" customWidth="1"/>
    <col min="12290" max="12290" width="7.875" style="1" customWidth="1"/>
    <col min="12291" max="12291" width="17.75" style="1" customWidth="1"/>
    <col min="12292" max="12292" width="33" style="1" customWidth="1"/>
    <col min="12293" max="12303" width="9" style="1" customWidth="1"/>
    <col min="12304" max="12304" width="9.125" style="1" bestFit="1" customWidth="1"/>
    <col min="12305" max="12312" width="8" style="1" customWidth="1"/>
    <col min="12313" max="12544" width="9" style="1"/>
    <col min="12545" max="12545" width="4.125" style="1" customWidth="1"/>
    <col min="12546" max="12546" width="7.875" style="1" customWidth="1"/>
    <col min="12547" max="12547" width="17.75" style="1" customWidth="1"/>
    <col min="12548" max="12548" width="33" style="1" customWidth="1"/>
    <col min="12549" max="12559" width="9" style="1" customWidth="1"/>
    <col min="12560" max="12560" width="9.125" style="1" bestFit="1" customWidth="1"/>
    <col min="12561" max="12568" width="8" style="1" customWidth="1"/>
    <col min="12569" max="12800" width="9" style="1"/>
    <col min="12801" max="12801" width="4.125" style="1" customWidth="1"/>
    <col min="12802" max="12802" width="7.875" style="1" customWidth="1"/>
    <col min="12803" max="12803" width="17.75" style="1" customWidth="1"/>
    <col min="12804" max="12804" width="33" style="1" customWidth="1"/>
    <col min="12805" max="12815" width="9" style="1" customWidth="1"/>
    <col min="12816" max="12816" width="9.125" style="1" bestFit="1" customWidth="1"/>
    <col min="12817" max="12824" width="8" style="1" customWidth="1"/>
    <col min="12825" max="13056" width="9" style="1"/>
    <col min="13057" max="13057" width="4.125" style="1" customWidth="1"/>
    <col min="13058" max="13058" width="7.875" style="1" customWidth="1"/>
    <col min="13059" max="13059" width="17.75" style="1" customWidth="1"/>
    <col min="13060" max="13060" width="33" style="1" customWidth="1"/>
    <col min="13061" max="13071" width="9" style="1" customWidth="1"/>
    <col min="13072" max="13072" width="9.125" style="1" bestFit="1" customWidth="1"/>
    <col min="13073" max="13080" width="8" style="1" customWidth="1"/>
    <col min="13081" max="13312" width="9" style="1"/>
    <col min="13313" max="13313" width="4.125" style="1" customWidth="1"/>
    <col min="13314" max="13314" width="7.875" style="1" customWidth="1"/>
    <col min="13315" max="13315" width="17.75" style="1" customWidth="1"/>
    <col min="13316" max="13316" width="33" style="1" customWidth="1"/>
    <col min="13317" max="13327" width="9" style="1" customWidth="1"/>
    <col min="13328" max="13328" width="9.125" style="1" bestFit="1" customWidth="1"/>
    <col min="13329" max="13336" width="8" style="1" customWidth="1"/>
    <col min="13337" max="13568" width="9" style="1"/>
    <col min="13569" max="13569" width="4.125" style="1" customWidth="1"/>
    <col min="13570" max="13570" width="7.875" style="1" customWidth="1"/>
    <col min="13571" max="13571" width="17.75" style="1" customWidth="1"/>
    <col min="13572" max="13572" width="33" style="1" customWidth="1"/>
    <col min="13573" max="13583" width="9" style="1" customWidth="1"/>
    <col min="13584" max="13584" width="9.125" style="1" bestFit="1" customWidth="1"/>
    <col min="13585" max="13592" width="8" style="1" customWidth="1"/>
    <col min="13593" max="13824" width="9" style="1"/>
    <col min="13825" max="13825" width="4.125" style="1" customWidth="1"/>
    <col min="13826" max="13826" width="7.875" style="1" customWidth="1"/>
    <col min="13827" max="13827" width="17.75" style="1" customWidth="1"/>
    <col min="13828" max="13828" width="33" style="1" customWidth="1"/>
    <col min="13829" max="13839" width="9" style="1" customWidth="1"/>
    <col min="13840" max="13840" width="9.125" style="1" bestFit="1" customWidth="1"/>
    <col min="13841" max="13848" width="8" style="1" customWidth="1"/>
    <col min="13849" max="14080" width="9" style="1"/>
    <col min="14081" max="14081" width="4.125" style="1" customWidth="1"/>
    <col min="14082" max="14082" width="7.875" style="1" customWidth="1"/>
    <col min="14083" max="14083" width="17.75" style="1" customWidth="1"/>
    <col min="14084" max="14084" width="33" style="1" customWidth="1"/>
    <col min="14085" max="14095" width="9" style="1" customWidth="1"/>
    <col min="14096" max="14096" width="9.125" style="1" bestFit="1" customWidth="1"/>
    <col min="14097" max="14104" width="8" style="1" customWidth="1"/>
    <col min="14105" max="14336" width="9" style="1"/>
    <col min="14337" max="14337" width="4.125" style="1" customWidth="1"/>
    <col min="14338" max="14338" width="7.875" style="1" customWidth="1"/>
    <col min="14339" max="14339" width="17.75" style="1" customWidth="1"/>
    <col min="14340" max="14340" width="33" style="1" customWidth="1"/>
    <col min="14341" max="14351" width="9" style="1" customWidth="1"/>
    <col min="14352" max="14352" width="9.125" style="1" bestFit="1" customWidth="1"/>
    <col min="14353" max="14360" width="8" style="1" customWidth="1"/>
    <col min="14361" max="14592" width="9" style="1"/>
    <col min="14593" max="14593" width="4.125" style="1" customWidth="1"/>
    <col min="14594" max="14594" width="7.875" style="1" customWidth="1"/>
    <col min="14595" max="14595" width="17.75" style="1" customWidth="1"/>
    <col min="14596" max="14596" width="33" style="1" customWidth="1"/>
    <col min="14597" max="14607" width="9" style="1" customWidth="1"/>
    <col min="14608" max="14608" width="9.125" style="1" bestFit="1" customWidth="1"/>
    <col min="14609" max="14616" width="8" style="1" customWidth="1"/>
    <col min="14617" max="14848" width="9" style="1"/>
    <col min="14849" max="14849" width="4.125" style="1" customWidth="1"/>
    <col min="14850" max="14850" width="7.875" style="1" customWidth="1"/>
    <col min="14851" max="14851" width="17.75" style="1" customWidth="1"/>
    <col min="14852" max="14852" width="33" style="1" customWidth="1"/>
    <col min="14853" max="14863" width="9" style="1" customWidth="1"/>
    <col min="14864" max="14864" width="9.125" style="1" bestFit="1" customWidth="1"/>
    <col min="14865" max="14872" width="8" style="1" customWidth="1"/>
    <col min="14873" max="15104" width="9" style="1"/>
    <col min="15105" max="15105" width="4.125" style="1" customWidth="1"/>
    <col min="15106" max="15106" width="7.875" style="1" customWidth="1"/>
    <col min="15107" max="15107" width="17.75" style="1" customWidth="1"/>
    <col min="15108" max="15108" width="33" style="1" customWidth="1"/>
    <col min="15109" max="15119" width="9" style="1" customWidth="1"/>
    <col min="15120" max="15120" width="9.125" style="1" bestFit="1" customWidth="1"/>
    <col min="15121" max="15128" width="8" style="1" customWidth="1"/>
    <col min="15129" max="15360" width="9" style="1"/>
    <col min="15361" max="15361" width="4.125" style="1" customWidth="1"/>
    <col min="15362" max="15362" width="7.875" style="1" customWidth="1"/>
    <col min="15363" max="15363" width="17.75" style="1" customWidth="1"/>
    <col min="15364" max="15364" width="33" style="1" customWidth="1"/>
    <col min="15365" max="15375" width="9" style="1" customWidth="1"/>
    <col min="15376" max="15376" width="9.125" style="1" bestFit="1" customWidth="1"/>
    <col min="15377" max="15384" width="8" style="1" customWidth="1"/>
    <col min="15385" max="15616" width="9" style="1"/>
    <col min="15617" max="15617" width="4.125" style="1" customWidth="1"/>
    <col min="15618" max="15618" width="7.875" style="1" customWidth="1"/>
    <col min="15619" max="15619" width="17.75" style="1" customWidth="1"/>
    <col min="15620" max="15620" width="33" style="1" customWidth="1"/>
    <col min="15621" max="15631" width="9" style="1" customWidth="1"/>
    <col min="15632" max="15632" width="9.125" style="1" bestFit="1" customWidth="1"/>
    <col min="15633" max="15640" width="8" style="1" customWidth="1"/>
    <col min="15641" max="15872" width="9" style="1"/>
    <col min="15873" max="15873" width="4.125" style="1" customWidth="1"/>
    <col min="15874" max="15874" width="7.875" style="1" customWidth="1"/>
    <col min="15875" max="15875" width="17.75" style="1" customWidth="1"/>
    <col min="15876" max="15876" width="33" style="1" customWidth="1"/>
    <col min="15877" max="15887" width="9" style="1" customWidth="1"/>
    <col min="15888" max="15888" width="9.125" style="1" bestFit="1" customWidth="1"/>
    <col min="15889" max="15896" width="8" style="1" customWidth="1"/>
    <col min="15897" max="16128" width="9" style="1"/>
    <col min="16129" max="16129" width="4.125" style="1" customWidth="1"/>
    <col min="16130" max="16130" width="7.875" style="1" customWidth="1"/>
    <col min="16131" max="16131" width="17.75" style="1" customWidth="1"/>
    <col min="16132" max="16132" width="33" style="1" customWidth="1"/>
    <col min="16133" max="16143" width="9" style="1" customWidth="1"/>
    <col min="16144" max="16144" width="9.125" style="1" bestFit="1" customWidth="1"/>
    <col min="16145" max="16152" width="8" style="1" customWidth="1"/>
    <col min="16153" max="16384" width="9" style="1"/>
  </cols>
  <sheetData>
    <row r="1" spans="1:25" ht="20.25" customHeight="1" x14ac:dyDescent="0.15">
      <c r="A1" s="49" t="s">
        <v>90</v>
      </c>
      <c r="B1" s="37"/>
    </row>
    <row r="2" spans="1:25" ht="20.25" customHeight="1" thickBot="1" x14ac:dyDescent="0.2">
      <c r="A2" s="50"/>
      <c r="B2" s="37"/>
    </row>
    <row r="3" spans="1:25" s="2" customFormat="1" ht="12.75" customHeight="1" x14ac:dyDescent="0.15">
      <c r="A3" s="69" t="s">
        <v>67</v>
      </c>
      <c r="B3" s="69" t="s">
        <v>91</v>
      </c>
      <c r="C3" s="69" t="s">
        <v>68</v>
      </c>
      <c r="D3" s="69" t="s">
        <v>69</v>
      </c>
      <c r="E3" s="136" t="s">
        <v>92</v>
      </c>
      <c r="F3" s="185"/>
      <c r="G3" s="68" t="s">
        <v>93</v>
      </c>
      <c r="H3" s="92"/>
      <c r="I3" s="92"/>
      <c r="J3" s="92"/>
      <c r="K3" s="92"/>
      <c r="L3" s="92"/>
      <c r="M3" s="92"/>
      <c r="N3" s="95" t="s">
        <v>70</v>
      </c>
      <c r="O3" s="136" t="s">
        <v>71</v>
      </c>
      <c r="P3" s="185"/>
      <c r="Q3" s="68" t="s">
        <v>72</v>
      </c>
      <c r="R3" s="74"/>
      <c r="S3" s="74"/>
      <c r="T3" s="74"/>
      <c r="U3" s="74"/>
      <c r="V3" s="68" t="s">
        <v>73</v>
      </c>
      <c r="W3" s="74"/>
      <c r="X3" s="75"/>
      <c r="Y3" s="32"/>
    </row>
    <row r="4" spans="1:25" s="2" customFormat="1" ht="12" customHeight="1" x14ac:dyDescent="0.15">
      <c r="A4" s="70"/>
      <c r="B4" s="113"/>
      <c r="C4" s="70"/>
      <c r="D4" s="70"/>
      <c r="E4" s="186"/>
      <c r="F4" s="187"/>
      <c r="G4" s="93"/>
      <c r="H4" s="94"/>
      <c r="I4" s="94"/>
      <c r="J4" s="94"/>
      <c r="K4" s="94"/>
      <c r="L4" s="94"/>
      <c r="M4" s="94"/>
      <c r="N4" s="96"/>
      <c r="O4" s="186"/>
      <c r="P4" s="187"/>
      <c r="Q4" s="16" t="s">
        <v>74</v>
      </c>
      <c r="R4" s="188" t="s">
        <v>75</v>
      </c>
      <c r="S4" s="188" t="s">
        <v>76</v>
      </c>
      <c r="T4" s="137" t="s">
        <v>77</v>
      </c>
      <c r="U4" s="189" t="s">
        <v>78</v>
      </c>
      <c r="V4" s="82" t="s">
        <v>75</v>
      </c>
      <c r="W4" s="137" t="s">
        <v>76</v>
      </c>
      <c r="X4" s="135" t="s">
        <v>77</v>
      </c>
      <c r="Y4" s="32"/>
    </row>
    <row r="5" spans="1:25" s="2" customFormat="1" ht="13.5" customHeight="1" x14ac:dyDescent="0.15">
      <c r="A5" s="70"/>
      <c r="B5" s="113"/>
      <c r="C5" s="70"/>
      <c r="D5" s="70"/>
      <c r="E5" s="22"/>
      <c r="F5" s="21"/>
      <c r="G5" s="6" t="s">
        <v>79</v>
      </c>
      <c r="H5" s="7"/>
      <c r="I5" s="7"/>
      <c r="J5" s="7"/>
      <c r="K5" s="7"/>
      <c r="L5" s="7"/>
      <c r="M5" s="100" t="s">
        <v>80</v>
      </c>
      <c r="N5" s="96"/>
      <c r="O5" s="22"/>
      <c r="P5" s="21"/>
      <c r="Q5" s="184" t="s">
        <v>81</v>
      </c>
      <c r="R5" s="76"/>
      <c r="S5" s="76"/>
      <c r="T5" s="78"/>
      <c r="U5" s="80"/>
      <c r="V5" s="190"/>
      <c r="W5" s="78"/>
      <c r="X5" s="84"/>
      <c r="Y5" s="32"/>
    </row>
    <row r="6" spans="1:25" s="2" customFormat="1" ht="12" customHeight="1" x14ac:dyDescent="0.15">
      <c r="A6" s="70"/>
      <c r="B6" s="113"/>
      <c r="C6" s="70"/>
      <c r="D6" s="70"/>
      <c r="E6" s="22"/>
      <c r="F6" s="89" t="s">
        <v>82</v>
      </c>
      <c r="G6" s="22"/>
      <c r="H6" s="51" t="s">
        <v>83</v>
      </c>
      <c r="I6" s="52"/>
      <c r="J6" s="52"/>
      <c r="K6" s="52"/>
      <c r="L6" s="53"/>
      <c r="M6" s="101"/>
      <c r="N6" s="96"/>
      <c r="O6" s="22"/>
      <c r="P6" s="89" t="s">
        <v>82</v>
      </c>
      <c r="Q6" s="86"/>
      <c r="R6" s="77"/>
      <c r="S6" s="77"/>
      <c r="T6" s="79"/>
      <c r="U6" s="81"/>
      <c r="V6" s="83"/>
      <c r="W6" s="79"/>
      <c r="X6" s="85"/>
      <c r="Y6" s="32"/>
    </row>
    <row r="7" spans="1:25" s="2" customFormat="1" ht="12" customHeight="1" x14ac:dyDescent="0.15">
      <c r="A7" s="70"/>
      <c r="B7" s="113"/>
      <c r="C7" s="70"/>
      <c r="D7" s="70"/>
      <c r="E7" s="22"/>
      <c r="F7" s="90"/>
      <c r="G7" s="22"/>
      <c r="H7" s="20" t="s">
        <v>84</v>
      </c>
      <c r="I7" s="115" t="s">
        <v>85</v>
      </c>
      <c r="J7" s="116"/>
      <c r="K7" s="117"/>
      <c r="L7" s="98" t="s">
        <v>86</v>
      </c>
      <c r="M7" s="101"/>
      <c r="N7" s="96"/>
      <c r="O7" s="22"/>
      <c r="P7" s="90"/>
      <c r="Q7" s="11" t="s">
        <v>1</v>
      </c>
      <c r="R7" s="12" t="s">
        <v>1</v>
      </c>
      <c r="S7" s="12" t="s">
        <v>1</v>
      </c>
      <c r="T7" s="13" t="s">
        <v>1</v>
      </c>
      <c r="U7" s="14" t="s">
        <v>1</v>
      </c>
      <c r="V7" s="18" t="s">
        <v>1</v>
      </c>
      <c r="W7" s="13" t="s">
        <v>1</v>
      </c>
      <c r="X7" s="14" t="s">
        <v>1</v>
      </c>
      <c r="Y7" s="33" t="s">
        <v>1</v>
      </c>
    </row>
    <row r="8" spans="1:25" s="2" customFormat="1" ht="12.75" customHeight="1" thickBot="1" x14ac:dyDescent="0.2">
      <c r="A8" s="71"/>
      <c r="B8" s="114"/>
      <c r="C8" s="71"/>
      <c r="D8" s="71"/>
      <c r="E8" s="4"/>
      <c r="F8" s="91"/>
      <c r="G8" s="4"/>
      <c r="H8" s="5"/>
      <c r="I8" s="63" t="s">
        <v>87</v>
      </c>
      <c r="J8" s="63" t="s">
        <v>88</v>
      </c>
      <c r="K8" s="63" t="s">
        <v>89</v>
      </c>
      <c r="L8" s="99"/>
      <c r="M8" s="102"/>
      <c r="N8" s="97"/>
      <c r="O8" s="4"/>
      <c r="P8" s="91"/>
      <c r="Q8" s="8" t="s">
        <v>2</v>
      </c>
      <c r="R8" s="9" t="s">
        <v>2</v>
      </c>
      <c r="S8" s="9" t="s">
        <v>2</v>
      </c>
      <c r="T8" s="10" t="s">
        <v>2</v>
      </c>
      <c r="U8" s="15" t="s">
        <v>2</v>
      </c>
      <c r="V8" s="17" t="s">
        <v>2</v>
      </c>
      <c r="W8" s="10" t="s">
        <v>2</v>
      </c>
      <c r="X8" s="19" t="s">
        <v>2</v>
      </c>
      <c r="Y8" s="34" t="s">
        <v>2</v>
      </c>
    </row>
    <row r="9" spans="1:25" s="2" customFormat="1" ht="21.75" customHeight="1" thickBot="1" x14ac:dyDescent="0.2">
      <c r="A9" s="87">
        <v>1</v>
      </c>
      <c r="B9" s="127" t="s">
        <v>0</v>
      </c>
      <c r="C9" s="128" t="s">
        <v>94</v>
      </c>
      <c r="D9" s="130" t="s">
        <v>95</v>
      </c>
      <c r="E9" s="123">
        <v>1703</v>
      </c>
      <c r="F9" s="118">
        <v>1135</v>
      </c>
      <c r="G9" s="123">
        <v>2525</v>
      </c>
      <c r="H9" s="125">
        <f>SUM(I9:L10)</f>
        <v>2525</v>
      </c>
      <c r="I9" s="125">
        <v>2517</v>
      </c>
      <c r="J9" s="125"/>
      <c r="K9" s="125"/>
      <c r="L9" s="125">
        <v>8</v>
      </c>
      <c r="M9" s="125">
        <v>2821</v>
      </c>
      <c r="N9" s="120">
        <v>0</v>
      </c>
      <c r="O9" s="138">
        <f>+(+E9+G9)-(M9+N9)</f>
        <v>1407</v>
      </c>
      <c r="P9" s="118">
        <v>938</v>
      </c>
      <c r="Q9" s="56">
        <v>299</v>
      </c>
      <c r="R9" s="56">
        <v>0</v>
      </c>
      <c r="S9" s="24">
        <v>0</v>
      </c>
      <c r="T9" s="25">
        <v>0</v>
      </c>
      <c r="U9" s="24">
        <v>0</v>
      </c>
      <c r="V9" s="23">
        <v>0</v>
      </c>
      <c r="W9" s="25">
        <v>0</v>
      </c>
      <c r="X9" s="26">
        <v>0</v>
      </c>
      <c r="Y9" s="35" t="s">
        <v>1</v>
      </c>
    </row>
    <row r="10" spans="1:25" s="2" customFormat="1" ht="21.75" customHeight="1" thickBot="1" x14ac:dyDescent="0.2">
      <c r="A10" s="88"/>
      <c r="B10" s="127"/>
      <c r="C10" s="129"/>
      <c r="D10" s="130"/>
      <c r="E10" s="124"/>
      <c r="F10" s="122"/>
      <c r="G10" s="124"/>
      <c r="H10" s="126"/>
      <c r="I10" s="126"/>
      <c r="J10" s="126"/>
      <c r="K10" s="126"/>
      <c r="L10" s="126"/>
      <c r="M10" s="126"/>
      <c r="N10" s="121"/>
      <c r="O10" s="140"/>
      <c r="P10" s="122"/>
      <c r="Q10" s="57">
        <v>576.44399999999996</v>
      </c>
      <c r="R10" s="58">
        <v>0</v>
      </c>
      <c r="S10" s="41">
        <v>0</v>
      </c>
      <c r="T10" s="42">
        <v>0</v>
      </c>
      <c r="U10" s="41">
        <v>0</v>
      </c>
      <c r="V10" s="40">
        <v>0</v>
      </c>
      <c r="W10" s="42">
        <v>0</v>
      </c>
      <c r="X10" s="43">
        <v>0</v>
      </c>
      <c r="Y10" s="36" t="s">
        <v>2</v>
      </c>
    </row>
    <row r="11" spans="1:25" s="2" customFormat="1" ht="21.75" customHeight="1" thickBot="1" x14ac:dyDescent="0.2">
      <c r="A11" s="87">
        <v>2</v>
      </c>
      <c r="B11" s="127" t="s">
        <v>3</v>
      </c>
      <c r="C11" s="128" t="s">
        <v>94</v>
      </c>
      <c r="D11" s="130" t="s">
        <v>95</v>
      </c>
      <c r="E11" s="123">
        <v>1458.973</v>
      </c>
      <c r="F11" s="118">
        <v>972.649</v>
      </c>
      <c r="G11" s="123">
        <v>1601.702</v>
      </c>
      <c r="H11" s="125">
        <f>SUM(I11:L12)</f>
        <v>1067.8009999999999</v>
      </c>
      <c r="I11" s="125">
        <v>1064.6189999999999</v>
      </c>
      <c r="J11" s="125">
        <v>0</v>
      </c>
      <c r="K11" s="125">
        <v>0</v>
      </c>
      <c r="L11" s="125">
        <v>3.1819999999999999</v>
      </c>
      <c r="M11" s="125">
        <v>732.02599999999995</v>
      </c>
      <c r="N11" s="120">
        <v>0</v>
      </c>
      <c r="O11" s="138">
        <f>+(+E11+G11)-(M11+N11)</f>
        <v>2328.6490000000003</v>
      </c>
      <c r="P11" s="118">
        <v>1552.433</v>
      </c>
      <c r="Q11" s="56">
        <v>54</v>
      </c>
      <c r="R11" s="56">
        <v>0</v>
      </c>
      <c r="S11" s="24">
        <v>0</v>
      </c>
      <c r="T11" s="25">
        <v>0</v>
      </c>
      <c r="U11" s="24">
        <v>0</v>
      </c>
      <c r="V11" s="23">
        <v>0</v>
      </c>
      <c r="W11" s="25">
        <v>0</v>
      </c>
      <c r="X11" s="26">
        <v>0</v>
      </c>
      <c r="Y11" s="35" t="s">
        <v>1</v>
      </c>
    </row>
    <row r="12" spans="1:25" s="2" customFormat="1" ht="21.75" customHeight="1" thickBot="1" x14ac:dyDescent="0.2">
      <c r="A12" s="88"/>
      <c r="B12" s="127"/>
      <c r="C12" s="129"/>
      <c r="D12" s="130"/>
      <c r="E12" s="124"/>
      <c r="F12" s="122"/>
      <c r="G12" s="124"/>
      <c r="H12" s="126"/>
      <c r="I12" s="126"/>
      <c r="J12" s="126"/>
      <c r="K12" s="126"/>
      <c r="L12" s="126"/>
      <c r="M12" s="126"/>
      <c r="N12" s="121"/>
      <c r="O12" s="140"/>
      <c r="P12" s="122"/>
      <c r="Q12" s="57">
        <v>585.83000000000004</v>
      </c>
      <c r="R12" s="58">
        <v>0</v>
      </c>
      <c r="S12" s="41">
        <v>0</v>
      </c>
      <c r="T12" s="42">
        <v>0</v>
      </c>
      <c r="U12" s="41">
        <v>0</v>
      </c>
      <c r="V12" s="40">
        <v>0</v>
      </c>
      <c r="W12" s="42">
        <v>0</v>
      </c>
      <c r="X12" s="43">
        <v>0</v>
      </c>
      <c r="Y12" s="36" t="s">
        <v>2</v>
      </c>
    </row>
    <row r="13" spans="1:25" s="2" customFormat="1" ht="21.75" customHeight="1" thickBot="1" x14ac:dyDescent="0.2">
      <c r="A13" s="87">
        <v>3</v>
      </c>
      <c r="B13" s="127" t="s">
        <v>4</v>
      </c>
      <c r="C13" s="128" t="s">
        <v>94</v>
      </c>
      <c r="D13" s="130" t="s">
        <v>95</v>
      </c>
      <c r="E13" s="123">
        <v>1847</v>
      </c>
      <c r="F13" s="118">
        <v>0</v>
      </c>
      <c r="G13" s="123">
        <v>1378</v>
      </c>
      <c r="H13" s="125">
        <f>SUM(I13:L14)</f>
        <v>919</v>
      </c>
      <c r="I13" s="125">
        <v>919</v>
      </c>
      <c r="J13" s="125">
        <v>0</v>
      </c>
      <c r="K13" s="125">
        <v>0</v>
      </c>
      <c r="L13" s="125">
        <v>0</v>
      </c>
      <c r="M13" s="125">
        <v>298</v>
      </c>
      <c r="N13" s="120">
        <v>0</v>
      </c>
      <c r="O13" s="138">
        <f>+(+E13+G13)-(M13+N13)</f>
        <v>2927</v>
      </c>
      <c r="P13" s="118">
        <v>0</v>
      </c>
      <c r="Q13" s="56">
        <v>139</v>
      </c>
      <c r="R13" s="56">
        <v>0</v>
      </c>
      <c r="S13" s="24">
        <v>0</v>
      </c>
      <c r="T13" s="25">
        <v>0</v>
      </c>
      <c r="U13" s="24">
        <v>0</v>
      </c>
      <c r="V13" s="23">
        <v>0</v>
      </c>
      <c r="W13" s="25">
        <v>0</v>
      </c>
      <c r="X13" s="26">
        <v>0</v>
      </c>
      <c r="Y13" s="35" t="s">
        <v>1</v>
      </c>
    </row>
    <row r="14" spans="1:25" s="2" customFormat="1" ht="21.75" customHeight="1" thickBot="1" x14ac:dyDescent="0.2">
      <c r="A14" s="88"/>
      <c r="B14" s="127"/>
      <c r="C14" s="129"/>
      <c r="D14" s="130"/>
      <c r="E14" s="124"/>
      <c r="F14" s="122"/>
      <c r="G14" s="124"/>
      <c r="H14" s="126"/>
      <c r="I14" s="126"/>
      <c r="J14" s="126"/>
      <c r="K14" s="126"/>
      <c r="L14" s="126"/>
      <c r="M14" s="126"/>
      <c r="N14" s="121"/>
      <c r="O14" s="140"/>
      <c r="P14" s="122"/>
      <c r="Q14" s="57">
        <v>555</v>
      </c>
      <c r="R14" s="58">
        <v>0</v>
      </c>
      <c r="S14" s="41">
        <v>0</v>
      </c>
      <c r="T14" s="42">
        <v>0</v>
      </c>
      <c r="U14" s="41">
        <v>0</v>
      </c>
      <c r="V14" s="40">
        <v>0</v>
      </c>
      <c r="W14" s="42">
        <v>0</v>
      </c>
      <c r="X14" s="43">
        <v>0</v>
      </c>
      <c r="Y14" s="36" t="s">
        <v>2</v>
      </c>
    </row>
    <row r="15" spans="1:25" s="2" customFormat="1" ht="21.75" customHeight="1" thickBot="1" x14ac:dyDescent="0.2">
      <c r="A15" s="87">
        <v>4</v>
      </c>
      <c r="B15" s="127" t="s">
        <v>5</v>
      </c>
      <c r="C15" s="128" t="s">
        <v>94</v>
      </c>
      <c r="D15" s="130" t="s">
        <v>95</v>
      </c>
      <c r="E15" s="123">
        <v>2261</v>
      </c>
      <c r="F15" s="118">
        <v>1506</v>
      </c>
      <c r="G15" s="123">
        <v>301.63299999999998</v>
      </c>
      <c r="H15" s="125">
        <f>SUM(I15:L16)</f>
        <v>201</v>
      </c>
      <c r="I15" s="125">
        <v>201</v>
      </c>
      <c r="J15" s="125">
        <v>0</v>
      </c>
      <c r="K15" s="125">
        <v>0</v>
      </c>
      <c r="L15" s="125">
        <v>0</v>
      </c>
      <c r="M15" s="125">
        <v>874.90499999999997</v>
      </c>
      <c r="N15" s="120">
        <v>0</v>
      </c>
      <c r="O15" s="138">
        <f>+(+E15+G15)-(M15+N15)</f>
        <v>1687.7279999999998</v>
      </c>
      <c r="P15" s="118">
        <v>1124.08</v>
      </c>
      <c r="Q15" s="56">
        <v>181</v>
      </c>
      <c r="R15" s="56">
        <v>0</v>
      </c>
      <c r="S15" s="24">
        <v>0</v>
      </c>
      <c r="T15" s="25">
        <v>0</v>
      </c>
      <c r="U15" s="24">
        <v>0</v>
      </c>
      <c r="V15" s="23">
        <v>0</v>
      </c>
      <c r="W15" s="25">
        <v>0</v>
      </c>
      <c r="X15" s="26">
        <v>0</v>
      </c>
      <c r="Y15" s="35" t="s">
        <v>1</v>
      </c>
    </row>
    <row r="16" spans="1:25" s="2" customFormat="1" ht="21.75" customHeight="1" thickBot="1" x14ac:dyDescent="0.2">
      <c r="A16" s="88"/>
      <c r="B16" s="127"/>
      <c r="C16" s="129"/>
      <c r="D16" s="130"/>
      <c r="E16" s="124"/>
      <c r="F16" s="122"/>
      <c r="G16" s="124"/>
      <c r="H16" s="126"/>
      <c r="I16" s="126"/>
      <c r="J16" s="126"/>
      <c r="K16" s="126"/>
      <c r="L16" s="126"/>
      <c r="M16" s="126"/>
      <c r="N16" s="121"/>
      <c r="O16" s="140"/>
      <c r="P16" s="122"/>
      <c r="Q16" s="57">
        <v>873.98900000000003</v>
      </c>
      <c r="R16" s="58">
        <v>0</v>
      </c>
      <c r="S16" s="41">
        <v>0</v>
      </c>
      <c r="T16" s="42">
        <v>0</v>
      </c>
      <c r="U16" s="41">
        <v>0</v>
      </c>
      <c r="V16" s="40">
        <v>0</v>
      </c>
      <c r="W16" s="42">
        <v>0</v>
      </c>
      <c r="X16" s="43">
        <v>0</v>
      </c>
      <c r="Y16" s="36" t="s">
        <v>2</v>
      </c>
    </row>
    <row r="17" spans="1:25" s="2" customFormat="1" ht="21.75" customHeight="1" thickBot="1" x14ac:dyDescent="0.2">
      <c r="A17" s="87">
        <v>5</v>
      </c>
      <c r="B17" s="127" t="s">
        <v>6</v>
      </c>
      <c r="C17" s="128" t="s">
        <v>94</v>
      </c>
      <c r="D17" s="130" t="s">
        <v>95</v>
      </c>
      <c r="E17" s="123">
        <v>185.999</v>
      </c>
      <c r="F17" s="118">
        <v>123.994</v>
      </c>
      <c r="G17" s="123">
        <v>83.441000000000003</v>
      </c>
      <c r="H17" s="125">
        <f>SUM(I17:L18)</f>
        <v>55.539000000000001</v>
      </c>
      <c r="I17" s="125">
        <v>55.539000000000001</v>
      </c>
      <c r="J17" s="125">
        <v>0</v>
      </c>
      <c r="K17" s="125">
        <v>0</v>
      </c>
      <c r="L17" s="125">
        <v>0</v>
      </c>
      <c r="M17" s="125">
        <v>114.54600000000001</v>
      </c>
      <c r="N17" s="120">
        <v>0</v>
      </c>
      <c r="O17" s="138">
        <f>+(+E17+G17)-(M17+N17)</f>
        <v>154.89400000000001</v>
      </c>
      <c r="P17" s="118">
        <v>0</v>
      </c>
      <c r="Q17" s="56">
        <f>42+3</f>
        <v>45</v>
      </c>
      <c r="R17" s="56">
        <v>0</v>
      </c>
      <c r="S17" s="24">
        <v>0</v>
      </c>
      <c r="T17" s="25">
        <v>0</v>
      </c>
      <c r="U17" s="24">
        <v>0</v>
      </c>
      <c r="V17" s="23">
        <v>0</v>
      </c>
      <c r="W17" s="25">
        <v>0</v>
      </c>
      <c r="X17" s="26">
        <v>0</v>
      </c>
      <c r="Y17" s="35" t="s">
        <v>1</v>
      </c>
    </row>
    <row r="18" spans="1:25" s="2" customFormat="1" ht="21.75" customHeight="1" thickBot="1" x14ac:dyDescent="0.2">
      <c r="A18" s="88"/>
      <c r="B18" s="127"/>
      <c r="C18" s="129"/>
      <c r="D18" s="130"/>
      <c r="E18" s="124"/>
      <c r="F18" s="122"/>
      <c r="G18" s="124"/>
      <c r="H18" s="126"/>
      <c r="I18" s="126"/>
      <c r="J18" s="126"/>
      <c r="K18" s="126"/>
      <c r="L18" s="126"/>
      <c r="M18" s="126"/>
      <c r="N18" s="121"/>
      <c r="O18" s="140"/>
      <c r="P18" s="122"/>
      <c r="Q18" s="57">
        <v>55.451999999999998</v>
      </c>
      <c r="R18" s="58">
        <v>0</v>
      </c>
      <c r="S18" s="41">
        <v>0</v>
      </c>
      <c r="T18" s="42">
        <v>0</v>
      </c>
      <c r="U18" s="41">
        <v>0</v>
      </c>
      <c r="V18" s="40">
        <v>0</v>
      </c>
      <c r="W18" s="42">
        <v>0</v>
      </c>
      <c r="X18" s="43">
        <v>0</v>
      </c>
      <c r="Y18" s="36" t="s">
        <v>2</v>
      </c>
    </row>
    <row r="19" spans="1:25" s="2" customFormat="1" ht="21.75" customHeight="1" thickBot="1" x14ac:dyDescent="0.2">
      <c r="A19" s="87">
        <v>6</v>
      </c>
      <c r="B19" s="127" t="s">
        <v>7</v>
      </c>
      <c r="C19" s="128" t="s">
        <v>94</v>
      </c>
      <c r="D19" s="130" t="s">
        <v>95</v>
      </c>
      <c r="E19" s="123">
        <v>83.046999999999997</v>
      </c>
      <c r="F19" s="118">
        <v>55.365000000000002</v>
      </c>
      <c r="G19" s="123">
        <v>398.16399999999999</v>
      </c>
      <c r="H19" s="125">
        <f>SUM(I19:L20)</f>
        <v>265.44400000000002</v>
      </c>
      <c r="I19" s="125">
        <v>265.44</v>
      </c>
      <c r="J19" s="125">
        <v>0</v>
      </c>
      <c r="K19" s="125">
        <v>0</v>
      </c>
      <c r="L19" s="125">
        <v>4.0000000000000001E-3</v>
      </c>
      <c r="M19" s="125">
        <v>398.50700000000001</v>
      </c>
      <c r="N19" s="120">
        <v>0</v>
      </c>
      <c r="O19" s="138">
        <f>+(+E19+G19)-(M19+N19)</f>
        <v>82.704000000000008</v>
      </c>
      <c r="P19" s="118">
        <v>55.136000000000003</v>
      </c>
      <c r="Q19" s="56">
        <v>83</v>
      </c>
      <c r="R19" s="56">
        <v>0</v>
      </c>
      <c r="S19" s="24">
        <v>0</v>
      </c>
      <c r="T19" s="25">
        <v>0</v>
      </c>
      <c r="U19" s="24">
        <v>0</v>
      </c>
      <c r="V19" s="23">
        <v>0</v>
      </c>
      <c r="W19" s="25">
        <v>0</v>
      </c>
      <c r="X19" s="26">
        <v>0</v>
      </c>
      <c r="Y19" s="35" t="s">
        <v>1</v>
      </c>
    </row>
    <row r="20" spans="1:25" s="2" customFormat="1" ht="21.75" customHeight="1" thickBot="1" x14ac:dyDescent="0.2">
      <c r="A20" s="88"/>
      <c r="B20" s="127"/>
      <c r="C20" s="129"/>
      <c r="D20" s="130"/>
      <c r="E20" s="124"/>
      <c r="F20" s="122"/>
      <c r="G20" s="124"/>
      <c r="H20" s="126"/>
      <c r="I20" s="126"/>
      <c r="J20" s="126"/>
      <c r="K20" s="126"/>
      <c r="L20" s="126"/>
      <c r="M20" s="126"/>
      <c r="N20" s="121"/>
      <c r="O20" s="140"/>
      <c r="P20" s="122"/>
      <c r="Q20" s="57">
        <v>73.022000000000006</v>
      </c>
      <c r="R20" s="58">
        <v>0</v>
      </c>
      <c r="S20" s="41">
        <v>0</v>
      </c>
      <c r="T20" s="42">
        <v>0</v>
      </c>
      <c r="U20" s="41">
        <v>0</v>
      </c>
      <c r="V20" s="40">
        <v>0</v>
      </c>
      <c r="W20" s="42">
        <v>0</v>
      </c>
      <c r="X20" s="43">
        <v>0</v>
      </c>
      <c r="Y20" s="36" t="s">
        <v>2</v>
      </c>
    </row>
    <row r="21" spans="1:25" s="2" customFormat="1" ht="21.75" customHeight="1" thickBot="1" x14ac:dyDescent="0.2">
      <c r="A21" s="87">
        <v>7</v>
      </c>
      <c r="B21" s="127" t="s">
        <v>8</v>
      </c>
      <c r="C21" s="128" t="s">
        <v>94</v>
      </c>
      <c r="D21" s="130" t="s">
        <v>95</v>
      </c>
      <c r="E21" s="123">
        <v>881.82</v>
      </c>
      <c r="F21" s="118">
        <v>587.88</v>
      </c>
      <c r="G21" s="123">
        <v>1819.203</v>
      </c>
      <c r="H21" s="125">
        <f>SUM(I21:L22)</f>
        <v>1212.846</v>
      </c>
      <c r="I21" s="125">
        <v>1212.71</v>
      </c>
      <c r="J21" s="125">
        <v>0</v>
      </c>
      <c r="K21" s="125">
        <v>0</v>
      </c>
      <c r="L21" s="125">
        <v>0.13600000000000001</v>
      </c>
      <c r="M21" s="125">
        <v>1146.204</v>
      </c>
      <c r="N21" s="120">
        <v>0</v>
      </c>
      <c r="O21" s="138">
        <f>+(+E21+G21)-(M21+N21)</f>
        <v>1554.8190000000002</v>
      </c>
      <c r="P21" s="118">
        <v>1036.546</v>
      </c>
      <c r="Q21" s="56">
        <v>415</v>
      </c>
      <c r="R21" s="56">
        <v>0</v>
      </c>
      <c r="S21" s="24">
        <v>0</v>
      </c>
      <c r="T21" s="25">
        <v>0</v>
      </c>
      <c r="U21" s="24">
        <v>0</v>
      </c>
      <c r="V21" s="23">
        <v>0</v>
      </c>
      <c r="W21" s="25">
        <v>0</v>
      </c>
      <c r="X21" s="26">
        <v>0</v>
      </c>
      <c r="Y21" s="35" t="s">
        <v>1</v>
      </c>
    </row>
    <row r="22" spans="1:25" s="2" customFormat="1" ht="21.75" customHeight="1" thickBot="1" x14ac:dyDescent="0.2">
      <c r="A22" s="88"/>
      <c r="B22" s="127"/>
      <c r="C22" s="129"/>
      <c r="D22" s="130"/>
      <c r="E22" s="124"/>
      <c r="F22" s="122"/>
      <c r="G22" s="124"/>
      <c r="H22" s="126"/>
      <c r="I22" s="126"/>
      <c r="J22" s="126"/>
      <c r="K22" s="126"/>
      <c r="L22" s="126"/>
      <c r="M22" s="126"/>
      <c r="N22" s="121"/>
      <c r="O22" s="140"/>
      <c r="P22" s="122"/>
      <c r="Q22" s="57">
        <v>891.58299999999997</v>
      </c>
      <c r="R22" s="58">
        <v>0</v>
      </c>
      <c r="S22" s="41">
        <v>0</v>
      </c>
      <c r="T22" s="42">
        <v>0</v>
      </c>
      <c r="U22" s="41">
        <v>0</v>
      </c>
      <c r="V22" s="40">
        <v>0</v>
      </c>
      <c r="W22" s="42">
        <v>0</v>
      </c>
      <c r="X22" s="43">
        <v>0</v>
      </c>
      <c r="Y22" s="36" t="s">
        <v>2</v>
      </c>
    </row>
    <row r="23" spans="1:25" s="2" customFormat="1" ht="21.75" customHeight="1" thickBot="1" x14ac:dyDescent="0.2">
      <c r="A23" s="131">
        <v>8</v>
      </c>
      <c r="B23" s="127" t="s">
        <v>9</v>
      </c>
      <c r="C23" s="128" t="s">
        <v>94</v>
      </c>
      <c r="D23" s="130" t="s">
        <v>95</v>
      </c>
      <c r="E23" s="123">
        <v>1865.2139999999999</v>
      </c>
      <c r="F23" s="118">
        <v>1243.4760000000001</v>
      </c>
      <c r="G23" s="123">
        <v>2039.48</v>
      </c>
      <c r="H23" s="125">
        <f>SUM(I23:L24)</f>
        <v>1359.653</v>
      </c>
      <c r="I23" s="125">
        <v>1357.0889999999999</v>
      </c>
      <c r="J23" s="125">
        <v>0</v>
      </c>
      <c r="K23" s="125">
        <v>0</v>
      </c>
      <c r="L23" s="125">
        <v>2.5640000000000001</v>
      </c>
      <c r="M23" s="118">
        <v>1924.087</v>
      </c>
      <c r="N23" s="181">
        <v>0</v>
      </c>
      <c r="O23" s="138">
        <f>+(+E23+G23)-(M23+N23)</f>
        <v>1980.607</v>
      </c>
      <c r="P23" s="118">
        <v>1320.404</v>
      </c>
      <c r="Q23" s="56">
        <v>16</v>
      </c>
      <c r="R23" s="56">
        <v>0</v>
      </c>
      <c r="S23" s="24">
        <v>0</v>
      </c>
      <c r="T23" s="25">
        <v>0</v>
      </c>
      <c r="U23" s="24">
        <v>0</v>
      </c>
      <c r="V23" s="23">
        <v>0</v>
      </c>
      <c r="W23" s="25">
        <v>0</v>
      </c>
      <c r="X23" s="26">
        <v>0</v>
      </c>
      <c r="Y23" s="35" t="s">
        <v>1</v>
      </c>
    </row>
    <row r="24" spans="1:25" s="2" customFormat="1" ht="21.75" customHeight="1" thickBot="1" x14ac:dyDescent="0.2">
      <c r="A24" s="132"/>
      <c r="B24" s="127"/>
      <c r="C24" s="129"/>
      <c r="D24" s="130"/>
      <c r="E24" s="134"/>
      <c r="F24" s="119"/>
      <c r="G24" s="134"/>
      <c r="H24" s="133"/>
      <c r="I24" s="133"/>
      <c r="J24" s="133"/>
      <c r="K24" s="133"/>
      <c r="L24" s="133"/>
      <c r="M24" s="119"/>
      <c r="N24" s="182"/>
      <c r="O24" s="183"/>
      <c r="P24" s="119"/>
      <c r="Q24" s="57">
        <v>1635.13</v>
      </c>
      <c r="R24" s="58">
        <v>0</v>
      </c>
      <c r="S24" s="41">
        <v>0</v>
      </c>
      <c r="T24" s="42">
        <v>0</v>
      </c>
      <c r="U24" s="41">
        <v>0</v>
      </c>
      <c r="V24" s="40">
        <v>0</v>
      </c>
      <c r="W24" s="42">
        <v>0</v>
      </c>
      <c r="X24" s="43">
        <v>0</v>
      </c>
      <c r="Y24" s="36" t="s">
        <v>2</v>
      </c>
    </row>
    <row r="25" spans="1:25" s="2" customFormat="1" ht="21.75" customHeight="1" thickBot="1" x14ac:dyDescent="0.2">
      <c r="A25" s="131">
        <v>9</v>
      </c>
      <c r="B25" s="127" t="s">
        <v>10</v>
      </c>
      <c r="C25" s="128" t="s">
        <v>94</v>
      </c>
      <c r="D25" s="130" t="s">
        <v>95</v>
      </c>
      <c r="E25" s="123">
        <v>2088.17</v>
      </c>
      <c r="F25" s="118">
        <v>1392.1130000000001</v>
      </c>
      <c r="G25" s="123">
        <v>1557.027</v>
      </c>
      <c r="H25" s="125">
        <f>SUM(I25:L26)</f>
        <v>1038.0139999999999</v>
      </c>
      <c r="I25" s="125">
        <v>1037.616</v>
      </c>
      <c r="J25" s="125">
        <v>0</v>
      </c>
      <c r="K25" s="125">
        <v>0</v>
      </c>
      <c r="L25" s="125">
        <v>0.39800000000000002</v>
      </c>
      <c r="M25" s="125">
        <v>621.62699999999995</v>
      </c>
      <c r="N25" s="120">
        <v>0</v>
      </c>
      <c r="O25" s="138">
        <f>+(+E25+G25)-(M25+N25)</f>
        <v>3023.57</v>
      </c>
      <c r="P25" s="118">
        <v>2015.7090000000001</v>
      </c>
      <c r="Q25" s="56">
        <v>46</v>
      </c>
      <c r="R25" s="56">
        <v>0</v>
      </c>
      <c r="S25" s="24">
        <v>0</v>
      </c>
      <c r="T25" s="25">
        <v>0</v>
      </c>
      <c r="U25" s="24">
        <v>0</v>
      </c>
      <c r="V25" s="23">
        <v>0</v>
      </c>
      <c r="W25" s="25">
        <v>0</v>
      </c>
      <c r="X25" s="26">
        <v>0</v>
      </c>
      <c r="Y25" s="35" t="s">
        <v>1</v>
      </c>
    </row>
    <row r="26" spans="1:25" s="2" customFormat="1" ht="21.75" customHeight="1" thickBot="1" x14ac:dyDescent="0.2">
      <c r="A26" s="132"/>
      <c r="B26" s="127"/>
      <c r="C26" s="129"/>
      <c r="D26" s="130"/>
      <c r="E26" s="124"/>
      <c r="F26" s="122"/>
      <c r="G26" s="124"/>
      <c r="H26" s="126"/>
      <c r="I26" s="126"/>
      <c r="J26" s="126"/>
      <c r="K26" s="126"/>
      <c r="L26" s="126"/>
      <c r="M26" s="126"/>
      <c r="N26" s="121"/>
      <c r="O26" s="140"/>
      <c r="P26" s="122"/>
      <c r="Q26" s="57">
        <v>569.947</v>
      </c>
      <c r="R26" s="58">
        <v>0</v>
      </c>
      <c r="S26" s="41">
        <v>0</v>
      </c>
      <c r="T26" s="42">
        <v>0</v>
      </c>
      <c r="U26" s="41">
        <v>0</v>
      </c>
      <c r="V26" s="40">
        <v>0</v>
      </c>
      <c r="W26" s="42">
        <v>0</v>
      </c>
      <c r="X26" s="43">
        <v>0</v>
      </c>
      <c r="Y26" s="36" t="s">
        <v>2</v>
      </c>
    </row>
    <row r="27" spans="1:25" s="2" customFormat="1" ht="21.75" customHeight="1" thickBot="1" x14ac:dyDescent="0.2">
      <c r="A27" s="131">
        <v>10</v>
      </c>
      <c r="B27" s="127" t="s">
        <v>11</v>
      </c>
      <c r="C27" s="128" t="s">
        <v>94</v>
      </c>
      <c r="D27" s="130" t="s">
        <v>95</v>
      </c>
      <c r="E27" s="123">
        <v>1616</v>
      </c>
      <c r="F27" s="118">
        <v>1077</v>
      </c>
      <c r="G27" s="123">
        <v>1882</v>
      </c>
      <c r="H27" s="125">
        <f>SUM(I27:L28)</f>
        <v>1254</v>
      </c>
      <c r="I27" s="125">
        <v>1254</v>
      </c>
      <c r="J27" s="125">
        <v>0</v>
      </c>
      <c r="K27" s="125">
        <v>0</v>
      </c>
      <c r="L27" s="125">
        <v>0</v>
      </c>
      <c r="M27" s="125">
        <v>1065</v>
      </c>
      <c r="N27" s="120">
        <v>0</v>
      </c>
      <c r="O27" s="138">
        <f>+(+E27+G27)-(M27+N27)</f>
        <v>2433</v>
      </c>
      <c r="P27" s="118">
        <v>1622</v>
      </c>
      <c r="Q27" s="56">
        <v>57</v>
      </c>
      <c r="R27" s="56">
        <v>0</v>
      </c>
      <c r="S27" s="24">
        <v>0</v>
      </c>
      <c r="T27" s="25">
        <v>0</v>
      </c>
      <c r="U27" s="24">
        <v>0</v>
      </c>
      <c r="V27" s="23">
        <v>0</v>
      </c>
      <c r="W27" s="25">
        <v>0</v>
      </c>
      <c r="X27" s="26">
        <v>0</v>
      </c>
      <c r="Y27" s="35" t="s">
        <v>1</v>
      </c>
    </row>
    <row r="28" spans="1:25" s="2" customFormat="1" ht="21.75" customHeight="1" thickBot="1" x14ac:dyDescent="0.2">
      <c r="A28" s="132"/>
      <c r="B28" s="127"/>
      <c r="C28" s="129"/>
      <c r="D28" s="130"/>
      <c r="E28" s="124"/>
      <c r="F28" s="122"/>
      <c r="G28" s="124"/>
      <c r="H28" s="126"/>
      <c r="I28" s="126"/>
      <c r="J28" s="126"/>
      <c r="K28" s="126"/>
      <c r="L28" s="126"/>
      <c r="M28" s="126"/>
      <c r="N28" s="121"/>
      <c r="O28" s="140"/>
      <c r="P28" s="122"/>
      <c r="Q28" s="57">
        <v>1065</v>
      </c>
      <c r="R28" s="58">
        <v>0</v>
      </c>
      <c r="S28" s="41">
        <v>0</v>
      </c>
      <c r="T28" s="42">
        <v>0</v>
      </c>
      <c r="U28" s="41">
        <v>0</v>
      </c>
      <c r="V28" s="40">
        <v>0</v>
      </c>
      <c r="W28" s="42">
        <v>0</v>
      </c>
      <c r="X28" s="43">
        <v>0</v>
      </c>
      <c r="Y28" s="36" t="s">
        <v>2</v>
      </c>
    </row>
    <row r="29" spans="1:25" s="2" customFormat="1" ht="21.75" customHeight="1" thickBot="1" x14ac:dyDescent="0.2">
      <c r="A29" s="131">
        <v>11</v>
      </c>
      <c r="B29" s="127" t="s">
        <v>12</v>
      </c>
      <c r="C29" s="128" t="s">
        <v>94</v>
      </c>
      <c r="D29" s="130" t="s">
        <v>95</v>
      </c>
      <c r="E29" s="123">
        <v>3423</v>
      </c>
      <c r="F29" s="118">
        <v>2282</v>
      </c>
      <c r="G29" s="123">
        <f>2743+13</f>
        <v>2756</v>
      </c>
      <c r="H29" s="125">
        <f>SUM(I29:L30)</f>
        <v>1837</v>
      </c>
      <c r="I29" s="125">
        <v>1829</v>
      </c>
      <c r="J29" s="125">
        <v>0</v>
      </c>
      <c r="K29" s="125">
        <v>0</v>
      </c>
      <c r="L29" s="125">
        <v>8</v>
      </c>
      <c r="M29" s="125">
        <v>2309</v>
      </c>
      <c r="N29" s="120">
        <v>0</v>
      </c>
      <c r="O29" s="138">
        <f>+(+E29+G29)-(M29+N29)</f>
        <v>3870</v>
      </c>
      <c r="P29" s="118">
        <v>2580</v>
      </c>
      <c r="Q29" s="56">
        <v>0</v>
      </c>
      <c r="R29" s="56">
        <v>0</v>
      </c>
      <c r="S29" s="24">
        <v>0</v>
      </c>
      <c r="T29" s="25">
        <v>0</v>
      </c>
      <c r="U29" s="24">
        <v>0</v>
      </c>
      <c r="V29" s="23">
        <v>0</v>
      </c>
      <c r="W29" s="25">
        <v>0</v>
      </c>
      <c r="X29" s="26">
        <v>0</v>
      </c>
      <c r="Y29" s="35" t="s">
        <v>1</v>
      </c>
    </row>
    <row r="30" spans="1:25" s="2" customFormat="1" ht="21.75" customHeight="1" thickBot="1" x14ac:dyDescent="0.2">
      <c r="A30" s="132"/>
      <c r="B30" s="127"/>
      <c r="C30" s="129"/>
      <c r="D30" s="130"/>
      <c r="E30" s="124"/>
      <c r="F30" s="122"/>
      <c r="G30" s="124"/>
      <c r="H30" s="126"/>
      <c r="I30" s="126"/>
      <c r="J30" s="126"/>
      <c r="K30" s="126"/>
      <c r="L30" s="126"/>
      <c r="M30" s="126"/>
      <c r="N30" s="121"/>
      <c r="O30" s="140"/>
      <c r="P30" s="122"/>
      <c r="Q30" s="57">
        <v>2309</v>
      </c>
      <c r="R30" s="58">
        <v>0</v>
      </c>
      <c r="S30" s="41">
        <v>0</v>
      </c>
      <c r="T30" s="42">
        <v>0</v>
      </c>
      <c r="U30" s="41">
        <v>0</v>
      </c>
      <c r="V30" s="40">
        <v>0</v>
      </c>
      <c r="W30" s="42">
        <v>0</v>
      </c>
      <c r="X30" s="43">
        <v>0</v>
      </c>
      <c r="Y30" s="36" t="s">
        <v>2</v>
      </c>
    </row>
    <row r="31" spans="1:25" s="2" customFormat="1" ht="21.75" customHeight="1" thickBot="1" x14ac:dyDescent="0.2">
      <c r="A31" s="131">
        <v>12</v>
      </c>
      <c r="B31" s="127" t="s">
        <v>13</v>
      </c>
      <c r="C31" s="128" t="s">
        <v>94</v>
      </c>
      <c r="D31" s="130" t="s">
        <v>95</v>
      </c>
      <c r="E31" s="123">
        <v>3042.2049999999999</v>
      </c>
      <c r="F31" s="118">
        <v>2028.1369999999999</v>
      </c>
      <c r="G31" s="123">
        <v>129.00899999999999</v>
      </c>
      <c r="H31" s="125">
        <f>SUM(I31:L32)</f>
        <v>86.004999999999995</v>
      </c>
      <c r="I31" s="125">
        <v>81.518000000000001</v>
      </c>
      <c r="J31" s="125">
        <v>0</v>
      </c>
      <c r="K31" s="125">
        <v>0</v>
      </c>
      <c r="L31" s="125">
        <v>4.4870000000000001</v>
      </c>
      <c r="M31" s="125">
        <v>549.86099999999999</v>
      </c>
      <c r="N31" s="120">
        <v>0</v>
      </c>
      <c r="O31" s="138">
        <f>+(+E31+G31)-(M31+N31)</f>
        <v>2621.3530000000001</v>
      </c>
      <c r="P31" s="118">
        <v>1747</v>
      </c>
      <c r="Q31" s="56">
        <v>203</v>
      </c>
      <c r="R31" s="56">
        <v>0</v>
      </c>
      <c r="S31" s="56">
        <v>0</v>
      </c>
      <c r="T31" s="65">
        <v>0</v>
      </c>
      <c r="U31" s="56">
        <v>0</v>
      </c>
      <c r="V31" s="54">
        <v>0</v>
      </c>
      <c r="W31" s="65">
        <v>0</v>
      </c>
      <c r="X31" s="66">
        <v>0</v>
      </c>
      <c r="Y31" s="35" t="s">
        <v>1</v>
      </c>
    </row>
    <row r="32" spans="1:25" s="2" customFormat="1" ht="21.75" customHeight="1" thickBot="1" x14ac:dyDescent="0.2">
      <c r="A32" s="132"/>
      <c r="B32" s="127"/>
      <c r="C32" s="129"/>
      <c r="D32" s="130"/>
      <c r="E32" s="124"/>
      <c r="F32" s="122"/>
      <c r="G32" s="124"/>
      <c r="H32" s="126"/>
      <c r="I32" s="126"/>
      <c r="J32" s="126"/>
      <c r="K32" s="126"/>
      <c r="L32" s="126"/>
      <c r="M32" s="126"/>
      <c r="N32" s="121"/>
      <c r="O32" s="139"/>
      <c r="P32" s="122"/>
      <c r="Q32" s="57">
        <v>495.089</v>
      </c>
      <c r="R32" s="58">
        <v>0</v>
      </c>
      <c r="S32" s="58">
        <v>0</v>
      </c>
      <c r="T32" s="64">
        <v>0</v>
      </c>
      <c r="U32" s="58">
        <v>0</v>
      </c>
      <c r="V32" s="55">
        <v>0</v>
      </c>
      <c r="W32" s="64">
        <v>0</v>
      </c>
      <c r="X32" s="67">
        <v>0</v>
      </c>
      <c r="Y32" s="36" t="s">
        <v>2</v>
      </c>
    </row>
    <row r="33" spans="1:25" s="2" customFormat="1" ht="21.75" customHeight="1" thickBot="1" x14ac:dyDescent="0.2">
      <c r="A33" s="131">
        <v>13</v>
      </c>
      <c r="B33" s="127" t="s">
        <v>14</v>
      </c>
      <c r="C33" s="128" t="s">
        <v>94</v>
      </c>
      <c r="D33" s="130" t="s">
        <v>95</v>
      </c>
      <c r="E33" s="123">
        <v>4362.4211605250002</v>
      </c>
      <c r="F33" s="118">
        <f>ROUND(E33*2/3,3)</f>
        <v>2908.2809999999999</v>
      </c>
      <c r="G33" s="123">
        <f>7264.417+5.577</f>
        <v>7269.9940000000006</v>
      </c>
      <c r="H33" s="125">
        <f>SUM(I33:L34)</f>
        <v>4846.6620000000003</v>
      </c>
      <c r="I33" s="179">
        <v>4842.9440000000004</v>
      </c>
      <c r="J33" s="125">
        <v>0</v>
      </c>
      <c r="K33" s="125">
        <v>0</v>
      </c>
      <c r="L33" s="125">
        <v>3.718</v>
      </c>
      <c r="M33" s="125">
        <v>9906.1925140000003</v>
      </c>
      <c r="N33" s="120">
        <v>0</v>
      </c>
      <c r="O33" s="138">
        <f>+(+E33+G33)-(M33+N33)</f>
        <v>1726.2226465250005</v>
      </c>
      <c r="P33" s="118">
        <f>ROUND(O33*2/3,3)</f>
        <v>1150.8150000000001</v>
      </c>
      <c r="Q33" s="56">
        <v>498</v>
      </c>
      <c r="R33" s="56">
        <v>0</v>
      </c>
      <c r="S33" s="56">
        <v>0</v>
      </c>
      <c r="T33" s="65">
        <v>0</v>
      </c>
      <c r="U33" s="56">
        <v>0</v>
      </c>
      <c r="V33" s="54">
        <v>0</v>
      </c>
      <c r="W33" s="65">
        <v>0</v>
      </c>
      <c r="X33" s="66">
        <v>0</v>
      </c>
      <c r="Y33" s="35" t="s">
        <v>1</v>
      </c>
    </row>
    <row r="34" spans="1:25" s="2" customFormat="1" ht="21.75" customHeight="1" thickBot="1" x14ac:dyDescent="0.2">
      <c r="A34" s="132"/>
      <c r="B34" s="127"/>
      <c r="C34" s="129"/>
      <c r="D34" s="130"/>
      <c r="E34" s="124"/>
      <c r="F34" s="122"/>
      <c r="G34" s="124"/>
      <c r="H34" s="126"/>
      <c r="I34" s="180"/>
      <c r="J34" s="126"/>
      <c r="K34" s="126"/>
      <c r="L34" s="126"/>
      <c r="M34" s="126"/>
      <c r="N34" s="121"/>
      <c r="O34" s="139"/>
      <c r="P34" s="122"/>
      <c r="Q34" s="57">
        <v>6877.48</v>
      </c>
      <c r="R34" s="58">
        <v>0</v>
      </c>
      <c r="S34" s="58">
        <v>0</v>
      </c>
      <c r="T34" s="64">
        <v>0</v>
      </c>
      <c r="U34" s="58">
        <v>0</v>
      </c>
      <c r="V34" s="55">
        <v>0</v>
      </c>
      <c r="W34" s="64">
        <v>0</v>
      </c>
      <c r="X34" s="67">
        <v>0</v>
      </c>
      <c r="Y34" s="36" t="s">
        <v>2</v>
      </c>
    </row>
    <row r="35" spans="1:25" s="2" customFormat="1" ht="21.75" customHeight="1" thickBot="1" x14ac:dyDescent="0.2">
      <c r="A35" s="131">
        <v>14</v>
      </c>
      <c r="B35" s="127" t="s">
        <v>15</v>
      </c>
      <c r="C35" s="128" t="s">
        <v>94</v>
      </c>
      <c r="D35" s="130" t="s">
        <v>95</v>
      </c>
      <c r="E35" s="123">
        <v>3064</v>
      </c>
      <c r="F35" s="118">
        <v>2043</v>
      </c>
      <c r="G35" s="123">
        <v>2578.689519</v>
      </c>
      <c r="H35" s="125">
        <f>SUM(I35:L36)</f>
        <v>1719.125685</v>
      </c>
      <c r="I35" s="125">
        <v>1707.894</v>
      </c>
      <c r="J35" s="125">
        <v>0</v>
      </c>
      <c r="K35" s="125">
        <v>0</v>
      </c>
      <c r="L35" s="125">
        <v>11.231685000000001</v>
      </c>
      <c r="M35" s="125">
        <v>2926.0865659999999</v>
      </c>
      <c r="N35" s="120">
        <v>0</v>
      </c>
      <c r="O35" s="138">
        <f>+(+E35+G35)-(M35+N35)</f>
        <v>2716.6029529999996</v>
      </c>
      <c r="P35" s="118">
        <v>1811.3</v>
      </c>
      <c r="Q35" s="56">
        <v>537</v>
      </c>
      <c r="R35" s="56">
        <v>0</v>
      </c>
      <c r="S35" s="56">
        <v>0</v>
      </c>
      <c r="T35" s="65">
        <v>0</v>
      </c>
      <c r="U35" s="56">
        <v>0</v>
      </c>
      <c r="V35" s="54">
        <v>0</v>
      </c>
      <c r="W35" s="65">
        <v>0</v>
      </c>
      <c r="X35" s="66">
        <v>0</v>
      </c>
      <c r="Y35" s="35" t="s">
        <v>1</v>
      </c>
    </row>
    <row r="36" spans="1:25" s="2" customFormat="1" ht="21.75" customHeight="1" thickBot="1" x14ac:dyDescent="0.2">
      <c r="A36" s="132"/>
      <c r="B36" s="127"/>
      <c r="C36" s="129"/>
      <c r="D36" s="130"/>
      <c r="E36" s="124"/>
      <c r="F36" s="122"/>
      <c r="G36" s="124"/>
      <c r="H36" s="126"/>
      <c r="I36" s="126"/>
      <c r="J36" s="126"/>
      <c r="K36" s="126"/>
      <c r="L36" s="126"/>
      <c r="M36" s="126"/>
      <c r="N36" s="121"/>
      <c r="O36" s="140"/>
      <c r="P36" s="122"/>
      <c r="Q36" s="57">
        <v>2845.1590000000001</v>
      </c>
      <c r="R36" s="58">
        <v>0</v>
      </c>
      <c r="S36" s="58">
        <v>0</v>
      </c>
      <c r="T36" s="64">
        <v>0</v>
      </c>
      <c r="U36" s="58">
        <v>0</v>
      </c>
      <c r="V36" s="55">
        <v>0</v>
      </c>
      <c r="W36" s="64">
        <v>0</v>
      </c>
      <c r="X36" s="67">
        <v>0</v>
      </c>
      <c r="Y36" s="36" t="s">
        <v>2</v>
      </c>
    </row>
    <row r="37" spans="1:25" s="2" customFormat="1" ht="21.75" customHeight="1" thickBot="1" x14ac:dyDescent="0.2">
      <c r="A37" s="131">
        <v>15</v>
      </c>
      <c r="B37" s="127" t="s">
        <v>16</v>
      </c>
      <c r="C37" s="128" t="s">
        <v>94</v>
      </c>
      <c r="D37" s="130" t="s">
        <v>95</v>
      </c>
      <c r="E37" s="123">
        <v>3990.431</v>
      </c>
      <c r="F37" s="118">
        <v>2660.288</v>
      </c>
      <c r="G37" s="123">
        <v>15.797000000000001</v>
      </c>
      <c r="H37" s="125">
        <f>SUM(I37:L38)</f>
        <v>10.531000000000001</v>
      </c>
      <c r="I37" s="125">
        <v>0</v>
      </c>
      <c r="J37" s="125">
        <v>0</v>
      </c>
      <c r="K37" s="125">
        <v>0</v>
      </c>
      <c r="L37" s="125">
        <v>10.531000000000001</v>
      </c>
      <c r="M37" s="125">
        <v>598.20000000000005</v>
      </c>
      <c r="N37" s="120">
        <v>0</v>
      </c>
      <c r="O37" s="138">
        <f>+(+E37+G37)-(M37+N37)</f>
        <v>3408.0280000000002</v>
      </c>
      <c r="P37" s="118">
        <v>2272.0189999999998</v>
      </c>
      <c r="Q37" s="56">
        <v>256</v>
      </c>
      <c r="R37" s="56">
        <v>0</v>
      </c>
      <c r="S37" s="56">
        <v>0</v>
      </c>
      <c r="T37" s="65">
        <v>0</v>
      </c>
      <c r="U37" s="56">
        <v>0</v>
      </c>
      <c r="V37" s="54">
        <v>0</v>
      </c>
      <c r="W37" s="65">
        <v>0</v>
      </c>
      <c r="X37" s="66">
        <v>0</v>
      </c>
      <c r="Y37" s="35" t="s">
        <v>1</v>
      </c>
    </row>
    <row r="38" spans="1:25" s="2" customFormat="1" ht="21.75" customHeight="1" thickBot="1" x14ac:dyDescent="0.2">
      <c r="A38" s="132"/>
      <c r="B38" s="127"/>
      <c r="C38" s="129"/>
      <c r="D38" s="130"/>
      <c r="E38" s="124"/>
      <c r="F38" s="119"/>
      <c r="G38" s="124"/>
      <c r="H38" s="126"/>
      <c r="I38" s="126"/>
      <c r="J38" s="126"/>
      <c r="K38" s="126"/>
      <c r="L38" s="126"/>
      <c r="M38" s="126"/>
      <c r="N38" s="121"/>
      <c r="O38" s="140"/>
      <c r="P38" s="122"/>
      <c r="Q38" s="57">
        <v>414.25299999999999</v>
      </c>
      <c r="R38" s="58">
        <v>0</v>
      </c>
      <c r="S38" s="58">
        <v>0</v>
      </c>
      <c r="T38" s="64">
        <v>0</v>
      </c>
      <c r="U38" s="58">
        <v>0</v>
      </c>
      <c r="V38" s="55">
        <v>0</v>
      </c>
      <c r="W38" s="64">
        <v>0</v>
      </c>
      <c r="X38" s="67">
        <v>0</v>
      </c>
      <c r="Y38" s="36" t="s">
        <v>2</v>
      </c>
    </row>
    <row r="39" spans="1:25" s="2" customFormat="1" ht="21.75" customHeight="1" thickBot="1" x14ac:dyDescent="0.2">
      <c r="A39" s="131">
        <v>16</v>
      </c>
      <c r="B39" s="127" t="s">
        <v>17</v>
      </c>
      <c r="C39" s="128" t="s">
        <v>94</v>
      </c>
      <c r="D39" s="130" t="s">
        <v>95</v>
      </c>
      <c r="E39" s="177">
        <v>2157</v>
      </c>
      <c r="F39" s="171">
        <v>1438</v>
      </c>
      <c r="G39" s="177">
        <v>24</v>
      </c>
      <c r="H39" s="125">
        <f>SUM(I39:L40)</f>
        <v>16</v>
      </c>
      <c r="I39" s="165">
        <v>14</v>
      </c>
      <c r="J39" s="165" t="s">
        <v>96</v>
      </c>
      <c r="K39" s="165" t="s">
        <v>96</v>
      </c>
      <c r="L39" s="165">
        <v>2</v>
      </c>
      <c r="M39" s="165">
        <v>210</v>
      </c>
      <c r="N39" s="167">
        <v>0</v>
      </c>
      <c r="O39" s="169">
        <f>+(+E39+G39)-(M39+N39)</f>
        <v>1971</v>
      </c>
      <c r="P39" s="171">
        <v>1191</v>
      </c>
      <c r="Q39" s="59">
        <v>47</v>
      </c>
      <c r="R39" s="56">
        <v>0</v>
      </c>
      <c r="S39" s="56">
        <v>0</v>
      </c>
      <c r="T39" s="65">
        <v>0</v>
      </c>
      <c r="U39" s="56">
        <v>0</v>
      </c>
      <c r="V39" s="54">
        <v>0</v>
      </c>
      <c r="W39" s="65">
        <v>0</v>
      </c>
      <c r="X39" s="66">
        <v>0</v>
      </c>
      <c r="Y39" s="35" t="s">
        <v>1</v>
      </c>
    </row>
    <row r="40" spans="1:25" s="2" customFormat="1" ht="21.75" customHeight="1" thickBot="1" x14ac:dyDescent="0.2">
      <c r="A40" s="132"/>
      <c r="B40" s="127"/>
      <c r="C40" s="129"/>
      <c r="D40" s="130"/>
      <c r="E40" s="178"/>
      <c r="F40" s="172"/>
      <c r="G40" s="178"/>
      <c r="H40" s="126"/>
      <c r="I40" s="166"/>
      <c r="J40" s="166"/>
      <c r="K40" s="166"/>
      <c r="L40" s="166"/>
      <c r="M40" s="166"/>
      <c r="N40" s="168"/>
      <c r="O40" s="170"/>
      <c r="P40" s="172"/>
      <c r="Q40" s="60">
        <v>210</v>
      </c>
      <c r="R40" s="58">
        <v>0</v>
      </c>
      <c r="S40" s="58">
        <v>0</v>
      </c>
      <c r="T40" s="64">
        <v>0</v>
      </c>
      <c r="U40" s="58">
        <v>0</v>
      </c>
      <c r="V40" s="55">
        <v>0</v>
      </c>
      <c r="W40" s="64">
        <v>0</v>
      </c>
      <c r="X40" s="67">
        <v>0</v>
      </c>
      <c r="Y40" s="36" t="s">
        <v>2</v>
      </c>
    </row>
    <row r="41" spans="1:25" s="2" customFormat="1" ht="21.75" customHeight="1" thickBot="1" x14ac:dyDescent="0.2">
      <c r="A41" s="131">
        <v>17</v>
      </c>
      <c r="B41" s="127" t="s">
        <v>18</v>
      </c>
      <c r="C41" s="128" t="s">
        <v>94</v>
      </c>
      <c r="D41" s="130" t="s">
        <v>95</v>
      </c>
      <c r="E41" s="173">
        <v>925.22799999999995</v>
      </c>
      <c r="F41" s="175">
        <v>616.81799999999998</v>
      </c>
      <c r="G41" s="123">
        <v>240.602</v>
      </c>
      <c r="H41" s="125">
        <f>SUM(I41:L42)</f>
        <v>160.40099999999998</v>
      </c>
      <c r="I41" s="125">
        <v>160.13999999999999</v>
      </c>
      <c r="J41" s="125">
        <v>0</v>
      </c>
      <c r="K41" s="125">
        <v>0</v>
      </c>
      <c r="L41" s="125">
        <v>0.26100000000000001</v>
      </c>
      <c r="M41" s="125">
        <v>299.77699999999999</v>
      </c>
      <c r="N41" s="120">
        <v>0</v>
      </c>
      <c r="O41" s="138">
        <f>+(+E41+G41)-(M41+N41)</f>
        <v>866.05299999999988</v>
      </c>
      <c r="P41" s="118">
        <v>577.36800000000005</v>
      </c>
      <c r="Q41" s="56">
        <v>26</v>
      </c>
      <c r="R41" s="56">
        <v>0</v>
      </c>
      <c r="S41" s="56">
        <v>0</v>
      </c>
      <c r="T41" s="65">
        <v>0</v>
      </c>
      <c r="U41" s="56">
        <v>0</v>
      </c>
      <c r="V41" s="54">
        <v>0</v>
      </c>
      <c r="W41" s="65">
        <v>0</v>
      </c>
      <c r="X41" s="66">
        <v>0</v>
      </c>
      <c r="Y41" s="35" t="s">
        <v>1</v>
      </c>
    </row>
    <row r="42" spans="1:25" s="2" customFormat="1" ht="21.75" customHeight="1" thickBot="1" x14ac:dyDescent="0.2">
      <c r="A42" s="132"/>
      <c r="B42" s="127"/>
      <c r="C42" s="129"/>
      <c r="D42" s="130"/>
      <c r="E42" s="174"/>
      <c r="F42" s="176"/>
      <c r="G42" s="124"/>
      <c r="H42" s="126"/>
      <c r="I42" s="126"/>
      <c r="J42" s="126"/>
      <c r="K42" s="126"/>
      <c r="L42" s="126"/>
      <c r="M42" s="126"/>
      <c r="N42" s="121"/>
      <c r="O42" s="140"/>
      <c r="P42" s="122"/>
      <c r="Q42" s="57">
        <v>135.73500000000001</v>
      </c>
      <c r="R42" s="58">
        <v>0</v>
      </c>
      <c r="S42" s="58">
        <v>0</v>
      </c>
      <c r="T42" s="64">
        <v>0</v>
      </c>
      <c r="U42" s="58">
        <v>0</v>
      </c>
      <c r="V42" s="55">
        <v>0</v>
      </c>
      <c r="W42" s="64">
        <v>0</v>
      </c>
      <c r="X42" s="67">
        <v>0</v>
      </c>
      <c r="Y42" s="36" t="s">
        <v>2</v>
      </c>
    </row>
    <row r="43" spans="1:25" s="2" customFormat="1" ht="21.75" customHeight="1" thickBot="1" x14ac:dyDescent="0.2">
      <c r="A43" s="131">
        <v>18</v>
      </c>
      <c r="B43" s="127" t="s">
        <v>19</v>
      </c>
      <c r="C43" s="128" t="s">
        <v>94</v>
      </c>
      <c r="D43" s="130" t="s">
        <v>95</v>
      </c>
      <c r="E43" s="123">
        <v>845.81200000000001</v>
      </c>
      <c r="F43" s="118">
        <v>563.875</v>
      </c>
      <c r="G43" s="123">
        <f>243.066</f>
        <v>243.066</v>
      </c>
      <c r="H43" s="125">
        <f>SUM(I43:L44)</f>
        <v>162.04300000000001</v>
      </c>
      <c r="I43" s="125">
        <v>162.01400000000001</v>
      </c>
      <c r="J43" s="125">
        <v>0</v>
      </c>
      <c r="K43" s="125">
        <v>0</v>
      </c>
      <c r="L43" s="125">
        <v>2.9000000000000001E-2</v>
      </c>
      <c r="M43" s="125">
        <v>687.99800000000005</v>
      </c>
      <c r="N43" s="120">
        <v>0</v>
      </c>
      <c r="O43" s="138">
        <f>+(+E43+G43)-(M43+N43)</f>
        <v>400.87999999999988</v>
      </c>
      <c r="P43" s="118">
        <v>267.36399999999998</v>
      </c>
      <c r="Q43" s="56">
        <f>14+2</f>
        <v>16</v>
      </c>
      <c r="R43" s="56">
        <v>0</v>
      </c>
      <c r="S43" s="56">
        <v>0</v>
      </c>
      <c r="T43" s="65">
        <v>0</v>
      </c>
      <c r="U43" s="56">
        <v>0</v>
      </c>
      <c r="V43" s="54">
        <v>0</v>
      </c>
      <c r="W43" s="65">
        <v>0</v>
      </c>
      <c r="X43" s="66">
        <v>0</v>
      </c>
      <c r="Y43" s="35" t="s">
        <v>1</v>
      </c>
    </row>
    <row r="44" spans="1:25" s="2" customFormat="1" ht="21.75" customHeight="1" thickBot="1" x14ac:dyDescent="0.2">
      <c r="A44" s="132"/>
      <c r="B44" s="127"/>
      <c r="C44" s="129"/>
      <c r="D44" s="130"/>
      <c r="E44" s="124"/>
      <c r="F44" s="122"/>
      <c r="G44" s="124"/>
      <c r="H44" s="126"/>
      <c r="I44" s="126"/>
      <c r="J44" s="126"/>
      <c r="K44" s="126"/>
      <c r="L44" s="126"/>
      <c r="M44" s="126"/>
      <c r="N44" s="121"/>
      <c r="O44" s="140"/>
      <c r="P44" s="122"/>
      <c r="Q44" s="57">
        <f>734.852</f>
        <v>734.85199999999998</v>
      </c>
      <c r="R44" s="58">
        <v>0</v>
      </c>
      <c r="S44" s="58">
        <v>0</v>
      </c>
      <c r="T44" s="64">
        <v>0</v>
      </c>
      <c r="U44" s="58">
        <v>0</v>
      </c>
      <c r="V44" s="55">
        <v>0</v>
      </c>
      <c r="W44" s="64">
        <v>0</v>
      </c>
      <c r="X44" s="67">
        <v>0</v>
      </c>
      <c r="Y44" s="36" t="s">
        <v>2</v>
      </c>
    </row>
    <row r="45" spans="1:25" s="2" customFormat="1" ht="21.75" customHeight="1" thickBot="1" x14ac:dyDescent="0.2">
      <c r="A45" s="131">
        <v>19</v>
      </c>
      <c r="B45" s="127" t="s">
        <v>20</v>
      </c>
      <c r="C45" s="128" t="s">
        <v>94</v>
      </c>
      <c r="D45" s="130" t="s">
        <v>95</v>
      </c>
      <c r="E45" s="123">
        <v>527.02300000000002</v>
      </c>
      <c r="F45" s="118">
        <v>351.34800000000001</v>
      </c>
      <c r="G45" s="123">
        <v>211.583</v>
      </c>
      <c r="H45" s="125">
        <f>SUM(I45:L46)</f>
        <v>141.07783000000001</v>
      </c>
      <c r="I45" s="125">
        <v>141.04300000000001</v>
      </c>
      <c r="J45" s="125">
        <v>0</v>
      </c>
      <c r="K45" s="125">
        <v>0</v>
      </c>
      <c r="L45" s="125">
        <v>3.483E-2</v>
      </c>
      <c r="M45" s="125">
        <v>225.56100000000001</v>
      </c>
      <c r="N45" s="120">
        <v>0</v>
      </c>
      <c r="O45" s="138">
        <f>+(+E45+G45)-(M45+N45)</f>
        <v>513.04499999999996</v>
      </c>
      <c r="P45" s="118">
        <v>342.02699999999999</v>
      </c>
      <c r="Q45" s="56">
        <v>16</v>
      </c>
      <c r="R45" s="56">
        <v>0</v>
      </c>
      <c r="S45" s="56">
        <v>0</v>
      </c>
      <c r="T45" s="65">
        <v>0</v>
      </c>
      <c r="U45" s="56">
        <v>0</v>
      </c>
      <c r="V45" s="54">
        <v>0</v>
      </c>
      <c r="W45" s="65">
        <v>0</v>
      </c>
      <c r="X45" s="66">
        <v>0</v>
      </c>
      <c r="Y45" s="35" t="s">
        <v>1</v>
      </c>
    </row>
    <row r="46" spans="1:25" s="2" customFormat="1" ht="21.75" customHeight="1" thickBot="1" x14ac:dyDescent="0.2">
      <c r="A46" s="132"/>
      <c r="B46" s="127"/>
      <c r="C46" s="129"/>
      <c r="D46" s="130"/>
      <c r="E46" s="124"/>
      <c r="F46" s="122"/>
      <c r="G46" s="124"/>
      <c r="H46" s="126"/>
      <c r="I46" s="126"/>
      <c r="J46" s="126"/>
      <c r="K46" s="126"/>
      <c r="L46" s="126"/>
      <c r="M46" s="126"/>
      <c r="N46" s="121"/>
      <c r="O46" s="140"/>
      <c r="P46" s="122"/>
      <c r="Q46" s="57">
        <v>209.93199999999999</v>
      </c>
      <c r="R46" s="58">
        <v>0</v>
      </c>
      <c r="S46" s="58">
        <v>0</v>
      </c>
      <c r="T46" s="64">
        <v>0</v>
      </c>
      <c r="U46" s="58">
        <v>0</v>
      </c>
      <c r="V46" s="55">
        <v>0</v>
      </c>
      <c r="W46" s="64">
        <v>0</v>
      </c>
      <c r="X46" s="67">
        <v>0</v>
      </c>
      <c r="Y46" s="36" t="s">
        <v>2</v>
      </c>
    </row>
    <row r="47" spans="1:25" s="2" customFormat="1" ht="21.75" customHeight="1" thickBot="1" x14ac:dyDescent="0.2">
      <c r="A47" s="131">
        <v>20</v>
      </c>
      <c r="B47" s="127" t="s">
        <v>21</v>
      </c>
      <c r="C47" s="128" t="s">
        <v>94</v>
      </c>
      <c r="D47" s="130" t="s">
        <v>95</v>
      </c>
      <c r="E47" s="123">
        <v>1392.452</v>
      </c>
      <c r="F47" s="118">
        <v>928.30100000000004</v>
      </c>
      <c r="G47" s="123">
        <v>1989.7139999999999</v>
      </c>
      <c r="H47" s="125">
        <f>SUM(I47:L48)</f>
        <v>1326.4750000000001</v>
      </c>
      <c r="I47" s="125">
        <v>1326.0350000000001</v>
      </c>
      <c r="J47" s="125">
        <v>0</v>
      </c>
      <c r="K47" s="125">
        <v>0</v>
      </c>
      <c r="L47" s="125">
        <v>0.44</v>
      </c>
      <c r="M47" s="125">
        <v>1584.7940000000001</v>
      </c>
      <c r="N47" s="120">
        <v>0</v>
      </c>
      <c r="O47" s="138">
        <f>+(+E47+G47)-(M47+N47)</f>
        <v>1797.3720000000001</v>
      </c>
      <c r="P47" s="118">
        <v>1198.248</v>
      </c>
      <c r="Q47" s="56">
        <v>52</v>
      </c>
      <c r="R47" s="56">
        <v>0</v>
      </c>
      <c r="S47" s="56">
        <v>0</v>
      </c>
      <c r="T47" s="65">
        <v>0</v>
      </c>
      <c r="U47" s="56">
        <v>0</v>
      </c>
      <c r="V47" s="54">
        <v>0</v>
      </c>
      <c r="W47" s="65">
        <v>0</v>
      </c>
      <c r="X47" s="66">
        <v>0</v>
      </c>
      <c r="Y47" s="35" t="s">
        <v>1</v>
      </c>
    </row>
    <row r="48" spans="1:25" s="2" customFormat="1" ht="21.75" customHeight="1" thickBot="1" x14ac:dyDescent="0.2">
      <c r="A48" s="132"/>
      <c r="B48" s="127"/>
      <c r="C48" s="129"/>
      <c r="D48" s="130"/>
      <c r="E48" s="124"/>
      <c r="F48" s="122"/>
      <c r="G48" s="124"/>
      <c r="H48" s="126"/>
      <c r="I48" s="126"/>
      <c r="J48" s="126"/>
      <c r="K48" s="126"/>
      <c r="L48" s="126"/>
      <c r="M48" s="126"/>
      <c r="N48" s="121"/>
      <c r="O48" s="140"/>
      <c r="P48" s="122"/>
      <c r="Q48" s="57">
        <v>1468.415</v>
      </c>
      <c r="R48" s="58">
        <v>0</v>
      </c>
      <c r="S48" s="58">
        <v>0</v>
      </c>
      <c r="T48" s="64">
        <v>0</v>
      </c>
      <c r="U48" s="58">
        <v>0</v>
      </c>
      <c r="V48" s="55">
        <v>0</v>
      </c>
      <c r="W48" s="64">
        <v>0</v>
      </c>
      <c r="X48" s="67">
        <v>0</v>
      </c>
      <c r="Y48" s="36" t="s">
        <v>2</v>
      </c>
    </row>
    <row r="49" spans="1:25" s="2" customFormat="1" ht="21.75" customHeight="1" thickBot="1" x14ac:dyDescent="0.2">
      <c r="A49" s="131">
        <v>21</v>
      </c>
      <c r="B49" s="127" t="s">
        <v>22</v>
      </c>
      <c r="C49" s="128" t="s">
        <v>94</v>
      </c>
      <c r="D49" s="130" t="s">
        <v>95</v>
      </c>
      <c r="E49" s="123">
        <v>1058.4839999999999</v>
      </c>
      <c r="F49" s="118">
        <v>705.65599999999995</v>
      </c>
      <c r="G49" s="123">
        <v>603.29899999999998</v>
      </c>
      <c r="H49" s="125">
        <f>SUM(I49:L50)</f>
        <v>402.19899999999996</v>
      </c>
      <c r="I49" s="125">
        <v>401.72699999999998</v>
      </c>
      <c r="J49" s="125">
        <v>0</v>
      </c>
      <c r="K49" s="125">
        <v>0</v>
      </c>
      <c r="L49" s="125">
        <v>0.47199999999999998</v>
      </c>
      <c r="M49" s="125">
        <v>590.83900000000006</v>
      </c>
      <c r="N49" s="120">
        <v>0</v>
      </c>
      <c r="O49" s="138">
        <f>+(+E49+G49)-(M49+N49)</f>
        <v>1070.944</v>
      </c>
      <c r="P49" s="118">
        <v>713.96299999999997</v>
      </c>
      <c r="Q49" s="56">
        <v>325</v>
      </c>
      <c r="R49" s="56">
        <v>0</v>
      </c>
      <c r="S49" s="56">
        <v>0</v>
      </c>
      <c r="T49" s="65">
        <v>0</v>
      </c>
      <c r="U49" s="56">
        <v>0</v>
      </c>
      <c r="V49" s="54">
        <v>0</v>
      </c>
      <c r="W49" s="65">
        <v>0</v>
      </c>
      <c r="X49" s="66">
        <v>0</v>
      </c>
      <c r="Y49" s="35" t="s">
        <v>1</v>
      </c>
    </row>
    <row r="50" spans="1:25" s="2" customFormat="1" ht="21.75" customHeight="1" thickBot="1" x14ac:dyDescent="0.2">
      <c r="A50" s="132"/>
      <c r="B50" s="127"/>
      <c r="C50" s="129"/>
      <c r="D50" s="130"/>
      <c r="E50" s="124"/>
      <c r="F50" s="122"/>
      <c r="G50" s="124"/>
      <c r="H50" s="126"/>
      <c r="I50" s="126"/>
      <c r="J50" s="126"/>
      <c r="K50" s="126"/>
      <c r="L50" s="126"/>
      <c r="M50" s="126"/>
      <c r="N50" s="121"/>
      <c r="O50" s="140"/>
      <c r="P50" s="122"/>
      <c r="Q50" s="57">
        <v>478</v>
      </c>
      <c r="R50" s="58">
        <v>0</v>
      </c>
      <c r="S50" s="58">
        <v>0</v>
      </c>
      <c r="T50" s="64">
        <v>0</v>
      </c>
      <c r="U50" s="58">
        <v>0</v>
      </c>
      <c r="V50" s="55">
        <v>0</v>
      </c>
      <c r="W50" s="64">
        <v>0</v>
      </c>
      <c r="X50" s="67">
        <v>0</v>
      </c>
      <c r="Y50" s="36" t="s">
        <v>2</v>
      </c>
    </row>
    <row r="51" spans="1:25" s="2" customFormat="1" ht="21.75" customHeight="1" thickBot="1" x14ac:dyDescent="0.2">
      <c r="A51" s="131">
        <v>22</v>
      </c>
      <c r="B51" s="127" t="s">
        <v>23</v>
      </c>
      <c r="C51" s="128" t="s">
        <v>94</v>
      </c>
      <c r="D51" s="130" t="s">
        <v>95</v>
      </c>
      <c r="E51" s="148">
        <v>4817.4799999999996</v>
      </c>
      <c r="F51" s="157">
        <v>3211.6529999999998</v>
      </c>
      <c r="G51" s="148">
        <v>1571.9</v>
      </c>
      <c r="H51" s="146">
        <f>SUM(I51:L52)</f>
        <v>1047.9319999999998</v>
      </c>
      <c r="I51" s="146">
        <v>1046.8889999999999</v>
      </c>
      <c r="J51" s="146">
        <v>0</v>
      </c>
      <c r="K51" s="146">
        <v>0</v>
      </c>
      <c r="L51" s="146">
        <v>1.0429999999999999</v>
      </c>
      <c r="M51" s="146">
        <v>1444.124</v>
      </c>
      <c r="N51" s="160">
        <v>0</v>
      </c>
      <c r="O51" s="150">
        <f>+(+E51+G51)-(M51+N51)</f>
        <v>4945.2559999999994</v>
      </c>
      <c r="P51" s="157">
        <v>3296.837</v>
      </c>
      <c r="Q51" s="56">
        <v>455</v>
      </c>
      <c r="R51" s="56">
        <v>0</v>
      </c>
      <c r="S51" s="56">
        <v>0</v>
      </c>
      <c r="T51" s="65">
        <v>0</v>
      </c>
      <c r="U51" s="56">
        <v>0</v>
      </c>
      <c r="V51" s="54">
        <v>0</v>
      </c>
      <c r="W51" s="65">
        <v>0</v>
      </c>
      <c r="X51" s="66">
        <v>0</v>
      </c>
      <c r="Y51" s="35" t="s">
        <v>1</v>
      </c>
    </row>
    <row r="52" spans="1:25" s="2" customFormat="1" ht="21.75" customHeight="1" thickBot="1" x14ac:dyDescent="0.2">
      <c r="A52" s="132"/>
      <c r="B52" s="127"/>
      <c r="C52" s="129"/>
      <c r="D52" s="130"/>
      <c r="E52" s="164"/>
      <c r="F52" s="163"/>
      <c r="G52" s="164"/>
      <c r="H52" s="159"/>
      <c r="I52" s="159"/>
      <c r="J52" s="159"/>
      <c r="K52" s="159"/>
      <c r="L52" s="159"/>
      <c r="M52" s="159"/>
      <c r="N52" s="161"/>
      <c r="O52" s="162"/>
      <c r="P52" s="163"/>
      <c r="Q52" s="57">
        <v>928.68</v>
      </c>
      <c r="R52" s="58">
        <v>0</v>
      </c>
      <c r="S52" s="58">
        <v>0</v>
      </c>
      <c r="T52" s="64">
        <v>0</v>
      </c>
      <c r="U52" s="58">
        <v>0</v>
      </c>
      <c r="V52" s="55">
        <v>0</v>
      </c>
      <c r="W52" s="64">
        <v>0</v>
      </c>
      <c r="X52" s="67">
        <v>0</v>
      </c>
      <c r="Y52" s="36" t="s">
        <v>2</v>
      </c>
    </row>
    <row r="53" spans="1:25" s="2" customFormat="1" ht="21.75" customHeight="1" thickBot="1" x14ac:dyDescent="0.2">
      <c r="A53" s="131">
        <v>23</v>
      </c>
      <c r="B53" s="127" t="s">
        <v>24</v>
      </c>
      <c r="C53" s="128" t="s">
        <v>94</v>
      </c>
      <c r="D53" s="130" t="s">
        <v>95</v>
      </c>
      <c r="E53" s="123">
        <v>2256.239</v>
      </c>
      <c r="F53" s="118">
        <v>1504.1590000000001</v>
      </c>
      <c r="G53" s="123">
        <v>1815.336</v>
      </c>
      <c r="H53" s="125">
        <f>SUM(I53:L54)</f>
        <v>1210.2239999999999</v>
      </c>
      <c r="I53" s="125">
        <v>1209.431</v>
      </c>
      <c r="J53" s="125">
        <v>0</v>
      </c>
      <c r="K53" s="125">
        <v>0</v>
      </c>
      <c r="L53" s="125">
        <v>0.79300000000000004</v>
      </c>
      <c r="M53" s="125">
        <v>1628.144</v>
      </c>
      <c r="N53" s="120">
        <v>0</v>
      </c>
      <c r="O53" s="138">
        <f>+(+E53+G53)-(M53+N53)</f>
        <v>2443.4309999999996</v>
      </c>
      <c r="P53" s="118">
        <v>1628.954</v>
      </c>
      <c r="Q53" s="56">
        <v>39</v>
      </c>
      <c r="R53" s="56">
        <v>0</v>
      </c>
      <c r="S53" s="56">
        <v>0</v>
      </c>
      <c r="T53" s="65">
        <v>0</v>
      </c>
      <c r="U53" s="56">
        <v>0</v>
      </c>
      <c r="V53" s="54">
        <v>0</v>
      </c>
      <c r="W53" s="65">
        <v>0</v>
      </c>
      <c r="X53" s="66">
        <v>0</v>
      </c>
      <c r="Y53" s="35" t="s">
        <v>1</v>
      </c>
    </row>
    <row r="54" spans="1:25" s="2" customFormat="1" ht="21.75" customHeight="1" thickBot="1" x14ac:dyDescent="0.2">
      <c r="A54" s="132"/>
      <c r="B54" s="127"/>
      <c r="C54" s="129"/>
      <c r="D54" s="130"/>
      <c r="E54" s="124"/>
      <c r="F54" s="122"/>
      <c r="G54" s="124"/>
      <c r="H54" s="126"/>
      <c r="I54" s="126"/>
      <c r="J54" s="126"/>
      <c r="K54" s="126"/>
      <c r="L54" s="126"/>
      <c r="M54" s="126"/>
      <c r="N54" s="121"/>
      <c r="O54" s="140"/>
      <c r="P54" s="122"/>
      <c r="Q54" s="57">
        <v>1628.144</v>
      </c>
      <c r="R54" s="58">
        <v>0</v>
      </c>
      <c r="S54" s="58">
        <v>0</v>
      </c>
      <c r="T54" s="64">
        <v>0</v>
      </c>
      <c r="U54" s="58">
        <v>0</v>
      </c>
      <c r="V54" s="55">
        <v>0</v>
      </c>
      <c r="W54" s="64">
        <v>0</v>
      </c>
      <c r="X54" s="67">
        <v>0</v>
      </c>
      <c r="Y54" s="36" t="s">
        <v>2</v>
      </c>
    </row>
    <row r="55" spans="1:25" s="2" customFormat="1" ht="21.75" customHeight="1" thickBot="1" x14ac:dyDescent="0.2">
      <c r="A55" s="131">
        <v>24</v>
      </c>
      <c r="B55" s="127" t="s">
        <v>25</v>
      </c>
      <c r="C55" s="128" t="s">
        <v>94</v>
      </c>
      <c r="D55" s="130" t="s">
        <v>95</v>
      </c>
      <c r="E55" s="123">
        <v>344.435</v>
      </c>
      <c r="F55" s="118">
        <v>229.624</v>
      </c>
      <c r="G55" s="123">
        <v>880.59799999999996</v>
      </c>
      <c r="H55" s="125">
        <f>SUM(I55:L56)</f>
        <v>587.14400000000001</v>
      </c>
      <c r="I55" s="125">
        <v>586.90599999999995</v>
      </c>
      <c r="J55" s="125">
        <v>0</v>
      </c>
      <c r="K55" s="125">
        <v>0</v>
      </c>
      <c r="L55" s="125">
        <v>0.23799999999999999</v>
      </c>
      <c r="M55" s="125">
        <v>666.97199999999998</v>
      </c>
      <c r="N55" s="120">
        <v>0</v>
      </c>
      <c r="O55" s="138">
        <f>+(+E55+G55)-(M55+N55)</f>
        <v>558.06099999999992</v>
      </c>
      <c r="P55" s="118">
        <v>372.041</v>
      </c>
      <c r="Q55" s="56">
        <v>198</v>
      </c>
      <c r="R55" s="56">
        <v>0</v>
      </c>
      <c r="S55" s="56">
        <v>0</v>
      </c>
      <c r="T55" s="65">
        <v>0</v>
      </c>
      <c r="U55" s="56">
        <v>0</v>
      </c>
      <c r="V55" s="54">
        <v>0</v>
      </c>
      <c r="W55" s="65">
        <v>0</v>
      </c>
      <c r="X55" s="66">
        <v>0</v>
      </c>
      <c r="Y55" s="35" t="s">
        <v>1</v>
      </c>
    </row>
    <row r="56" spans="1:25" s="2" customFormat="1" ht="21.75" customHeight="1" thickBot="1" x14ac:dyDescent="0.2">
      <c r="A56" s="132"/>
      <c r="B56" s="127"/>
      <c r="C56" s="129"/>
      <c r="D56" s="130"/>
      <c r="E56" s="124"/>
      <c r="F56" s="122"/>
      <c r="G56" s="124"/>
      <c r="H56" s="126"/>
      <c r="I56" s="126"/>
      <c r="J56" s="126"/>
      <c r="K56" s="126"/>
      <c r="L56" s="126"/>
      <c r="M56" s="126"/>
      <c r="N56" s="121"/>
      <c r="O56" s="139"/>
      <c r="P56" s="122"/>
      <c r="Q56" s="57">
        <v>544.00699999999995</v>
      </c>
      <c r="R56" s="58">
        <v>0</v>
      </c>
      <c r="S56" s="58">
        <v>0</v>
      </c>
      <c r="T56" s="64">
        <v>0</v>
      </c>
      <c r="U56" s="58">
        <v>0</v>
      </c>
      <c r="V56" s="55">
        <v>0</v>
      </c>
      <c r="W56" s="64">
        <v>0</v>
      </c>
      <c r="X56" s="67">
        <v>0</v>
      </c>
      <c r="Y56" s="36" t="s">
        <v>2</v>
      </c>
    </row>
    <row r="57" spans="1:25" s="2" customFormat="1" ht="21.75" customHeight="1" thickBot="1" x14ac:dyDescent="0.2">
      <c r="A57" s="131">
        <v>25</v>
      </c>
      <c r="B57" s="127" t="s">
        <v>26</v>
      </c>
      <c r="C57" s="128" t="s">
        <v>94</v>
      </c>
      <c r="D57" s="130" t="s">
        <v>95</v>
      </c>
      <c r="E57" s="123">
        <v>1152.758</v>
      </c>
      <c r="F57" s="118">
        <v>768.58399999999995</v>
      </c>
      <c r="G57" s="123">
        <v>1016.689</v>
      </c>
      <c r="H57" s="125">
        <f>SUM(I57:L58)</f>
        <v>678.13100000000009</v>
      </c>
      <c r="I57" s="125">
        <v>677.79200000000003</v>
      </c>
      <c r="J57" s="125">
        <v>0</v>
      </c>
      <c r="K57" s="125">
        <v>0</v>
      </c>
      <c r="L57" s="125">
        <v>0.33900000000000002</v>
      </c>
      <c r="M57" s="125">
        <v>1265.4739999999999</v>
      </c>
      <c r="N57" s="120">
        <v>0</v>
      </c>
      <c r="O57" s="138">
        <f>+(+E57+G57)-(M57+N57)</f>
        <v>903.97300000000018</v>
      </c>
      <c r="P57" s="118">
        <v>602.66999999999996</v>
      </c>
      <c r="Q57" s="56">
        <v>41</v>
      </c>
      <c r="R57" s="56">
        <v>0</v>
      </c>
      <c r="S57" s="24">
        <v>0</v>
      </c>
      <c r="T57" s="25">
        <v>0</v>
      </c>
      <c r="U57" s="24">
        <v>0</v>
      </c>
      <c r="V57" s="23">
        <v>0</v>
      </c>
      <c r="W57" s="25">
        <v>0</v>
      </c>
      <c r="X57" s="26">
        <v>0</v>
      </c>
      <c r="Y57" s="35" t="s">
        <v>1</v>
      </c>
    </row>
    <row r="58" spans="1:25" s="2" customFormat="1" ht="21.75" customHeight="1" thickBot="1" x14ac:dyDescent="0.2">
      <c r="A58" s="132"/>
      <c r="B58" s="127"/>
      <c r="C58" s="129"/>
      <c r="D58" s="130"/>
      <c r="E58" s="124"/>
      <c r="F58" s="122"/>
      <c r="G58" s="124"/>
      <c r="H58" s="126"/>
      <c r="I58" s="126"/>
      <c r="J58" s="126"/>
      <c r="K58" s="126"/>
      <c r="L58" s="126"/>
      <c r="M58" s="126"/>
      <c r="N58" s="121"/>
      <c r="O58" s="140"/>
      <c r="P58" s="122"/>
      <c r="Q58" s="57">
        <v>1057.5119999999999</v>
      </c>
      <c r="R58" s="58">
        <v>0</v>
      </c>
      <c r="S58" s="41">
        <v>0</v>
      </c>
      <c r="T58" s="42">
        <v>0</v>
      </c>
      <c r="U58" s="41">
        <v>0</v>
      </c>
      <c r="V58" s="40">
        <v>0</v>
      </c>
      <c r="W58" s="42">
        <v>0</v>
      </c>
      <c r="X58" s="43">
        <v>0</v>
      </c>
      <c r="Y58" s="36" t="s">
        <v>2</v>
      </c>
    </row>
    <row r="59" spans="1:25" s="2" customFormat="1" ht="21.75" customHeight="1" thickBot="1" x14ac:dyDescent="0.2">
      <c r="A59" s="131">
        <v>26</v>
      </c>
      <c r="B59" s="127" t="s">
        <v>27</v>
      </c>
      <c r="C59" s="128" t="s">
        <v>94</v>
      </c>
      <c r="D59" s="130" t="s">
        <v>95</v>
      </c>
      <c r="E59" s="123">
        <v>1183.490988</v>
      </c>
      <c r="F59" s="118">
        <v>788.99399200000005</v>
      </c>
      <c r="G59" s="123">
        <v>1788.221444</v>
      </c>
      <c r="H59" s="125">
        <f>SUM(I59:L60)</f>
        <v>1197.131259</v>
      </c>
      <c r="I59" s="125">
        <v>1192.1476299999999</v>
      </c>
      <c r="J59" s="125">
        <v>0</v>
      </c>
      <c r="K59" s="125">
        <v>0</v>
      </c>
      <c r="L59" s="125">
        <v>4.9836289999999996</v>
      </c>
      <c r="M59" s="125">
        <v>1501.5266019999999</v>
      </c>
      <c r="N59" s="120">
        <v>0</v>
      </c>
      <c r="O59" s="138">
        <f>+(+E59+G59)-(M59+N59)</f>
        <v>1470.1858300000004</v>
      </c>
      <c r="P59" s="118">
        <v>980.13721999999996</v>
      </c>
      <c r="Q59" s="56">
        <v>93</v>
      </c>
      <c r="R59" s="56">
        <v>0</v>
      </c>
      <c r="S59" s="56">
        <v>0</v>
      </c>
      <c r="T59" s="65">
        <v>0</v>
      </c>
      <c r="U59" s="56">
        <v>0</v>
      </c>
      <c r="V59" s="54">
        <v>0</v>
      </c>
      <c r="W59" s="65">
        <v>0</v>
      </c>
      <c r="X59" s="66">
        <v>0</v>
      </c>
      <c r="Y59" s="35" t="s">
        <v>1</v>
      </c>
    </row>
    <row r="60" spans="1:25" s="2" customFormat="1" ht="21.75" customHeight="1" thickBot="1" x14ac:dyDescent="0.2">
      <c r="A60" s="132"/>
      <c r="B60" s="127"/>
      <c r="C60" s="129"/>
      <c r="D60" s="130"/>
      <c r="E60" s="124"/>
      <c r="F60" s="122"/>
      <c r="G60" s="124"/>
      <c r="H60" s="126"/>
      <c r="I60" s="126"/>
      <c r="J60" s="126"/>
      <c r="K60" s="126"/>
      <c r="L60" s="126"/>
      <c r="M60" s="126"/>
      <c r="N60" s="121"/>
      <c r="O60" s="139"/>
      <c r="P60" s="122"/>
      <c r="Q60" s="57">
        <v>2367.1280360000001</v>
      </c>
      <c r="R60" s="58">
        <v>0</v>
      </c>
      <c r="S60" s="58">
        <v>0</v>
      </c>
      <c r="T60" s="64">
        <v>0</v>
      </c>
      <c r="U60" s="58">
        <v>0</v>
      </c>
      <c r="V60" s="55">
        <v>0</v>
      </c>
      <c r="W60" s="64">
        <v>0</v>
      </c>
      <c r="X60" s="67">
        <v>0</v>
      </c>
      <c r="Y60" s="36" t="s">
        <v>2</v>
      </c>
    </row>
    <row r="61" spans="1:25" s="2" customFormat="1" ht="21.75" customHeight="1" thickBot="1" x14ac:dyDescent="0.2">
      <c r="A61" s="131">
        <v>27</v>
      </c>
      <c r="B61" s="127" t="s">
        <v>28</v>
      </c>
      <c r="C61" s="128" t="s">
        <v>94</v>
      </c>
      <c r="D61" s="130" t="s">
        <v>95</v>
      </c>
      <c r="E61" s="123">
        <v>5757</v>
      </c>
      <c r="F61" s="118">
        <f>ROUNDDOWN(E61*2/3,0)</f>
        <v>3838</v>
      </c>
      <c r="G61" s="123">
        <v>135</v>
      </c>
      <c r="H61" s="125">
        <f>SUM(I61:L62)</f>
        <v>90</v>
      </c>
      <c r="I61" s="125">
        <f>ROUNDDOWN(G61*2/3,0)</f>
        <v>90</v>
      </c>
      <c r="J61" s="125">
        <v>0</v>
      </c>
      <c r="K61" s="125">
        <v>0</v>
      </c>
      <c r="L61" s="125">
        <v>0</v>
      </c>
      <c r="M61" s="125">
        <v>1558</v>
      </c>
      <c r="N61" s="120">
        <v>0</v>
      </c>
      <c r="O61" s="138">
        <f>+(+E61+G61)-(M61+N61)</f>
        <v>4334</v>
      </c>
      <c r="P61" s="118">
        <f>ROUNDDOWN(O61*2/3,0)</f>
        <v>2889</v>
      </c>
      <c r="Q61" s="56">
        <v>0</v>
      </c>
      <c r="R61" s="56">
        <v>0</v>
      </c>
      <c r="S61" s="56">
        <v>0</v>
      </c>
      <c r="T61" s="65">
        <v>0</v>
      </c>
      <c r="U61" s="56">
        <v>0</v>
      </c>
      <c r="V61" s="54">
        <v>0</v>
      </c>
      <c r="W61" s="65">
        <v>0</v>
      </c>
      <c r="X61" s="66">
        <v>0</v>
      </c>
      <c r="Y61" s="35" t="s">
        <v>1</v>
      </c>
    </row>
    <row r="62" spans="1:25" s="2" customFormat="1" ht="21.75" customHeight="1" thickBot="1" x14ac:dyDescent="0.2">
      <c r="A62" s="132"/>
      <c r="B62" s="127"/>
      <c r="C62" s="129"/>
      <c r="D62" s="130"/>
      <c r="E62" s="124"/>
      <c r="F62" s="122"/>
      <c r="G62" s="124"/>
      <c r="H62" s="126"/>
      <c r="I62" s="126"/>
      <c r="J62" s="126"/>
      <c r="K62" s="126"/>
      <c r="L62" s="126"/>
      <c r="M62" s="126"/>
      <c r="N62" s="121"/>
      <c r="O62" s="140"/>
      <c r="P62" s="122"/>
      <c r="Q62" s="57">
        <v>0</v>
      </c>
      <c r="R62" s="58">
        <v>0</v>
      </c>
      <c r="S62" s="58">
        <v>0</v>
      </c>
      <c r="T62" s="64">
        <v>0</v>
      </c>
      <c r="U62" s="58">
        <v>0</v>
      </c>
      <c r="V62" s="55">
        <v>0</v>
      </c>
      <c r="W62" s="64">
        <v>0</v>
      </c>
      <c r="X62" s="67">
        <v>0</v>
      </c>
      <c r="Y62" s="36" t="s">
        <v>2</v>
      </c>
    </row>
    <row r="63" spans="1:25" s="2" customFormat="1" ht="21.75" customHeight="1" thickBot="1" x14ac:dyDescent="0.2">
      <c r="A63" s="131">
        <v>28</v>
      </c>
      <c r="B63" s="127" t="s">
        <v>29</v>
      </c>
      <c r="C63" s="128" t="s">
        <v>94</v>
      </c>
      <c r="D63" s="130" t="s">
        <v>95</v>
      </c>
      <c r="E63" s="123">
        <v>3692</v>
      </c>
      <c r="F63" s="118">
        <v>2459</v>
      </c>
      <c r="G63" s="123">
        <v>2942</v>
      </c>
      <c r="H63" s="125">
        <f>SUM(I63:L64)</f>
        <v>1963</v>
      </c>
      <c r="I63" s="125">
        <v>1961</v>
      </c>
      <c r="J63" s="125">
        <v>0</v>
      </c>
      <c r="K63" s="125">
        <v>0</v>
      </c>
      <c r="L63" s="125">
        <v>2</v>
      </c>
      <c r="M63" s="125">
        <v>3138</v>
      </c>
      <c r="N63" s="120">
        <v>0</v>
      </c>
      <c r="O63" s="138">
        <f>+(+E63+G63)-(M63+N63)</f>
        <v>3496</v>
      </c>
      <c r="P63" s="118">
        <v>2329</v>
      </c>
      <c r="Q63" s="56">
        <v>482</v>
      </c>
      <c r="R63" s="56">
        <v>0</v>
      </c>
      <c r="S63" s="56">
        <v>0</v>
      </c>
      <c r="T63" s="65">
        <v>0</v>
      </c>
      <c r="U63" s="56">
        <v>0</v>
      </c>
      <c r="V63" s="54">
        <v>0</v>
      </c>
      <c r="W63" s="65">
        <v>0</v>
      </c>
      <c r="X63" s="66">
        <v>0</v>
      </c>
      <c r="Y63" s="35" t="s">
        <v>1</v>
      </c>
    </row>
    <row r="64" spans="1:25" s="2" customFormat="1" ht="21.75" customHeight="1" thickBot="1" x14ac:dyDescent="0.2">
      <c r="A64" s="132"/>
      <c r="B64" s="127"/>
      <c r="C64" s="129"/>
      <c r="D64" s="130"/>
      <c r="E64" s="124"/>
      <c r="F64" s="122"/>
      <c r="G64" s="124"/>
      <c r="H64" s="126"/>
      <c r="I64" s="126"/>
      <c r="J64" s="126"/>
      <c r="K64" s="126"/>
      <c r="L64" s="126"/>
      <c r="M64" s="126"/>
      <c r="N64" s="121"/>
      <c r="O64" s="140"/>
      <c r="P64" s="122"/>
      <c r="Q64" s="57">
        <v>3138</v>
      </c>
      <c r="R64" s="58">
        <v>0</v>
      </c>
      <c r="S64" s="58">
        <v>0</v>
      </c>
      <c r="T64" s="64">
        <v>0</v>
      </c>
      <c r="U64" s="58">
        <v>0</v>
      </c>
      <c r="V64" s="55">
        <v>0</v>
      </c>
      <c r="W64" s="64">
        <v>0</v>
      </c>
      <c r="X64" s="67">
        <v>0</v>
      </c>
      <c r="Y64" s="36" t="s">
        <v>2</v>
      </c>
    </row>
    <row r="65" spans="1:25" s="2" customFormat="1" ht="21.75" customHeight="1" thickBot="1" x14ac:dyDescent="0.2">
      <c r="A65" s="131">
        <v>29</v>
      </c>
      <c r="B65" s="127" t="s">
        <v>30</v>
      </c>
      <c r="C65" s="128" t="s">
        <v>94</v>
      </c>
      <c r="D65" s="130" t="s">
        <v>95</v>
      </c>
      <c r="E65" s="148">
        <v>876</v>
      </c>
      <c r="F65" s="157">
        <v>584</v>
      </c>
      <c r="G65" s="148">
        <f>709+103</f>
        <v>812</v>
      </c>
      <c r="H65" s="146">
        <f>SUM(I65:L66)</f>
        <v>541.54233333333332</v>
      </c>
      <c r="I65" s="154">
        <f>G65*2/3</f>
        <v>541.33333333333337</v>
      </c>
      <c r="J65" s="146">
        <v>0</v>
      </c>
      <c r="K65" s="146">
        <v>0</v>
      </c>
      <c r="L65" s="146">
        <f>0.107+0.102</f>
        <v>0.20899999999999999</v>
      </c>
      <c r="M65" s="146">
        <f>571.366+75.006</f>
        <v>646.37199999999996</v>
      </c>
      <c r="N65" s="148">
        <v>0</v>
      </c>
      <c r="O65" s="150">
        <f>+(+E65+G65)-(M65+N65)</f>
        <v>1041.6280000000002</v>
      </c>
      <c r="P65" s="152">
        <f>O65*2/3</f>
        <v>694.41866666666681</v>
      </c>
      <c r="Q65" s="61">
        <f>55+8</f>
        <v>63</v>
      </c>
      <c r="R65" s="56">
        <v>0</v>
      </c>
      <c r="S65" s="24">
        <v>0</v>
      </c>
      <c r="T65" s="25">
        <v>0</v>
      </c>
      <c r="U65" s="24">
        <v>0</v>
      </c>
      <c r="V65" s="23">
        <v>0</v>
      </c>
      <c r="W65" s="25">
        <v>0</v>
      </c>
      <c r="X65" s="26">
        <v>0</v>
      </c>
      <c r="Y65" s="35" t="s">
        <v>1</v>
      </c>
    </row>
    <row r="66" spans="1:25" s="2" customFormat="1" ht="21.75" customHeight="1" thickBot="1" x14ac:dyDescent="0.2">
      <c r="A66" s="132"/>
      <c r="B66" s="127"/>
      <c r="C66" s="129"/>
      <c r="D66" s="130"/>
      <c r="E66" s="156"/>
      <c r="F66" s="158"/>
      <c r="G66" s="149"/>
      <c r="H66" s="147"/>
      <c r="I66" s="155"/>
      <c r="J66" s="147"/>
      <c r="K66" s="147"/>
      <c r="L66" s="147"/>
      <c r="M66" s="147"/>
      <c r="N66" s="149"/>
      <c r="O66" s="151"/>
      <c r="P66" s="153"/>
      <c r="Q66" s="62">
        <f>571.366+48.024</f>
        <v>619.39</v>
      </c>
      <c r="R66" s="58">
        <v>0</v>
      </c>
      <c r="S66" s="41">
        <v>0</v>
      </c>
      <c r="T66" s="42">
        <v>0</v>
      </c>
      <c r="U66" s="41">
        <v>0</v>
      </c>
      <c r="V66" s="40">
        <v>0</v>
      </c>
      <c r="W66" s="42">
        <v>0</v>
      </c>
      <c r="X66" s="43">
        <v>0</v>
      </c>
      <c r="Y66" s="36" t="s">
        <v>2</v>
      </c>
    </row>
    <row r="67" spans="1:25" s="2" customFormat="1" ht="21.75" customHeight="1" thickBot="1" x14ac:dyDescent="0.2">
      <c r="A67" s="131">
        <v>30</v>
      </c>
      <c r="B67" s="127" t="s">
        <v>31</v>
      </c>
      <c r="C67" s="128" t="s">
        <v>94</v>
      </c>
      <c r="D67" s="130" t="s">
        <v>95</v>
      </c>
      <c r="E67" s="123">
        <v>1174.442</v>
      </c>
      <c r="F67" s="118">
        <v>782.96299999999997</v>
      </c>
      <c r="G67" s="123">
        <v>120.91500000000001</v>
      </c>
      <c r="H67" s="125">
        <f>SUM(I67:L68)</f>
        <v>80.61</v>
      </c>
      <c r="I67" s="125">
        <v>80.432000000000002</v>
      </c>
      <c r="J67" s="125">
        <v>0</v>
      </c>
      <c r="K67" s="125">
        <v>0</v>
      </c>
      <c r="L67" s="125">
        <v>0.17799999999999999</v>
      </c>
      <c r="M67" s="125">
        <v>482.23599999999999</v>
      </c>
      <c r="N67" s="120">
        <v>0</v>
      </c>
      <c r="O67" s="138">
        <f>+(+E67+G67)-(M67+N67)</f>
        <v>813.12099999999998</v>
      </c>
      <c r="P67" s="118">
        <v>542.09299999999996</v>
      </c>
      <c r="Q67" s="56">
        <v>103</v>
      </c>
      <c r="R67" s="56">
        <v>0</v>
      </c>
      <c r="S67" s="24">
        <v>0</v>
      </c>
      <c r="T67" s="25">
        <v>0</v>
      </c>
      <c r="U67" s="24">
        <v>0</v>
      </c>
      <c r="V67" s="23">
        <v>0</v>
      </c>
      <c r="W67" s="25">
        <v>0</v>
      </c>
      <c r="X67" s="26">
        <v>0</v>
      </c>
      <c r="Y67" s="35" t="s">
        <v>1</v>
      </c>
    </row>
    <row r="68" spans="1:25" s="2" customFormat="1" ht="21.75" customHeight="1" thickBot="1" x14ac:dyDescent="0.2">
      <c r="A68" s="132"/>
      <c r="B68" s="127"/>
      <c r="C68" s="129"/>
      <c r="D68" s="130"/>
      <c r="E68" s="124"/>
      <c r="F68" s="122"/>
      <c r="G68" s="124"/>
      <c r="H68" s="126"/>
      <c r="I68" s="126"/>
      <c r="J68" s="126"/>
      <c r="K68" s="126"/>
      <c r="L68" s="126"/>
      <c r="M68" s="126"/>
      <c r="N68" s="121"/>
      <c r="O68" s="140"/>
      <c r="P68" s="122"/>
      <c r="Q68" s="57">
        <v>542.09299999999996</v>
      </c>
      <c r="R68" s="58">
        <v>0</v>
      </c>
      <c r="S68" s="41">
        <v>0</v>
      </c>
      <c r="T68" s="42">
        <v>0</v>
      </c>
      <c r="U68" s="41">
        <v>0</v>
      </c>
      <c r="V68" s="40">
        <v>0</v>
      </c>
      <c r="W68" s="42">
        <v>0</v>
      </c>
      <c r="X68" s="43">
        <v>0</v>
      </c>
      <c r="Y68" s="36" t="s">
        <v>2</v>
      </c>
    </row>
    <row r="69" spans="1:25" s="2" customFormat="1" ht="21.75" customHeight="1" thickBot="1" x14ac:dyDescent="0.2">
      <c r="A69" s="131">
        <v>31</v>
      </c>
      <c r="B69" s="127" t="s">
        <v>32</v>
      </c>
      <c r="C69" s="128" t="s">
        <v>94</v>
      </c>
      <c r="D69" s="130" t="s">
        <v>95</v>
      </c>
      <c r="E69" s="123">
        <v>312</v>
      </c>
      <c r="F69" s="118">
        <v>208</v>
      </c>
      <c r="G69" s="123">
        <f>1092.776+2.233</f>
        <v>1095.009</v>
      </c>
      <c r="H69" s="125">
        <f>SUM(I69:L70)</f>
        <v>730.00500000000011</v>
      </c>
      <c r="I69" s="125">
        <v>728.51700000000005</v>
      </c>
      <c r="J69" s="125">
        <v>0</v>
      </c>
      <c r="K69" s="125">
        <v>0</v>
      </c>
      <c r="L69" s="125">
        <v>1.488</v>
      </c>
      <c r="M69" s="125">
        <v>616.35900000000004</v>
      </c>
      <c r="N69" s="120">
        <v>0</v>
      </c>
      <c r="O69" s="138">
        <f>+(+E69+G69)-(M69+N69)</f>
        <v>790.65</v>
      </c>
      <c r="P69" s="118">
        <v>527</v>
      </c>
      <c r="Q69" s="56">
        <v>71</v>
      </c>
      <c r="R69" s="56">
        <v>0</v>
      </c>
      <c r="S69" s="24">
        <v>0</v>
      </c>
      <c r="T69" s="25">
        <v>0</v>
      </c>
      <c r="U69" s="24">
        <v>0</v>
      </c>
      <c r="V69" s="23">
        <v>0</v>
      </c>
      <c r="W69" s="25">
        <v>0</v>
      </c>
      <c r="X69" s="26">
        <v>0</v>
      </c>
      <c r="Y69" s="35" t="s">
        <v>1</v>
      </c>
    </row>
    <row r="70" spans="1:25" s="2" customFormat="1" ht="21.75" customHeight="1" thickBot="1" x14ac:dyDescent="0.2">
      <c r="A70" s="132"/>
      <c r="B70" s="127"/>
      <c r="C70" s="129"/>
      <c r="D70" s="130"/>
      <c r="E70" s="124"/>
      <c r="F70" s="122"/>
      <c r="G70" s="124"/>
      <c r="H70" s="126"/>
      <c r="I70" s="126"/>
      <c r="J70" s="126"/>
      <c r="K70" s="126"/>
      <c r="L70" s="126"/>
      <c r="M70" s="126"/>
      <c r="N70" s="121"/>
      <c r="O70" s="140"/>
      <c r="P70" s="122"/>
      <c r="Q70" s="57">
        <v>582</v>
      </c>
      <c r="R70" s="58">
        <v>0</v>
      </c>
      <c r="S70" s="41">
        <v>0</v>
      </c>
      <c r="T70" s="42">
        <v>0</v>
      </c>
      <c r="U70" s="41">
        <v>0</v>
      </c>
      <c r="V70" s="40">
        <v>0</v>
      </c>
      <c r="W70" s="42">
        <v>0</v>
      </c>
      <c r="X70" s="43">
        <v>0</v>
      </c>
      <c r="Y70" s="36" t="s">
        <v>2</v>
      </c>
    </row>
    <row r="71" spans="1:25" s="2" customFormat="1" ht="21.75" customHeight="1" thickBot="1" x14ac:dyDescent="0.2">
      <c r="A71" s="131">
        <v>32</v>
      </c>
      <c r="B71" s="127" t="s">
        <v>33</v>
      </c>
      <c r="C71" s="128" t="s">
        <v>94</v>
      </c>
      <c r="D71" s="130" t="s">
        <v>95</v>
      </c>
      <c r="E71" s="123">
        <v>1025</v>
      </c>
      <c r="F71" s="118">
        <v>683</v>
      </c>
      <c r="G71" s="123">
        <v>537</v>
      </c>
      <c r="H71" s="125">
        <f>SUM(I71:L72)</f>
        <v>361</v>
      </c>
      <c r="I71" s="125">
        <v>353</v>
      </c>
      <c r="J71" s="125">
        <v>0</v>
      </c>
      <c r="K71" s="125">
        <v>0</v>
      </c>
      <c r="L71" s="125">
        <v>8</v>
      </c>
      <c r="M71" s="125">
        <v>419</v>
      </c>
      <c r="N71" s="120">
        <v>0</v>
      </c>
      <c r="O71" s="138">
        <f>+(+E71+G71)-(M71+N71)</f>
        <v>1143</v>
      </c>
      <c r="P71" s="118">
        <v>762</v>
      </c>
      <c r="Q71" s="56">
        <v>0</v>
      </c>
      <c r="R71" s="56">
        <v>0</v>
      </c>
      <c r="S71" s="24">
        <v>0</v>
      </c>
      <c r="T71" s="25">
        <v>0</v>
      </c>
      <c r="U71" s="24">
        <v>0</v>
      </c>
      <c r="V71" s="23">
        <v>0</v>
      </c>
      <c r="W71" s="25">
        <v>0</v>
      </c>
      <c r="X71" s="26">
        <v>0</v>
      </c>
      <c r="Y71" s="35" t="s">
        <v>1</v>
      </c>
    </row>
    <row r="72" spans="1:25" s="2" customFormat="1" ht="21.75" customHeight="1" thickBot="1" x14ac:dyDescent="0.2">
      <c r="A72" s="132"/>
      <c r="B72" s="127"/>
      <c r="C72" s="129"/>
      <c r="D72" s="130"/>
      <c r="E72" s="124"/>
      <c r="F72" s="122"/>
      <c r="G72" s="124"/>
      <c r="H72" s="126"/>
      <c r="I72" s="126"/>
      <c r="J72" s="126"/>
      <c r="K72" s="126"/>
      <c r="L72" s="126"/>
      <c r="M72" s="126"/>
      <c r="N72" s="121"/>
      <c r="O72" s="140"/>
      <c r="P72" s="122"/>
      <c r="Q72" s="57">
        <v>0</v>
      </c>
      <c r="R72" s="58">
        <v>0</v>
      </c>
      <c r="S72" s="41">
        <v>0</v>
      </c>
      <c r="T72" s="42">
        <v>0</v>
      </c>
      <c r="U72" s="41">
        <v>0</v>
      </c>
      <c r="V72" s="40">
        <v>0</v>
      </c>
      <c r="W72" s="42">
        <v>0</v>
      </c>
      <c r="X72" s="43">
        <v>0</v>
      </c>
      <c r="Y72" s="36" t="s">
        <v>2</v>
      </c>
    </row>
    <row r="73" spans="1:25" s="2" customFormat="1" ht="21.75" customHeight="1" thickBot="1" x14ac:dyDescent="0.2">
      <c r="A73" s="131">
        <v>33</v>
      </c>
      <c r="B73" s="127" t="s">
        <v>34</v>
      </c>
      <c r="C73" s="128" t="s">
        <v>94</v>
      </c>
      <c r="D73" s="130" t="s">
        <v>95</v>
      </c>
      <c r="E73" s="123">
        <v>757.17899999999997</v>
      </c>
      <c r="F73" s="118">
        <f>757.179*2/3</f>
        <v>504.786</v>
      </c>
      <c r="G73" s="123">
        <f>287.389+0.715</f>
        <v>288.10399999999998</v>
      </c>
      <c r="H73" s="125">
        <f>SUM(I73:L74)</f>
        <v>192.53200000000001</v>
      </c>
      <c r="I73" s="125">
        <f>191.592+0.47</f>
        <v>192.06200000000001</v>
      </c>
      <c r="J73" s="125">
        <v>0</v>
      </c>
      <c r="K73" s="125">
        <v>0</v>
      </c>
      <c r="L73" s="125">
        <v>0.47</v>
      </c>
      <c r="M73" s="125">
        <f>296.025+88.783+186.242+1.644</f>
        <v>572.69399999999996</v>
      </c>
      <c r="N73" s="120">
        <v>0</v>
      </c>
      <c r="O73" s="138">
        <f>+(+E73+G73)-(M73+N73)</f>
        <v>472.58899999999994</v>
      </c>
      <c r="P73" s="118">
        <v>316</v>
      </c>
      <c r="Q73" s="56">
        <v>129</v>
      </c>
      <c r="R73" s="56">
        <v>0</v>
      </c>
      <c r="S73" s="24">
        <v>0</v>
      </c>
      <c r="T73" s="25">
        <v>0</v>
      </c>
      <c r="U73" s="24">
        <v>0</v>
      </c>
      <c r="V73" s="23">
        <v>0</v>
      </c>
      <c r="W73" s="25">
        <v>0</v>
      </c>
      <c r="X73" s="26">
        <v>0</v>
      </c>
      <c r="Y73" s="35" t="s">
        <v>1</v>
      </c>
    </row>
    <row r="74" spans="1:25" s="2" customFormat="1" ht="21.75" customHeight="1" thickBot="1" x14ac:dyDescent="0.2">
      <c r="A74" s="132"/>
      <c r="B74" s="127"/>
      <c r="C74" s="129"/>
      <c r="D74" s="130"/>
      <c r="E74" s="124"/>
      <c r="F74" s="122"/>
      <c r="G74" s="124"/>
      <c r="H74" s="126"/>
      <c r="I74" s="126"/>
      <c r="J74" s="126"/>
      <c r="K74" s="126"/>
      <c r="L74" s="126"/>
      <c r="M74" s="126"/>
      <c r="N74" s="121"/>
      <c r="O74" s="140"/>
      <c r="P74" s="122"/>
      <c r="Q74" s="57">
        <v>471.26299999999998</v>
      </c>
      <c r="R74" s="58">
        <v>0</v>
      </c>
      <c r="S74" s="41">
        <v>0</v>
      </c>
      <c r="T74" s="42">
        <v>0</v>
      </c>
      <c r="U74" s="41">
        <v>0</v>
      </c>
      <c r="V74" s="40">
        <v>0</v>
      </c>
      <c r="W74" s="42">
        <v>0</v>
      </c>
      <c r="X74" s="43">
        <v>0</v>
      </c>
      <c r="Y74" s="36" t="s">
        <v>2</v>
      </c>
    </row>
    <row r="75" spans="1:25" s="2" customFormat="1" ht="21.75" customHeight="1" thickBot="1" x14ac:dyDescent="0.2">
      <c r="A75" s="131">
        <v>34</v>
      </c>
      <c r="B75" s="127" t="s">
        <v>35</v>
      </c>
      <c r="C75" s="128" t="s">
        <v>94</v>
      </c>
      <c r="D75" s="130" t="s">
        <v>95</v>
      </c>
      <c r="E75" s="123">
        <v>2559.645</v>
      </c>
      <c r="F75" s="118">
        <v>1706.43</v>
      </c>
      <c r="G75" s="123">
        <v>1541.1110000000001</v>
      </c>
      <c r="H75" s="125">
        <f>SUM(I75:L76)</f>
        <v>1027.4070000000002</v>
      </c>
      <c r="I75" s="125">
        <v>1018.83</v>
      </c>
      <c r="J75" s="125">
        <v>0</v>
      </c>
      <c r="K75" s="125">
        <v>0</v>
      </c>
      <c r="L75" s="125">
        <v>8.577</v>
      </c>
      <c r="M75" s="125">
        <v>1316.827</v>
      </c>
      <c r="N75" s="120">
        <v>0</v>
      </c>
      <c r="O75" s="138">
        <f>+(+E75+G75)-(M75+N75)</f>
        <v>2783.9290000000001</v>
      </c>
      <c r="P75" s="118">
        <v>1855.953</v>
      </c>
      <c r="Q75" s="56">
        <v>21</v>
      </c>
      <c r="R75" s="56">
        <v>0</v>
      </c>
      <c r="S75" s="24">
        <v>0</v>
      </c>
      <c r="T75" s="25">
        <v>0</v>
      </c>
      <c r="U75" s="24">
        <v>0</v>
      </c>
      <c r="V75" s="23">
        <v>0</v>
      </c>
      <c r="W75" s="25">
        <v>0</v>
      </c>
      <c r="X75" s="26">
        <v>0</v>
      </c>
      <c r="Y75" s="35" t="s">
        <v>1</v>
      </c>
    </row>
    <row r="76" spans="1:25" s="2" customFormat="1" ht="21.75" customHeight="1" thickBot="1" x14ac:dyDescent="0.2">
      <c r="A76" s="132"/>
      <c r="B76" s="127"/>
      <c r="C76" s="129"/>
      <c r="D76" s="130"/>
      <c r="E76" s="144"/>
      <c r="F76" s="145"/>
      <c r="G76" s="124"/>
      <c r="H76" s="126"/>
      <c r="I76" s="126"/>
      <c r="J76" s="126"/>
      <c r="K76" s="126"/>
      <c r="L76" s="126"/>
      <c r="M76" s="126"/>
      <c r="N76" s="121"/>
      <c r="O76" s="140"/>
      <c r="P76" s="122"/>
      <c r="Q76" s="57">
        <v>1317</v>
      </c>
      <c r="R76" s="58">
        <v>0</v>
      </c>
      <c r="S76" s="41">
        <v>0</v>
      </c>
      <c r="T76" s="42">
        <v>0</v>
      </c>
      <c r="U76" s="41">
        <v>0</v>
      </c>
      <c r="V76" s="40">
        <v>0</v>
      </c>
      <c r="W76" s="42">
        <v>0</v>
      </c>
      <c r="X76" s="43">
        <v>0</v>
      </c>
      <c r="Y76" s="36" t="s">
        <v>2</v>
      </c>
    </row>
    <row r="77" spans="1:25" s="2" customFormat="1" ht="21.75" customHeight="1" thickBot="1" x14ac:dyDescent="0.2">
      <c r="A77" s="131">
        <v>35</v>
      </c>
      <c r="B77" s="127" t="s">
        <v>36</v>
      </c>
      <c r="C77" s="128" t="s">
        <v>94</v>
      </c>
      <c r="D77" s="130" t="s">
        <v>95</v>
      </c>
      <c r="E77" s="123">
        <v>1063.009</v>
      </c>
      <c r="F77" s="118">
        <v>708.673</v>
      </c>
      <c r="G77" s="123">
        <v>576.38800000000003</v>
      </c>
      <c r="H77" s="125">
        <v>384.25900000000001</v>
      </c>
      <c r="I77" s="125">
        <v>384.18200000000002</v>
      </c>
      <c r="J77" s="125">
        <v>0</v>
      </c>
      <c r="K77" s="125">
        <v>0</v>
      </c>
      <c r="L77" s="125">
        <v>7.6999999999999999E-2</v>
      </c>
      <c r="M77" s="125">
        <v>241.572</v>
      </c>
      <c r="N77" s="120">
        <v>0</v>
      </c>
      <c r="O77" s="138">
        <f>+(+E77+G77)-(M77+N77)</f>
        <v>1397.8249999999998</v>
      </c>
      <c r="P77" s="118">
        <v>931.88300000000004</v>
      </c>
      <c r="Q77" s="56">
        <v>5256</v>
      </c>
      <c r="R77" s="56">
        <v>0</v>
      </c>
      <c r="S77" s="24">
        <v>0</v>
      </c>
      <c r="T77" s="25">
        <v>0</v>
      </c>
      <c r="U77" s="24">
        <v>0</v>
      </c>
      <c r="V77" s="23">
        <v>0</v>
      </c>
      <c r="W77" s="25">
        <v>0</v>
      </c>
      <c r="X77" s="26">
        <v>0</v>
      </c>
      <c r="Y77" s="35" t="s">
        <v>1</v>
      </c>
    </row>
    <row r="78" spans="1:25" s="2" customFormat="1" ht="21.75" customHeight="1" thickBot="1" x14ac:dyDescent="0.2">
      <c r="A78" s="132"/>
      <c r="B78" s="127"/>
      <c r="C78" s="129"/>
      <c r="D78" s="130"/>
      <c r="E78" s="124"/>
      <c r="F78" s="122"/>
      <c r="G78" s="124"/>
      <c r="H78" s="126"/>
      <c r="I78" s="126"/>
      <c r="J78" s="126"/>
      <c r="K78" s="126"/>
      <c r="L78" s="126"/>
      <c r="M78" s="126"/>
      <c r="N78" s="121"/>
      <c r="O78" s="140"/>
      <c r="P78" s="122"/>
      <c r="Q78" s="57">
        <v>159</v>
      </c>
      <c r="R78" s="58">
        <v>0</v>
      </c>
      <c r="S78" s="41">
        <v>0</v>
      </c>
      <c r="T78" s="42">
        <v>0</v>
      </c>
      <c r="U78" s="41">
        <v>0</v>
      </c>
      <c r="V78" s="40">
        <v>0</v>
      </c>
      <c r="W78" s="42">
        <v>0</v>
      </c>
      <c r="X78" s="43">
        <v>0</v>
      </c>
      <c r="Y78" s="36" t="s">
        <v>2</v>
      </c>
    </row>
    <row r="79" spans="1:25" s="2" customFormat="1" ht="21.75" customHeight="1" thickBot="1" x14ac:dyDescent="0.2">
      <c r="A79" s="131">
        <v>36</v>
      </c>
      <c r="B79" s="127" t="s">
        <v>37</v>
      </c>
      <c r="C79" s="128" t="s">
        <v>94</v>
      </c>
      <c r="D79" s="130" t="s">
        <v>95</v>
      </c>
      <c r="E79" s="123">
        <v>1033.8820000000001</v>
      </c>
      <c r="F79" s="118">
        <v>689.25400000000002</v>
      </c>
      <c r="G79" s="123">
        <v>461.09899999999999</v>
      </c>
      <c r="H79" s="125">
        <f>SUM(I79:L80)</f>
        <v>307.39800000000002</v>
      </c>
      <c r="I79" s="125">
        <v>307.28500000000003</v>
      </c>
      <c r="J79" s="125">
        <v>0</v>
      </c>
      <c r="K79" s="125">
        <v>0</v>
      </c>
      <c r="L79" s="125">
        <v>0.113</v>
      </c>
      <c r="M79" s="125">
        <v>945.38800000000003</v>
      </c>
      <c r="N79" s="120">
        <v>0</v>
      </c>
      <c r="O79" s="138">
        <f>+(+E79+G79)-(M79+N79)</f>
        <v>549.59299999999996</v>
      </c>
      <c r="P79" s="118">
        <v>366.41199999999998</v>
      </c>
      <c r="Q79" s="56">
        <v>44</v>
      </c>
      <c r="R79" s="56">
        <v>0</v>
      </c>
      <c r="S79" s="24">
        <v>0</v>
      </c>
      <c r="T79" s="25">
        <v>0</v>
      </c>
      <c r="U79" s="24">
        <v>0</v>
      </c>
      <c r="V79" s="23">
        <v>0</v>
      </c>
      <c r="W79" s="25">
        <v>0</v>
      </c>
      <c r="X79" s="26">
        <v>0</v>
      </c>
      <c r="Y79" s="35" t="s">
        <v>1</v>
      </c>
    </row>
    <row r="80" spans="1:25" s="2" customFormat="1" ht="21.75" customHeight="1" thickBot="1" x14ac:dyDescent="0.2">
      <c r="A80" s="132"/>
      <c r="B80" s="127"/>
      <c r="C80" s="129"/>
      <c r="D80" s="130"/>
      <c r="E80" s="124"/>
      <c r="F80" s="122"/>
      <c r="G80" s="124"/>
      <c r="H80" s="126"/>
      <c r="I80" s="126"/>
      <c r="J80" s="126"/>
      <c r="K80" s="126"/>
      <c r="L80" s="126"/>
      <c r="M80" s="126"/>
      <c r="N80" s="121"/>
      <c r="O80" s="140"/>
      <c r="P80" s="122"/>
      <c r="Q80" s="57">
        <v>823.48099999999999</v>
      </c>
      <c r="R80" s="58">
        <v>0</v>
      </c>
      <c r="S80" s="41">
        <v>0</v>
      </c>
      <c r="T80" s="42">
        <v>0</v>
      </c>
      <c r="U80" s="41">
        <v>0</v>
      </c>
      <c r="V80" s="40">
        <v>0</v>
      </c>
      <c r="W80" s="42">
        <v>0</v>
      </c>
      <c r="X80" s="43">
        <v>0</v>
      </c>
      <c r="Y80" s="36" t="s">
        <v>2</v>
      </c>
    </row>
    <row r="81" spans="1:25" s="2" customFormat="1" ht="21.75" customHeight="1" thickBot="1" x14ac:dyDescent="0.2">
      <c r="A81" s="131">
        <v>37</v>
      </c>
      <c r="B81" s="127" t="s">
        <v>38</v>
      </c>
      <c r="C81" s="128" t="s">
        <v>94</v>
      </c>
      <c r="D81" s="130" t="s">
        <v>95</v>
      </c>
      <c r="E81" s="123">
        <v>666.45299999999997</v>
      </c>
      <c r="F81" s="118">
        <v>444.30200000000002</v>
      </c>
      <c r="G81" s="123">
        <v>82.968000000000004</v>
      </c>
      <c r="H81" s="125">
        <f>SUM(I81:L82)</f>
        <v>55.693999999999996</v>
      </c>
      <c r="I81" s="125">
        <v>55.311999999999998</v>
      </c>
      <c r="J81" s="125">
        <v>0</v>
      </c>
      <c r="K81" s="125">
        <v>0</v>
      </c>
      <c r="L81" s="125">
        <v>0.38200000000000001</v>
      </c>
      <c r="M81" s="125">
        <v>337.23700000000002</v>
      </c>
      <c r="N81" s="120">
        <v>0</v>
      </c>
      <c r="O81" s="138">
        <f>+(+E81+G81)-(M81+N81)</f>
        <v>412.18399999999991</v>
      </c>
      <c r="P81" s="118">
        <v>274.61599999999999</v>
      </c>
      <c r="Q81" s="56">
        <v>97</v>
      </c>
      <c r="R81" s="56">
        <v>0</v>
      </c>
      <c r="S81" s="24">
        <v>0</v>
      </c>
      <c r="T81" s="25">
        <v>0</v>
      </c>
      <c r="U81" s="24">
        <v>0</v>
      </c>
      <c r="V81" s="23">
        <v>0</v>
      </c>
      <c r="W81" s="25">
        <v>0</v>
      </c>
      <c r="X81" s="26">
        <v>0</v>
      </c>
      <c r="Y81" s="35" t="s">
        <v>1</v>
      </c>
    </row>
    <row r="82" spans="1:25" s="2" customFormat="1" ht="21.75" customHeight="1" thickBot="1" x14ac:dyDescent="0.2">
      <c r="A82" s="132"/>
      <c r="B82" s="127"/>
      <c r="C82" s="129"/>
      <c r="D82" s="130"/>
      <c r="E82" s="124"/>
      <c r="F82" s="122"/>
      <c r="G82" s="124"/>
      <c r="H82" s="126"/>
      <c r="I82" s="126"/>
      <c r="J82" s="126"/>
      <c r="K82" s="126"/>
      <c r="L82" s="126"/>
      <c r="M82" s="126"/>
      <c r="N82" s="121"/>
      <c r="O82" s="140"/>
      <c r="P82" s="122"/>
      <c r="Q82" s="57">
        <v>322.029</v>
      </c>
      <c r="R82" s="58">
        <v>0</v>
      </c>
      <c r="S82" s="41">
        <v>0</v>
      </c>
      <c r="T82" s="42">
        <v>0</v>
      </c>
      <c r="U82" s="41">
        <v>0</v>
      </c>
      <c r="V82" s="40">
        <v>0</v>
      </c>
      <c r="W82" s="42">
        <v>0</v>
      </c>
      <c r="X82" s="43">
        <v>0</v>
      </c>
      <c r="Y82" s="36" t="s">
        <v>2</v>
      </c>
    </row>
    <row r="83" spans="1:25" s="2" customFormat="1" ht="21.75" customHeight="1" thickBot="1" x14ac:dyDescent="0.2">
      <c r="A83" s="131">
        <v>38</v>
      </c>
      <c r="B83" s="127" t="s">
        <v>39</v>
      </c>
      <c r="C83" s="128" t="s">
        <v>94</v>
      </c>
      <c r="D83" s="130" t="s">
        <v>95</v>
      </c>
      <c r="E83" s="123">
        <v>1194.069</v>
      </c>
      <c r="F83" s="118">
        <v>796.04600000000005</v>
      </c>
      <c r="G83" s="123">
        <v>970.6</v>
      </c>
      <c r="H83" s="125">
        <f>SUM(I83:L84)</f>
        <v>711</v>
      </c>
      <c r="I83" s="125">
        <v>709</v>
      </c>
      <c r="J83" s="125">
        <v>0</v>
      </c>
      <c r="K83" s="125">
        <v>0</v>
      </c>
      <c r="L83" s="125">
        <v>2</v>
      </c>
      <c r="M83" s="125">
        <v>1133.538</v>
      </c>
      <c r="N83" s="120">
        <v>0</v>
      </c>
      <c r="O83" s="138">
        <f>+(+E83+G83)-(M83+N83)</f>
        <v>1031.1309999999999</v>
      </c>
      <c r="P83" s="142">
        <v>687</v>
      </c>
      <c r="Q83" s="56">
        <v>55</v>
      </c>
      <c r="R83" s="56">
        <v>0</v>
      </c>
      <c r="S83" s="24">
        <v>0</v>
      </c>
      <c r="T83" s="25">
        <v>0</v>
      </c>
      <c r="U83" s="24">
        <v>0</v>
      </c>
      <c r="V83" s="23">
        <v>0</v>
      </c>
      <c r="W83" s="25">
        <v>0</v>
      </c>
      <c r="X83" s="26">
        <v>0</v>
      </c>
      <c r="Y83" s="35" t="s">
        <v>1</v>
      </c>
    </row>
    <row r="84" spans="1:25" s="2" customFormat="1" ht="21.75" customHeight="1" thickBot="1" x14ac:dyDescent="0.2">
      <c r="A84" s="132"/>
      <c r="B84" s="127"/>
      <c r="C84" s="129"/>
      <c r="D84" s="130"/>
      <c r="E84" s="124"/>
      <c r="F84" s="122"/>
      <c r="G84" s="124"/>
      <c r="H84" s="126"/>
      <c r="I84" s="126"/>
      <c r="J84" s="126"/>
      <c r="K84" s="126"/>
      <c r="L84" s="126"/>
      <c r="M84" s="126"/>
      <c r="N84" s="121"/>
      <c r="O84" s="140"/>
      <c r="P84" s="143"/>
      <c r="Q84" s="57">
        <v>1103</v>
      </c>
      <c r="R84" s="58">
        <v>0</v>
      </c>
      <c r="S84" s="41">
        <v>0</v>
      </c>
      <c r="T84" s="42">
        <v>0</v>
      </c>
      <c r="U84" s="41">
        <v>0</v>
      </c>
      <c r="V84" s="40">
        <v>0</v>
      </c>
      <c r="W84" s="42">
        <v>0</v>
      </c>
      <c r="X84" s="43">
        <v>0</v>
      </c>
      <c r="Y84" s="36" t="s">
        <v>2</v>
      </c>
    </row>
    <row r="85" spans="1:25" s="2" customFormat="1" ht="21.75" customHeight="1" thickBot="1" x14ac:dyDescent="0.2">
      <c r="A85" s="131">
        <v>39</v>
      </c>
      <c r="B85" s="127" t="s">
        <v>40</v>
      </c>
      <c r="C85" s="128" t="s">
        <v>94</v>
      </c>
      <c r="D85" s="130" t="s">
        <v>95</v>
      </c>
      <c r="E85" s="123">
        <v>1256</v>
      </c>
      <c r="F85" s="118">
        <v>837</v>
      </c>
      <c r="G85" s="123">
        <v>1627</v>
      </c>
      <c r="H85" s="125">
        <f>SUM(I85:L86)</f>
        <v>1085</v>
      </c>
      <c r="I85" s="125">
        <v>1084</v>
      </c>
      <c r="J85" s="125">
        <v>0</v>
      </c>
      <c r="K85" s="125">
        <v>0</v>
      </c>
      <c r="L85" s="125">
        <v>1</v>
      </c>
      <c r="M85" s="125">
        <v>877</v>
      </c>
      <c r="N85" s="120">
        <v>0</v>
      </c>
      <c r="O85" s="138">
        <f>+(+E85+G85)-(M85+N85)</f>
        <v>2006</v>
      </c>
      <c r="P85" s="118">
        <v>1337</v>
      </c>
      <c r="Q85" s="56">
        <v>68</v>
      </c>
      <c r="R85" s="56">
        <v>0</v>
      </c>
      <c r="S85" s="24">
        <v>0</v>
      </c>
      <c r="T85" s="25">
        <v>0</v>
      </c>
      <c r="U85" s="24">
        <v>0</v>
      </c>
      <c r="V85" s="23">
        <v>0</v>
      </c>
      <c r="W85" s="25">
        <v>0</v>
      </c>
      <c r="X85" s="26">
        <v>0</v>
      </c>
      <c r="Y85" s="35" t="s">
        <v>1</v>
      </c>
    </row>
    <row r="86" spans="1:25" s="2" customFormat="1" ht="21.75" customHeight="1" thickBot="1" x14ac:dyDescent="0.2">
      <c r="A86" s="132"/>
      <c r="B86" s="127"/>
      <c r="C86" s="129"/>
      <c r="D86" s="130"/>
      <c r="E86" s="124"/>
      <c r="F86" s="122"/>
      <c r="G86" s="124"/>
      <c r="H86" s="126"/>
      <c r="I86" s="126"/>
      <c r="J86" s="126"/>
      <c r="K86" s="126"/>
      <c r="L86" s="126"/>
      <c r="M86" s="126"/>
      <c r="N86" s="121"/>
      <c r="O86" s="140"/>
      <c r="P86" s="122"/>
      <c r="Q86" s="57">
        <v>564</v>
      </c>
      <c r="R86" s="58">
        <v>0</v>
      </c>
      <c r="S86" s="41">
        <v>0</v>
      </c>
      <c r="T86" s="42">
        <v>0</v>
      </c>
      <c r="U86" s="41">
        <v>0</v>
      </c>
      <c r="V86" s="40">
        <v>0</v>
      </c>
      <c r="W86" s="42">
        <v>0</v>
      </c>
      <c r="X86" s="43">
        <v>0</v>
      </c>
      <c r="Y86" s="36" t="s">
        <v>2</v>
      </c>
    </row>
    <row r="87" spans="1:25" s="2" customFormat="1" ht="21.75" customHeight="1" thickBot="1" x14ac:dyDescent="0.2">
      <c r="A87" s="131">
        <v>40</v>
      </c>
      <c r="B87" s="127" t="s">
        <v>41</v>
      </c>
      <c r="C87" s="128" t="s">
        <v>94</v>
      </c>
      <c r="D87" s="130" t="s">
        <v>95</v>
      </c>
      <c r="E87" s="123">
        <v>1633.1310000000001</v>
      </c>
      <c r="F87" s="118">
        <v>1088.7539999999999</v>
      </c>
      <c r="G87" s="123">
        <v>2245.3629999999998</v>
      </c>
      <c r="H87" s="125">
        <f>SUM(I87:L88)</f>
        <v>1493.087</v>
      </c>
      <c r="I87" s="125">
        <v>1493.087</v>
      </c>
      <c r="J87" s="125">
        <v>0</v>
      </c>
      <c r="K87" s="125" t="s">
        <v>96</v>
      </c>
      <c r="L87" s="125">
        <v>0</v>
      </c>
      <c r="M87" s="125">
        <v>1624.1614939999999</v>
      </c>
      <c r="N87" s="120">
        <v>0</v>
      </c>
      <c r="O87" s="138">
        <f>+(+E87+G87)-(M87+N87)</f>
        <v>2254.3325059999997</v>
      </c>
      <c r="P87" s="118">
        <v>1502</v>
      </c>
      <c r="Q87" s="56">
        <v>44</v>
      </c>
      <c r="R87" s="56">
        <v>0</v>
      </c>
      <c r="S87" s="24">
        <v>0</v>
      </c>
      <c r="T87" s="25">
        <v>0</v>
      </c>
      <c r="U87" s="24">
        <v>0</v>
      </c>
      <c r="V87" s="23">
        <v>0</v>
      </c>
      <c r="W87" s="25">
        <v>0</v>
      </c>
      <c r="X87" s="26">
        <v>0</v>
      </c>
      <c r="Y87" s="35" t="s">
        <v>1</v>
      </c>
    </row>
    <row r="88" spans="1:25" s="2" customFormat="1" ht="21.75" customHeight="1" thickBot="1" x14ac:dyDescent="0.2">
      <c r="A88" s="132"/>
      <c r="B88" s="127"/>
      <c r="C88" s="129"/>
      <c r="D88" s="130"/>
      <c r="E88" s="124"/>
      <c r="F88" s="122"/>
      <c r="G88" s="124"/>
      <c r="H88" s="126"/>
      <c r="I88" s="126"/>
      <c r="J88" s="126"/>
      <c r="K88" s="126"/>
      <c r="L88" s="126"/>
      <c r="M88" s="126"/>
      <c r="N88" s="121"/>
      <c r="O88" s="140"/>
      <c r="P88" s="122"/>
      <c r="Q88" s="57">
        <f>396.18+637</f>
        <v>1033.18</v>
      </c>
      <c r="R88" s="58">
        <v>0</v>
      </c>
      <c r="S88" s="41">
        <v>0</v>
      </c>
      <c r="T88" s="42">
        <v>0</v>
      </c>
      <c r="U88" s="41">
        <v>0</v>
      </c>
      <c r="V88" s="40">
        <v>0</v>
      </c>
      <c r="W88" s="42">
        <v>0</v>
      </c>
      <c r="X88" s="43">
        <v>0</v>
      </c>
      <c r="Y88" s="36" t="s">
        <v>2</v>
      </c>
    </row>
    <row r="89" spans="1:25" s="2" customFormat="1" ht="21.75" customHeight="1" thickBot="1" x14ac:dyDescent="0.2">
      <c r="A89" s="131">
        <v>41</v>
      </c>
      <c r="B89" s="127" t="s">
        <v>42</v>
      </c>
      <c r="C89" s="128" t="s">
        <v>94</v>
      </c>
      <c r="D89" s="130" t="s">
        <v>95</v>
      </c>
      <c r="E89" s="123">
        <v>527</v>
      </c>
      <c r="F89" s="118">
        <v>350</v>
      </c>
      <c r="G89" s="123">
        <f>1283+39</f>
        <v>1322</v>
      </c>
      <c r="H89" s="125">
        <f>SUM(I89:L90)</f>
        <v>894</v>
      </c>
      <c r="I89" s="125">
        <v>855</v>
      </c>
      <c r="J89" s="125">
        <v>0</v>
      </c>
      <c r="K89" s="125">
        <v>0</v>
      </c>
      <c r="L89" s="125">
        <v>39</v>
      </c>
      <c r="M89" s="125">
        <v>840</v>
      </c>
      <c r="N89" s="120">
        <v>0</v>
      </c>
      <c r="O89" s="138">
        <f>+(+E89+G89)-(M89+N89)</f>
        <v>1009</v>
      </c>
      <c r="P89" s="118">
        <v>672</v>
      </c>
      <c r="Q89" s="56">
        <v>51</v>
      </c>
      <c r="R89" s="56">
        <v>0</v>
      </c>
      <c r="S89" s="24">
        <v>0</v>
      </c>
      <c r="T89" s="25">
        <v>0</v>
      </c>
      <c r="U89" s="24">
        <v>0</v>
      </c>
      <c r="V89" s="23">
        <v>0</v>
      </c>
      <c r="W89" s="25">
        <v>0</v>
      </c>
      <c r="X89" s="26">
        <v>0</v>
      </c>
      <c r="Y89" s="35" t="s">
        <v>1</v>
      </c>
    </row>
    <row r="90" spans="1:25" s="2" customFormat="1" ht="21.75" customHeight="1" thickBot="1" x14ac:dyDescent="0.2">
      <c r="A90" s="132"/>
      <c r="B90" s="127"/>
      <c r="C90" s="129"/>
      <c r="D90" s="130"/>
      <c r="E90" s="124"/>
      <c r="F90" s="122"/>
      <c r="G90" s="124"/>
      <c r="H90" s="126"/>
      <c r="I90" s="126"/>
      <c r="J90" s="126"/>
      <c r="K90" s="126"/>
      <c r="L90" s="126"/>
      <c r="M90" s="126"/>
      <c r="N90" s="121"/>
      <c r="O90" s="140"/>
      <c r="P90" s="122"/>
      <c r="Q90" s="57">
        <v>840</v>
      </c>
      <c r="R90" s="58">
        <v>0</v>
      </c>
      <c r="S90" s="41">
        <v>0</v>
      </c>
      <c r="T90" s="42">
        <v>0</v>
      </c>
      <c r="U90" s="41">
        <v>0</v>
      </c>
      <c r="V90" s="40">
        <v>0</v>
      </c>
      <c r="W90" s="42">
        <v>0</v>
      </c>
      <c r="X90" s="43">
        <v>0</v>
      </c>
      <c r="Y90" s="36" t="s">
        <v>2</v>
      </c>
    </row>
    <row r="91" spans="1:25" s="2" customFormat="1" ht="21.75" customHeight="1" thickBot="1" x14ac:dyDescent="0.2">
      <c r="A91" s="131">
        <v>42</v>
      </c>
      <c r="B91" s="127" t="s">
        <v>43</v>
      </c>
      <c r="C91" s="128" t="s">
        <v>94</v>
      </c>
      <c r="D91" s="130" t="s">
        <v>95</v>
      </c>
      <c r="E91" s="123">
        <v>737.53200000000015</v>
      </c>
      <c r="F91" s="118">
        <v>491.68799999999999</v>
      </c>
      <c r="G91" s="123">
        <v>1053.931</v>
      </c>
      <c r="H91" s="125">
        <f>SUM(I91:L92)</f>
        <v>702.61899999999991</v>
      </c>
      <c r="I91" s="125">
        <v>702.28099999999995</v>
      </c>
      <c r="J91" s="125">
        <v>0</v>
      </c>
      <c r="K91" s="125">
        <v>0</v>
      </c>
      <c r="L91" s="125">
        <v>0.33800000000000002</v>
      </c>
      <c r="M91" s="125">
        <v>883.303</v>
      </c>
      <c r="N91" s="120">
        <v>0</v>
      </c>
      <c r="O91" s="138">
        <f>+(+E91+G91)-(M91+N91)</f>
        <v>908.1600000000002</v>
      </c>
      <c r="P91" s="118">
        <v>605.44000000000005</v>
      </c>
      <c r="Q91" s="56">
        <v>0</v>
      </c>
      <c r="R91" s="56">
        <v>0</v>
      </c>
      <c r="S91" s="24">
        <v>0</v>
      </c>
      <c r="T91" s="25">
        <v>0</v>
      </c>
      <c r="U91" s="24">
        <v>0</v>
      </c>
      <c r="V91" s="23">
        <v>0</v>
      </c>
      <c r="W91" s="25">
        <v>0</v>
      </c>
      <c r="X91" s="26">
        <v>0</v>
      </c>
      <c r="Y91" s="35" t="s">
        <v>1</v>
      </c>
    </row>
    <row r="92" spans="1:25" s="2" customFormat="1" ht="21.75" customHeight="1" thickBot="1" x14ac:dyDescent="0.2">
      <c r="A92" s="132"/>
      <c r="B92" s="127"/>
      <c r="C92" s="129"/>
      <c r="D92" s="130"/>
      <c r="E92" s="124"/>
      <c r="F92" s="122"/>
      <c r="G92" s="124"/>
      <c r="H92" s="126"/>
      <c r="I92" s="126"/>
      <c r="J92" s="126"/>
      <c r="K92" s="126"/>
      <c r="L92" s="126"/>
      <c r="M92" s="126"/>
      <c r="N92" s="121"/>
      <c r="O92" s="140"/>
      <c r="P92" s="122"/>
      <c r="Q92" s="57">
        <v>0</v>
      </c>
      <c r="R92" s="58">
        <v>0</v>
      </c>
      <c r="S92" s="41">
        <v>0</v>
      </c>
      <c r="T92" s="42">
        <v>0</v>
      </c>
      <c r="U92" s="41">
        <v>0</v>
      </c>
      <c r="V92" s="40">
        <v>0</v>
      </c>
      <c r="W92" s="42">
        <v>0</v>
      </c>
      <c r="X92" s="43">
        <v>0</v>
      </c>
      <c r="Y92" s="36" t="s">
        <v>2</v>
      </c>
    </row>
    <row r="93" spans="1:25" s="2" customFormat="1" ht="21.75" customHeight="1" thickBot="1" x14ac:dyDescent="0.2">
      <c r="A93" s="131">
        <v>43</v>
      </c>
      <c r="B93" s="127" t="s">
        <v>44</v>
      </c>
      <c r="C93" s="128" t="s">
        <v>94</v>
      </c>
      <c r="D93" s="130" t="s">
        <v>95</v>
      </c>
      <c r="E93" s="123">
        <v>979</v>
      </c>
      <c r="F93" s="118">
        <v>652</v>
      </c>
      <c r="G93" s="123">
        <v>1257.2739999999999</v>
      </c>
      <c r="H93" s="125">
        <v>838.18200000000002</v>
      </c>
      <c r="I93" s="125">
        <v>821</v>
      </c>
      <c r="J93" s="125"/>
      <c r="K93" s="125"/>
      <c r="L93" s="125">
        <v>17.3</v>
      </c>
      <c r="M93" s="125">
        <v>841.56500000000005</v>
      </c>
      <c r="N93" s="120"/>
      <c r="O93" s="138">
        <f>+(+E93+G93)-(M93+N93)</f>
        <v>1394.7089999999998</v>
      </c>
      <c r="P93" s="118">
        <v>930</v>
      </c>
      <c r="Q93" s="56">
        <v>115</v>
      </c>
      <c r="R93" s="56">
        <v>0</v>
      </c>
      <c r="S93" s="24">
        <v>0</v>
      </c>
      <c r="T93" s="25">
        <v>0</v>
      </c>
      <c r="U93" s="24">
        <v>0</v>
      </c>
      <c r="V93" s="23">
        <v>0</v>
      </c>
      <c r="W93" s="25">
        <v>0</v>
      </c>
      <c r="X93" s="26">
        <v>0</v>
      </c>
      <c r="Y93" s="35" t="s">
        <v>1</v>
      </c>
    </row>
    <row r="94" spans="1:25" s="2" customFormat="1" ht="21.75" customHeight="1" thickBot="1" x14ac:dyDescent="0.2">
      <c r="A94" s="132"/>
      <c r="B94" s="127"/>
      <c r="C94" s="129"/>
      <c r="D94" s="130"/>
      <c r="E94" s="124"/>
      <c r="F94" s="122"/>
      <c r="G94" s="124"/>
      <c r="H94" s="126"/>
      <c r="I94" s="141"/>
      <c r="J94" s="126"/>
      <c r="K94" s="126"/>
      <c r="L94" s="126"/>
      <c r="M94" s="126"/>
      <c r="N94" s="121"/>
      <c r="O94" s="140"/>
      <c r="P94" s="122"/>
      <c r="Q94" s="57">
        <v>524.14300000000003</v>
      </c>
      <c r="R94" s="58">
        <v>0</v>
      </c>
      <c r="S94" s="41">
        <v>0</v>
      </c>
      <c r="T94" s="42">
        <v>0</v>
      </c>
      <c r="U94" s="41">
        <v>0</v>
      </c>
      <c r="V94" s="40">
        <v>0</v>
      </c>
      <c r="W94" s="42">
        <v>0</v>
      </c>
      <c r="X94" s="43">
        <v>0</v>
      </c>
      <c r="Y94" s="36" t="s">
        <v>2</v>
      </c>
    </row>
    <row r="95" spans="1:25" s="2" customFormat="1" ht="21.75" customHeight="1" thickBot="1" x14ac:dyDescent="0.2">
      <c r="A95" s="131">
        <v>44</v>
      </c>
      <c r="B95" s="127" t="s">
        <v>45</v>
      </c>
      <c r="C95" s="128" t="s">
        <v>94</v>
      </c>
      <c r="D95" s="130" t="s">
        <v>95</v>
      </c>
      <c r="E95" s="123">
        <v>1178</v>
      </c>
      <c r="F95" s="118">
        <v>785</v>
      </c>
      <c r="G95" s="123">
        <v>429</v>
      </c>
      <c r="H95" s="125">
        <f>SUM(I95:L96)</f>
        <v>287</v>
      </c>
      <c r="I95" s="125">
        <v>285</v>
      </c>
      <c r="J95" s="125">
        <v>0</v>
      </c>
      <c r="K95" s="125">
        <v>0</v>
      </c>
      <c r="L95" s="125">
        <v>2</v>
      </c>
      <c r="M95" s="125">
        <v>318</v>
      </c>
      <c r="N95" s="120">
        <v>0</v>
      </c>
      <c r="O95" s="138">
        <f>+(+E95+G95)-(M95+N95)</f>
        <v>1289</v>
      </c>
      <c r="P95" s="118">
        <v>859</v>
      </c>
      <c r="Q95" s="56">
        <v>0</v>
      </c>
      <c r="R95" s="56">
        <v>0</v>
      </c>
      <c r="S95" s="24">
        <v>0</v>
      </c>
      <c r="T95" s="25">
        <v>0</v>
      </c>
      <c r="U95" s="24">
        <v>0</v>
      </c>
      <c r="V95" s="23">
        <v>0</v>
      </c>
      <c r="W95" s="25">
        <v>0</v>
      </c>
      <c r="X95" s="26">
        <v>0</v>
      </c>
      <c r="Y95" s="35" t="s">
        <v>1</v>
      </c>
    </row>
    <row r="96" spans="1:25" s="2" customFormat="1" ht="21.75" customHeight="1" thickBot="1" x14ac:dyDescent="0.2">
      <c r="A96" s="132"/>
      <c r="B96" s="127"/>
      <c r="C96" s="129"/>
      <c r="D96" s="130"/>
      <c r="E96" s="124"/>
      <c r="F96" s="122"/>
      <c r="G96" s="124"/>
      <c r="H96" s="126"/>
      <c r="I96" s="126"/>
      <c r="J96" s="126"/>
      <c r="K96" s="126"/>
      <c r="L96" s="126"/>
      <c r="M96" s="126"/>
      <c r="N96" s="121"/>
      <c r="O96" s="140"/>
      <c r="P96" s="122"/>
      <c r="Q96" s="57">
        <v>0</v>
      </c>
      <c r="R96" s="58">
        <v>0</v>
      </c>
      <c r="S96" s="41">
        <v>0</v>
      </c>
      <c r="T96" s="42">
        <v>0</v>
      </c>
      <c r="U96" s="41">
        <v>0</v>
      </c>
      <c r="V96" s="40">
        <v>0</v>
      </c>
      <c r="W96" s="42">
        <v>0</v>
      </c>
      <c r="X96" s="43">
        <v>0</v>
      </c>
      <c r="Y96" s="36" t="s">
        <v>2</v>
      </c>
    </row>
    <row r="97" spans="1:25" s="2" customFormat="1" ht="21.75" customHeight="1" thickBot="1" x14ac:dyDescent="0.2">
      <c r="A97" s="131">
        <v>45</v>
      </c>
      <c r="B97" s="127" t="s">
        <v>46</v>
      </c>
      <c r="C97" s="128" t="s">
        <v>94</v>
      </c>
      <c r="D97" s="130" t="s">
        <v>95</v>
      </c>
      <c r="E97" s="123">
        <v>1032</v>
      </c>
      <c r="F97" s="118">
        <v>688</v>
      </c>
      <c r="G97" s="123">
        <v>0.04</v>
      </c>
      <c r="H97" s="125">
        <f>SUM(I97:L98)</f>
        <v>0</v>
      </c>
      <c r="I97" s="125">
        <v>0</v>
      </c>
      <c r="J97" s="125">
        <v>0</v>
      </c>
      <c r="K97" s="125">
        <v>0</v>
      </c>
      <c r="L97" s="125">
        <v>0</v>
      </c>
      <c r="M97" s="125">
        <v>197</v>
      </c>
      <c r="N97" s="120">
        <v>0</v>
      </c>
      <c r="O97" s="138">
        <f>+(+E97+G97)-(M97+N97)</f>
        <v>835.04</v>
      </c>
      <c r="P97" s="118">
        <v>556</v>
      </c>
      <c r="Q97" s="56">
        <v>0</v>
      </c>
      <c r="R97" s="56">
        <v>0</v>
      </c>
      <c r="S97" s="24">
        <v>0</v>
      </c>
      <c r="T97" s="25">
        <v>0</v>
      </c>
      <c r="U97" s="24">
        <v>0</v>
      </c>
      <c r="V97" s="23">
        <v>0</v>
      </c>
      <c r="W97" s="25">
        <v>0</v>
      </c>
      <c r="X97" s="26">
        <v>0</v>
      </c>
      <c r="Y97" s="35" t="s">
        <v>1</v>
      </c>
    </row>
    <row r="98" spans="1:25" s="2" customFormat="1" ht="21.75" customHeight="1" thickBot="1" x14ac:dyDescent="0.2">
      <c r="A98" s="132"/>
      <c r="B98" s="127"/>
      <c r="C98" s="129"/>
      <c r="D98" s="130"/>
      <c r="E98" s="124"/>
      <c r="F98" s="122"/>
      <c r="G98" s="124"/>
      <c r="H98" s="126"/>
      <c r="I98" s="133"/>
      <c r="J98" s="126"/>
      <c r="K98" s="126"/>
      <c r="L98" s="126"/>
      <c r="M98" s="126"/>
      <c r="N98" s="121"/>
      <c r="O98" s="140"/>
      <c r="P98" s="122"/>
      <c r="Q98" s="57">
        <v>0</v>
      </c>
      <c r="R98" s="58">
        <v>0</v>
      </c>
      <c r="S98" s="41">
        <v>0</v>
      </c>
      <c r="T98" s="42">
        <v>0</v>
      </c>
      <c r="U98" s="41">
        <v>0</v>
      </c>
      <c r="V98" s="40">
        <v>0</v>
      </c>
      <c r="W98" s="42">
        <v>0</v>
      </c>
      <c r="X98" s="43">
        <v>0</v>
      </c>
      <c r="Y98" s="36" t="s">
        <v>2</v>
      </c>
    </row>
    <row r="99" spans="1:25" s="2" customFormat="1" ht="21.75" customHeight="1" thickBot="1" x14ac:dyDescent="0.2">
      <c r="A99" s="131">
        <v>46</v>
      </c>
      <c r="B99" s="127" t="s">
        <v>47</v>
      </c>
      <c r="C99" s="128" t="s">
        <v>94</v>
      </c>
      <c r="D99" s="130" t="s">
        <v>95</v>
      </c>
      <c r="E99" s="123">
        <v>1772</v>
      </c>
      <c r="F99" s="118">
        <v>1181</v>
      </c>
      <c r="G99" s="123">
        <v>840</v>
      </c>
      <c r="H99" s="125">
        <f>SUM(I99:L100)</f>
        <v>560</v>
      </c>
      <c r="I99" s="125">
        <v>550</v>
      </c>
      <c r="J99" s="125" t="s">
        <v>96</v>
      </c>
      <c r="K99" s="125" t="s">
        <v>96</v>
      </c>
      <c r="L99" s="125">
        <v>10</v>
      </c>
      <c r="M99" s="125">
        <v>1093</v>
      </c>
      <c r="N99" s="120">
        <v>0</v>
      </c>
      <c r="O99" s="138">
        <f>+(+E99+G99)-(M99+N99)</f>
        <v>1519</v>
      </c>
      <c r="P99" s="118">
        <v>1013</v>
      </c>
      <c r="Q99" s="56">
        <v>0</v>
      </c>
      <c r="R99" s="56">
        <v>0</v>
      </c>
      <c r="S99" s="24">
        <v>0</v>
      </c>
      <c r="T99" s="25">
        <v>0</v>
      </c>
      <c r="U99" s="24">
        <v>0</v>
      </c>
      <c r="V99" s="23">
        <v>0</v>
      </c>
      <c r="W99" s="25">
        <v>0</v>
      </c>
      <c r="X99" s="26">
        <v>0</v>
      </c>
      <c r="Y99" s="35" t="s">
        <v>1</v>
      </c>
    </row>
    <row r="100" spans="1:25" s="2" customFormat="1" ht="21.75" customHeight="1" thickBot="1" x14ac:dyDescent="0.2">
      <c r="A100" s="132"/>
      <c r="B100" s="127"/>
      <c r="C100" s="129"/>
      <c r="D100" s="130"/>
      <c r="E100" s="124"/>
      <c r="F100" s="122"/>
      <c r="G100" s="124"/>
      <c r="H100" s="126"/>
      <c r="I100" s="126"/>
      <c r="J100" s="126"/>
      <c r="K100" s="126"/>
      <c r="L100" s="126"/>
      <c r="M100" s="126"/>
      <c r="N100" s="121"/>
      <c r="O100" s="140"/>
      <c r="P100" s="122"/>
      <c r="Q100" s="57">
        <v>0</v>
      </c>
      <c r="R100" s="58">
        <v>0</v>
      </c>
      <c r="S100" s="41">
        <v>0</v>
      </c>
      <c r="T100" s="42">
        <v>0</v>
      </c>
      <c r="U100" s="41">
        <v>0</v>
      </c>
      <c r="V100" s="40">
        <v>0</v>
      </c>
      <c r="W100" s="42">
        <v>0</v>
      </c>
      <c r="X100" s="43">
        <v>0</v>
      </c>
      <c r="Y100" s="36" t="s">
        <v>2</v>
      </c>
    </row>
    <row r="101" spans="1:25" s="2" customFormat="1" ht="21.75" customHeight="1" thickBot="1" x14ac:dyDescent="0.2">
      <c r="A101" s="87">
        <v>47</v>
      </c>
      <c r="B101" s="127" t="s">
        <v>48</v>
      </c>
      <c r="C101" s="128" t="s">
        <v>94</v>
      </c>
      <c r="D101" s="130" t="s">
        <v>95</v>
      </c>
      <c r="E101" s="123">
        <v>1148.396</v>
      </c>
      <c r="F101" s="118">
        <v>765.59699999999998</v>
      </c>
      <c r="G101" s="123">
        <v>1055.19</v>
      </c>
      <c r="H101" s="125">
        <f>SUM(I101:L102)</f>
        <v>703.45899999999995</v>
      </c>
      <c r="I101" s="125">
        <v>703.41099999999994</v>
      </c>
      <c r="J101" s="125">
        <v>0</v>
      </c>
      <c r="K101" s="125">
        <v>0</v>
      </c>
      <c r="L101" s="125">
        <v>4.8000000000000001E-2</v>
      </c>
      <c r="M101" s="125">
        <v>996.27200000000005</v>
      </c>
      <c r="N101" s="120"/>
      <c r="O101" s="138">
        <f>+(+E101+G101)-(M101+N101)</f>
        <v>1207.3140000000003</v>
      </c>
      <c r="P101" s="118">
        <v>804.87599999999998</v>
      </c>
      <c r="Q101" s="56">
        <v>0</v>
      </c>
      <c r="R101" s="56">
        <v>0</v>
      </c>
      <c r="S101" s="24">
        <v>0</v>
      </c>
      <c r="T101" s="25">
        <v>0</v>
      </c>
      <c r="U101" s="24">
        <v>0</v>
      </c>
      <c r="V101" s="23">
        <v>0</v>
      </c>
      <c r="W101" s="25">
        <v>0</v>
      </c>
      <c r="X101" s="26">
        <v>0</v>
      </c>
      <c r="Y101" s="35" t="s">
        <v>1</v>
      </c>
    </row>
    <row r="102" spans="1:25" s="2" customFormat="1" ht="21.75" customHeight="1" thickBot="1" x14ac:dyDescent="0.2">
      <c r="A102" s="88"/>
      <c r="B102" s="127"/>
      <c r="C102" s="129"/>
      <c r="D102" s="130"/>
      <c r="E102" s="124"/>
      <c r="F102" s="122"/>
      <c r="G102" s="124"/>
      <c r="H102" s="126"/>
      <c r="I102" s="126"/>
      <c r="J102" s="126"/>
      <c r="K102" s="126"/>
      <c r="L102" s="126"/>
      <c r="M102" s="126"/>
      <c r="N102" s="121"/>
      <c r="O102" s="139"/>
      <c r="P102" s="122"/>
      <c r="Q102" s="57">
        <v>0</v>
      </c>
      <c r="R102" s="58">
        <v>0</v>
      </c>
      <c r="S102" s="41">
        <v>0</v>
      </c>
      <c r="T102" s="42">
        <v>0</v>
      </c>
      <c r="U102" s="41">
        <v>0</v>
      </c>
      <c r="V102" s="40">
        <v>0</v>
      </c>
      <c r="W102" s="42">
        <v>0</v>
      </c>
      <c r="X102" s="43">
        <v>0</v>
      </c>
      <c r="Y102" s="36" t="s">
        <v>2</v>
      </c>
    </row>
    <row r="103" spans="1:25" s="3" customFormat="1" ht="20.100000000000001" customHeight="1" x14ac:dyDescent="0.15">
      <c r="A103" s="87" t="s">
        <v>49</v>
      </c>
      <c r="B103" s="87">
        <v>47</v>
      </c>
      <c r="C103" s="103"/>
      <c r="D103" s="111"/>
      <c r="E103" s="72">
        <f>SUM(E9:E102)</f>
        <v>78906.42014852498</v>
      </c>
      <c r="F103" s="107">
        <f t="shared" ref="F103:P103" si="0">SUM(F9:F102)</f>
        <v>51365.687992000014</v>
      </c>
      <c r="G103" s="72">
        <f t="shared" si="0"/>
        <v>56112.139962999987</v>
      </c>
      <c r="H103" s="105">
        <f>SUM(H9:H102)</f>
        <v>38334.173107333343</v>
      </c>
      <c r="I103" s="105">
        <f t="shared" si="0"/>
        <v>38178.225963333338</v>
      </c>
      <c r="J103" s="105">
        <f t="shared" si="0"/>
        <v>0</v>
      </c>
      <c r="K103" s="105">
        <f t="shared" si="0"/>
        <v>0</v>
      </c>
      <c r="L103" s="105">
        <f t="shared" si="0"/>
        <v>156.065144</v>
      </c>
      <c r="M103" s="105">
        <f t="shared" si="0"/>
        <v>55467.976175999996</v>
      </c>
      <c r="N103" s="109">
        <f t="shared" si="0"/>
        <v>0</v>
      </c>
      <c r="O103" s="72">
        <f>SUM(O9:O102)</f>
        <v>79550.583935524977</v>
      </c>
      <c r="P103" s="107">
        <f t="shared" si="0"/>
        <v>50850.742886666667</v>
      </c>
      <c r="Q103" s="27">
        <f t="shared" ref="Q103:X103" si="1">SUMIF($Y$9:$Y$102,$Y$7,Q9:Q102)</f>
        <v>10736</v>
      </c>
      <c r="R103" s="28">
        <f t="shared" si="1"/>
        <v>0</v>
      </c>
      <c r="S103" s="28">
        <f t="shared" si="1"/>
        <v>0</v>
      </c>
      <c r="T103" s="29">
        <f t="shared" si="1"/>
        <v>0</v>
      </c>
      <c r="U103" s="28">
        <f t="shared" si="1"/>
        <v>0</v>
      </c>
      <c r="V103" s="27">
        <f t="shared" si="1"/>
        <v>0</v>
      </c>
      <c r="W103" s="29">
        <f t="shared" si="1"/>
        <v>0</v>
      </c>
      <c r="X103" s="30">
        <f t="shared" si="1"/>
        <v>0</v>
      </c>
      <c r="Y103" s="35" t="s">
        <v>1</v>
      </c>
    </row>
    <row r="104" spans="1:25" s="3" customFormat="1" ht="20.100000000000001" customHeight="1" thickBot="1" x14ac:dyDescent="0.2">
      <c r="A104" s="88"/>
      <c r="B104" s="88"/>
      <c r="C104" s="104"/>
      <c r="D104" s="112"/>
      <c r="E104" s="73"/>
      <c r="F104" s="108"/>
      <c r="G104" s="73"/>
      <c r="H104" s="106"/>
      <c r="I104" s="106"/>
      <c r="J104" s="106"/>
      <c r="K104" s="106"/>
      <c r="L104" s="106"/>
      <c r="M104" s="106"/>
      <c r="N104" s="110"/>
      <c r="O104" s="73"/>
      <c r="P104" s="108"/>
      <c r="Q104" s="48">
        <f>SUMIF($Y$9:$Y$102,$Y$8,Q9:Q102)</f>
        <v>41623.362036000006</v>
      </c>
      <c r="R104" s="45">
        <f t="shared" ref="R104:X104" si="2">SUMIF($Y$9:$Y$102,$Y$8,R9:R102)</f>
        <v>0</v>
      </c>
      <c r="S104" s="45">
        <f t="shared" si="2"/>
        <v>0</v>
      </c>
      <c r="T104" s="46">
        <f t="shared" si="2"/>
        <v>0</v>
      </c>
      <c r="U104" s="45">
        <f t="shared" si="2"/>
        <v>0</v>
      </c>
      <c r="V104" s="44">
        <f t="shared" si="2"/>
        <v>0</v>
      </c>
      <c r="W104" s="46">
        <f t="shared" si="2"/>
        <v>0</v>
      </c>
      <c r="X104" s="47">
        <f t="shared" si="2"/>
        <v>0</v>
      </c>
      <c r="Y104" s="36" t="s">
        <v>2</v>
      </c>
    </row>
    <row r="105" spans="1:25" ht="14.25" hidden="1" outlineLevel="1" thickBot="1" x14ac:dyDescent="0.2">
      <c r="A105" s="1" t="s">
        <v>50</v>
      </c>
      <c r="V105" s="31"/>
      <c r="Y105" s="1"/>
    </row>
    <row r="106" spans="1:25" ht="14.25" hidden="1" outlineLevel="1" thickBot="1" x14ac:dyDescent="0.2">
      <c r="C106" s="1" t="s">
        <v>51</v>
      </c>
      <c r="F106" s="1" t="s">
        <v>52</v>
      </c>
      <c r="L106" s="39"/>
      <c r="V106" s="31"/>
      <c r="Y106" s="1"/>
    </row>
    <row r="107" spans="1:25" ht="14.25" hidden="1" outlineLevel="1" thickBot="1" x14ac:dyDescent="0.2">
      <c r="C107" s="1" t="s">
        <v>53</v>
      </c>
      <c r="F107" s="1" t="s">
        <v>54</v>
      </c>
      <c r="V107" s="31"/>
      <c r="Y107" s="1"/>
    </row>
    <row r="108" spans="1:25" ht="14.25" hidden="1" outlineLevel="1" thickBot="1" x14ac:dyDescent="0.2">
      <c r="C108" s="1" t="s">
        <v>55</v>
      </c>
      <c r="F108" s="1" t="s">
        <v>56</v>
      </c>
      <c r="V108" s="31"/>
      <c r="Y108" s="1"/>
    </row>
    <row r="109" spans="1:25" ht="14.25" hidden="1" outlineLevel="1" thickBot="1" x14ac:dyDescent="0.2">
      <c r="C109" s="1" t="s">
        <v>57</v>
      </c>
      <c r="F109" s="1" t="s">
        <v>58</v>
      </c>
      <c r="V109" s="31"/>
      <c r="Y109" s="1"/>
    </row>
    <row r="110" spans="1:25" ht="14.25" hidden="1" outlineLevel="1" thickBot="1" x14ac:dyDescent="0.2">
      <c r="C110" s="1" t="s">
        <v>59</v>
      </c>
      <c r="F110" s="1" t="s">
        <v>60</v>
      </c>
      <c r="V110" s="31"/>
      <c r="Y110" s="1"/>
    </row>
    <row r="111" spans="1:25" ht="14.25" hidden="1" outlineLevel="1" thickBot="1" x14ac:dyDescent="0.2">
      <c r="C111" s="1" t="s">
        <v>61</v>
      </c>
      <c r="F111" s="1" t="s">
        <v>62</v>
      </c>
      <c r="V111" s="31"/>
      <c r="Y111" s="1"/>
    </row>
    <row r="112" spans="1:25" ht="14.25" hidden="1" outlineLevel="1" thickBot="1" x14ac:dyDescent="0.2">
      <c r="C112" s="1" t="s">
        <v>63</v>
      </c>
      <c r="V112" s="31"/>
      <c r="Y112" s="1"/>
    </row>
    <row r="113" spans="3:25" ht="14.25" hidden="1" outlineLevel="1" thickBot="1" x14ac:dyDescent="0.2">
      <c r="C113" s="1" t="s">
        <v>64</v>
      </c>
      <c r="V113" s="31"/>
      <c r="Y113" s="1"/>
    </row>
    <row r="114" spans="3:25" ht="14.25" hidden="1" outlineLevel="1" thickBot="1" x14ac:dyDescent="0.2">
      <c r="C114" s="1" t="s">
        <v>65</v>
      </c>
      <c r="V114" s="31"/>
      <c r="Y114" s="1"/>
    </row>
    <row r="115" spans="3:25" ht="14.25" hidden="1" outlineLevel="1" thickBot="1" x14ac:dyDescent="0.2">
      <c r="C115" s="1" t="s">
        <v>66</v>
      </c>
      <c r="V115" s="31"/>
      <c r="Y115" s="1"/>
    </row>
    <row r="116" spans="3:25" collapsed="1" x14ac:dyDescent="0.15">
      <c r="L116" s="38"/>
      <c r="V116" s="31"/>
      <c r="Y116" s="1"/>
    </row>
    <row r="117" spans="3:25" x14ac:dyDescent="0.15">
      <c r="V117" s="31"/>
      <c r="Y117" s="1"/>
    </row>
    <row r="118" spans="3:25" x14ac:dyDescent="0.15">
      <c r="V118" s="31"/>
      <c r="Y118" s="1"/>
    </row>
    <row r="119" spans="3:25" x14ac:dyDescent="0.15">
      <c r="V119" s="31"/>
      <c r="Y119" s="1"/>
    </row>
    <row r="120" spans="3:25" x14ac:dyDescent="0.15">
      <c r="V120" s="31"/>
      <c r="Y120" s="1"/>
    </row>
    <row r="121" spans="3:25" x14ac:dyDescent="0.15">
      <c r="V121" s="31"/>
      <c r="Y121" s="1"/>
    </row>
    <row r="122" spans="3:25" x14ac:dyDescent="0.15">
      <c r="V122" s="31"/>
      <c r="Y122" s="1"/>
    </row>
    <row r="123" spans="3:25" x14ac:dyDescent="0.15">
      <c r="V123" s="31"/>
      <c r="Y123" s="1"/>
    </row>
    <row r="124" spans="3:25" x14ac:dyDescent="0.15">
      <c r="V124" s="31"/>
      <c r="Y124" s="1"/>
    </row>
    <row r="125" spans="3:25" x14ac:dyDescent="0.15">
      <c r="V125" s="31"/>
      <c r="Y125" s="1"/>
    </row>
    <row r="126" spans="3:25" x14ac:dyDescent="0.15">
      <c r="V126" s="31"/>
      <c r="Y126" s="1"/>
    </row>
    <row r="127" spans="3:25" x14ac:dyDescent="0.15">
      <c r="V127" s="31"/>
      <c r="Y127" s="1"/>
    </row>
    <row r="128" spans="3:25" x14ac:dyDescent="0.15">
      <c r="V128" s="31"/>
      <c r="Y128" s="1"/>
    </row>
    <row r="129" spans="22:25" x14ac:dyDescent="0.15">
      <c r="V129" s="31"/>
      <c r="Y129" s="1"/>
    </row>
    <row r="130" spans="22:25" x14ac:dyDescent="0.15">
      <c r="V130" s="31"/>
      <c r="Y130" s="1"/>
    </row>
    <row r="131" spans="22:25" x14ac:dyDescent="0.15">
      <c r="V131" s="31"/>
      <c r="Y131" s="1"/>
    </row>
    <row r="132" spans="22:25" x14ac:dyDescent="0.15">
      <c r="V132" s="31"/>
      <c r="Y132" s="1"/>
    </row>
    <row r="133" spans="22:25" x14ac:dyDescent="0.15">
      <c r="V133" s="31"/>
      <c r="Y133" s="1"/>
    </row>
    <row r="134" spans="22:25" x14ac:dyDescent="0.15">
      <c r="V134" s="31"/>
      <c r="Y134" s="1"/>
    </row>
    <row r="135" spans="22:25" x14ac:dyDescent="0.15">
      <c r="V135" s="31"/>
      <c r="Y135" s="1"/>
    </row>
    <row r="136" spans="22:25" x14ac:dyDescent="0.15">
      <c r="V136" s="31"/>
      <c r="Y136" s="1"/>
    </row>
    <row r="137" spans="22:25" x14ac:dyDescent="0.15">
      <c r="V137" s="31"/>
      <c r="Y137" s="1"/>
    </row>
    <row r="138" spans="22:25" x14ac:dyDescent="0.15">
      <c r="V138" s="31"/>
      <c r="Y138" s="1"/>
    </row>
    <row r="139" spans="22:25" x14ac:dyDescent="0.15">
      <c r="V139" s="31"/>
      <c r="Y139" s="1"/>
    </row>
    <row r="140" spans="22:25" x14ac:dyDescent="0.15">
      <c r="V140" s="31"/>
      <c r="Y140" s="1"/>
    </row>
    <row r="141" spans="22:25" x14ac:dyDescent="0.15">
      <c r="V141" s="31"/>
      <c r="Y141" s="1"/>
    </row>
    <row r="142" spans="22:25" x14ac:dyDescent="0.15">
      <c r="V142" s="31"/>
      <c r="Y142" s="1"/>
    </row>
    <row r="143" spans="22:25" x14ac:dyDescent="0.15">
      <c r="V143" s="31"/>
      <c r="Y143" s="1"/>
    </row>
    <row r="144" spans="22:25" x14ac:dyDescent="0.15">
      <c r="V144" s="31"/>
      <c r="Y144" s="1"/>
    </row>
    <row r="145" spans="22:25" x14ac:dyDescent="0.15">
      <c r="V145" s="31"/>
      <c r="Y145" s="1"/>
    </row>
    <row r="146" spans="22:25" x14ac:dyDescent="0.15">
      <c r="V146" s="31"/>
      <c r="Y146" s="1"/>
    </row>
    <row r="147" spans="22:25" x14ac:dyDescent="0.15">
      <c r="V147" s="31"/>
      <c r="Y147" s="1"/>
    </row>
    <row r="148" spans="22:25" x14ac:dyDescent="0.15">
      <c r="V148" s="31"/>
      <c r="Y148" s="1"/>
    </row>
    <row r="149" spans="22:25" x14ac:dyDescent="0.15">
      <c r="V149" s="31"/>
      <c r="Y149" s="1"/>
    </row>
    <row r="150" spans="22:25" x14ac:dyDescent="0.15">
      <c r="V150" s="31"/>
      <c r="Y150" s="1"/>
    </row>
    <row r="151" spans="22:25" x14ac:dyDescent="0.15">
      <c r="V151" s="31"/>
      <c r="Y151" s="1"/>
    </row>
    <row r="152" spans="22:25" x14ac:dyDescent="0.15">
      <c r="V152" s="31"/>
      <c r="Y152" s="1"/>
    </row>
    <row r="153" spans="22:25" x14ac:dyDescent="0.15">
      <c r="V153" s="31"/>
      <c r="Y153" s="1"/>
    </row>
    <row r="154" spans="22:25" x14ac:dyDescent="0.15">
      <c r="V154" s="31"/>
      <c r="Y154" s="1"/>
    </row>
    <row r="155" spans="22:25" x14ac:dyDescent="0.15">
      <c r="V155" s="31"/>
      <c r="Y155" s="1"/>
    </row>
    <row r="156" spans="22:25" x14ac:dyDescent="0.15">
      <c r="V156" s="31"/>
      <c r="Y156" s="1"/>
    </row>
  </sheetData>
  <mergeCells count="791">
    <mergeCell ref="A3:A8"/>
    <mergeCell ref="B3:B8"/>
    <mergeCell ref="C3:C8"/>
    <mergeCell ref="D3:D8"/>
    <mergeCell ref="E3:F4"/>
    <mergeCell ref="G3:M4"/>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M11:M12"/>
    <mergeCell ref="N11:N12"/>
    <mergeCell ref="O11:O12"/>
    <mergeCell ref="P11:P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P13:P14"/>
    <mergeCell ref="A15:A16"/>
    <mergeCell ref="B15:B16"/>
    <mergeCell ref="C15:C16"/>
    <mergeCell ref="D15:D16"/>
    <mergeCell ref="E15:E16"/>
    <mergeCell ref="F15:F16"/>
    <mergeCell ref="G13:G14"/>
    <mergeCell ref="H13:H14"/>
    <mergeCell ref="I13:I14"/>
    <mergeCell ref="J13:J14"/>
    <mergeCell ref="K13:K14"/>
    <mergeCell ref="L13:L14"/>
    <mergeCell ref="M15:M16"/>
    <mergeCell ref="N15:N16"/>
    <mergeCell ref="O15:O16"/>
    <mergeCell ref="P15:P16"/>
    <mergeCell ref="A17:A18"/>
    <mergeCell ref="B17:B18"/>
    <mergeCell ref="C17:C18"/>
    <mergeCell ref="D17:D18"/>
    <mergeCell ref="E17:E18"/>
    <mergeCell ref="F17:F18"/>
    <mergeCell ref="G15:G16"/>
    <mergeCell ref="H15:H16"/>
    <mergeCell ref="I15:I16"/>
    <mergeCell ref="J15:J16"/>
    <mergeCell ref="K15:K16"/>
    <mergeCell ref="L15:L16"/>
    <mergeCell ref="M17:M18"/>
    <mergeCell ref="N17:N18"/>
    <mergeCell ref="O17:O18"/>
    <mergeCell ref="P17:P18"/>
    <mergeCell ref="A19:A20"/>
    <mergeCell ref="B19:B20"/>
    <mergeCell ref="C19:C20"/>
    <mergeCell ref="D19:D20"/>
    <mergeCell ref="E19:E20"/>
    <mergeCell ref="F19:F20"/>
    <mergeCell ref="G17:G18"/>
    <mergeCell ref="H17:H18"/>
    <mergeCell ref="I17:I18"/>
    <mergeCell ref="J17:J18"/>
    <mergeCell ref="K17:K18"/>
    <mergeCell ref="L17:L18"/>
    <mergeCell ref="M19:M20"/>
    <mergeCell ref="N19:N20"/>
    <mergeCell ref="O19:O20"/>
    <mergeCell ref="P19:P20"/>
    <mergeCell ref="A21:A22"/>
    <mergeCell ref="B21:B22"/>
    <mergeCell ref="C21:C22"/>
    <mergeCell ref="D21:D22"/>
    <mergeCell ref="E21:E22"/>
    <mergeCell ref="F21:F22"/>
    <mergeCell ref="G19:G20"/>
    <mergeCell ref="H19:H20"/>
    <mergeCell ref="I19:I20"/>
    <mergeCell ref="J19:J20"/>
    <mergeCell ref="K19:K20"/>
    <mergeCell ref="L19:L20"/>
    <mergeCell ref="M21:M22"/>
    <mergeCell ref="N21:N22"/>
    <mergeCell ref="O21:O22"/>
    <mergeCell ref="P21:P22"/>
    <mergeCell ref="A23:A24"/>
    <mergeCell ref="B23:B24"/>
    <mergeCell ref="C23:C24"/>
    <mergeCell ref="D23:D24"/>
    <mergeCell ref="E23:E24"/>
    <mergeCell ref="F23:F24"/>
    <mergeCell ref="G21:G22"/>
    <mergeCell ref="H21:H22"/>
    <mergeCell ref="I21:I22"/>
    <mergeCell ref="J21:J22"/>
    <mergeCell ref="K21:K22"/>
    <mergeCell ref="L21:L22"/>
    <mergeCell ref="M23:M24"/>
    <mergeCell ref="N23:N24"/>
    <mergeCell ref="O23:O24"/>
    <mergeCell ref="P23:P24"/>
    <mergeCell ref="A25:A26"/>
    <mergeCell ref="B25:B26"/>
    <mergeCell ref="C25:C26"/>
    <mergeCell ref="D25:D26"/>
    <mergeCell ref="E25:E26"/>
    <mergeCell ref="F25:F26"/>
    <mergeCell ref="G23:G24"/>
    <mergeCell ref="H23:H24"/>
    <mergeCell ref="I23:I24"/>
    <mergeCell ref="J23:J24"/>
    <mergeCell ref="K23:K24"/>
    <mergeCell ref="L23:L24"/>
    <mergeCell ref="M25:M26"/>
    <mergeCell ref="N25:N26"/>
    <mergeCell ref="O25:O26"/>
    <mergeCell ref="P25:P26"/>
    <mergeCell ref="A27:A28"/>
    <mergeCell ref="B27:B28"/>
    <mergeCell ref="C27:C28"/>
    <mergeCell ref="D27:D28"/>
    <mergeCell ref="E27:E28"/>
    <mergeCell ref="F27:F28"/>
    <mergeCell ref="G25:G26"/>
    <mergeCell ref="H25:H26"/>
    <mergeCell ref="I25:I26"/>
    <mergeCell ref="J25:J26"/>
    <mergeCell ref="K25:K26"/>
    <mergeCell ref="L25:L26"/>
    <mergeCell ref="M27:M28"/>
    <mergeCell ref="N27:N28"/>
    <mergeCell ref="O27:O28"/>
    <mergeCell ref="P27:P28"/>
    <mergeCell ref="A29:A30"/>
    <mergeCell ref="B29:B30"/>
    <mergeCell ref="C29:C30"/>
    <mergeCell ref="D29:D30"/>
    <mergeCell ref="E29:E30"/>
    <mergeCell ref="F29:F30"/>
    <mergeCell ref="G27:G28"/>
    <mergeCell ref="H27:H28"/>
    <mergeCell ref="I27:I28"/>
    <mergeCell ref="J27:J28"/>
    <mergeCell ref="K27:K28"/>
    <mergeCell ref="L27:L28"/>
    <mergeCell ref="M29:M30"/>
    <mergeCell ref="N29:N30"/>
    <mergeCell ref="O29:O30"/>
    <mergeCell ref="P29:P30"/>
    <mergeCell ref="A31:A32"/>
    <mergeCell ref="B31:B32"/>
    <mergeCell ref="C31:C32"/>
    <mergeCell ref="D31:D32"/>
    <mergeCell ref="E31:E32"/>
    <mergeCell ref="F31:F32"/>
    <mergeCell ref="G29:G30"/>
    <mergeCell ref="H29:H30"/>
    <mergeCell ref="I29:I30"/>
    <mergeCell ref="J29:J30"/>
    <mergeCell ref="K29:K30"/>
    <mergeCell ref="L29:L30"/>
    <mergeCell ref="M31:M32"/>
    <mergeCell ref="N31:N32"/>
    <mergeCell ref="O31:O32"/>
    <mergeCell ref="P31:P32"/>
    <mergeCell ref="A33:A34"/>
    <mergeCell ref="B33:B34"/>
    <mergeCell ref="C33:C34"/>
    <mergeCell ref="D33:D34"/>
    <mergeCell ref="E33:E34"/>
    <mergeCell ref="F33:F34"/>
    <mergeCell ref="G31:G32"/>
    <mergeCell ref="H31:H32"/>
    <mergeCell ref="I31:I32"/>
    <mergeCell ref="J31:J32"/>
    <mergeCell ref="K31:K32"/>
    <mergeCell ref="L31:L32"/>
    <mergeCell ref="M33:M34"/>
    <mergeCell ref="N33:N34"/>
    <mergeCell ref="O33:O34"/>
    <mergeCell ref="P33:P34"/>
    <mergeCell ref="A35:A36"/>
    <mergeCell ref="B35:B36"/>
    <mergeCell ref="C35:C36"/>
    <mergeCell ref="D35:D36"/>
    <mergeCell ref="E35:E36"/>
    <mergeCell ref="F35:F36"/>
    <mergeCell ref="G33:G34"/>
    <mergeCell ref="H33:H34"/>
    <mergeCell ref="I33:I34"/>
    <mergeCell ref="J33:J34"/>
    <mergeCell ref="K33:K34"/>
    <mergeCell ref="L33:L34"/>
    <mergeCell ref="M35:M36"/>
    <mergeCell ref="N35:N36"/>
    <mergeCell ref="O35:O36"/>
    <mergeCell ref="P35:P36"/>
    <mergeCell ref="A37:A38"/>
    <mergeCell ref="B37:B38"/>
    <mergeCell ref="C37:C38"/>
    <mergeCell ref="D37:D38"/>
    <mergeCell ref="E37:E38"/>
    <mergeCell ref="F37:F38"/>
    <mergeCell ref="G35:G36"/>
    <mergeCell ref="H35:H36"/>
    <mergeCell ref="I35:I36"/>
    <mergeCell ref="J35:J36"/>
    <mergeCell ref="K35:K36"/>
    <mergeCell ref="L35:L36"/>
    <mergeCell ref="M37:M38"/>
    <mergeCell ref="N37:N38"/>
    <mergeCell ref="O37:O38"/>
    <mergeCell ref="P37:P38"/>
    <mergeCell ref="A39:A40"/>
    <mergeCell ref="B39:B40"/>
    <mergeCell ref="C39:C40"/>
    <mergeCell ref="D39:D40"/>
    <mergeCell ref="E39:E40"/>
    <mergeCell ref="F39:F40"/>
    <mergeCell ref="G37:G38"/>
    <mergeCell ref="H37:H38"/>
    <mergeCell ref="I37:I38"/>
    <mergeCell ref="J37:J38"/>
    <mergeCell ref="K37:K38"/>
    <mergeCell ref="L37:L38"/>
    <mergeCell ref="M39:M40"/>
    <mergeCell ref="N39:N40"/>
    <mergeCell ref="O39:O40"/>
    <mergeCell ref="P39:P40"/>
    <mergeCell ref="A41:A42"/>
    <mergeCell ref="B41:B42"/>
    <mergeCell ref="C41:C42"/>
    <mergeCell ref="D41:D42"/>
    <mergeCell ref="E41:E42"/>
    <mergeCell ref="F41:F42"/>
    <mergeCell ref="G39:G40"/>
    <mergeCell ref="H39:H40"/>
    <mergeCell ref="I39:I40"/>
    <mergeCell ref="J39:J40"/>
    <mergeCell ref="K39:K40"/>
    <mergeCell ref="L39:L40"/>
    <mergeCell ref="M41:M42"/>
    <mergeCell ref="N41:N42"/>
    <mergeCell ref="O41:O42"/>
    <mergeCell ref="P41:P42"/>
    <mergeCell ref="A43:A44"/>
    <mergeCell ref="B43:B44"/>
    <mergeCell ref="C43:C44"/>
    <mergeCell ref="D43:D44"/>
    <mergeCell ref="E43:E44"/>
    <mergeCell ref="F43:F44"/>
    <mergeCell ref="G41:G42"/>
    <mergeCell ref="H41:H42"/>
    <mergeCell ref="I41:I42"/>
    <mergeCell ref="J41:J42"/>
    <mergeCell ref="K41:K42"/>
    <mergeCell ref="L41:L42"/>
    <mergeCell ref="M43:M44"/>
    <mergeCell ref="N43:N44"/>
    <mergeCell ref="O43:O44"/>
    <mergeCell ref="P43:P44"/>
    <mergeCell ref="A45:A46"/>
    <mergeCell ref="B45:B46"/>
    <mergeCell ref="C45:C46"/>
    <mergeCell ref="D45:D46"/>
    <mergeCell ref="E45:E46"/>
    <mergeCell ref="F45:F46"/>
    <mergeCell ref="G43:G44"/>
    <mergeCell ref="H43:H44"/>
    <mergeCell ref="I43:I44"/>
    <mergeCell ref="J43:J44"/>
    <mergeCell ref="K43:K44"/>
    <mergeCell ref="L43:L44"/>
    <mergeCell ref="M45:M46"/>
    <mergeCell ref="N45:N46"/>
    <mergeCell ref="O45:O46"/>
    <mergeCell ref="P45:P46"/>
    <mergeCell ref="A47:A48"/>
    <mergeCell ref="B47:B48"/>
    <mergeCell ref="C47:C48"/>
    <mergeCell ref="D47:D48"/>
    <mergeCell ref="E47:E48"/>
    <mergeCell ref="F47:F48"/>
    <mergeCell ref="G45:G46"/>
    <mergeCell ref="H45:H46"/>
    <mergeCell ref="I45:I46"/>
    <mergeCell ref="J45:J46"/>
    <mergeCell ref="K45:K46"/>
    <mergeCell ref="L45:L46"/>
    <mergeCell ref="M47:M48"/>
    <mergeCell ref="N47:N48"/>
    <mergeCell ref="O47:O48"/>
    <mergeCell ref="P47:P48"/>
    <mergeCell ref="A49:A50"/>
    <mergeCell ref="B49:B50"/>
    <mergeCell ref="C49:C50"/>
    <mergeCell ref="D49:D50"/>
    <mergeCell ref="E49:E50"/>
    <mergeCell ref="F49:F50"/>
    <mergeCell ref="G47:G48"/>
    <mergeCell ref="H47:H48"/>
    <mergeCell ref="I47:I48"/>
    <mergeCell ref="J47:J48"/>
    <mergeCell ref="K47:K48"/>
    <mergeCell ref="L47:L48"/>
    <mergeCell ref="M49:M50"/>
    <mergeCell ref="N49:N50"/>
    <mergeCell ref="O49:O50"/>
    <mergeCell ref="P49:P50"/>
    <mergeCell ref="A51:A52"/>
    <mergeCell ref="B51:B52"/>
    <mergeCell ref="C51:C52"/>
    <mergeCell ref="D51:D52"/>
    <mergeCell ref="E51:E52"/>
    <mergeCell ref="F51:F52"/>
    <mergeCell ref="G49:G50"/>
    <mergeCell ref="H49:H50"/>
    <mergeCell ref="I49:I50"/>
    <mergeCell ref="J49:J50"/>
    <mergeCell ref="K49:K50"/>
    <mergeCell ref="L49:L50"/>
    <mergeCell ref="M51:M52"/>
    <mergeCell ref="N51:N52"/>
    <mergeCell ref="O51:O52"/>
    <mergeCell ref="P51:P52"/>
    <mergeCell ref="A53:A54"/>
    <mergeCell ref="B53:B54"/>
    <mergeCell ref="C53:C54"/>
    <mergeCell ref="D53:D54"/>
    <mergeCell ref="E53:E54"/>
    <mergeCell ref="F53:F54"/>
    <mergeCell ref="G51:G52"/>
    <mergeCell ref="H51:H52"/>
    <mergeCell ref="I51:I52"/>
    <mergeCell ref="J51:J52"/>
    <mergeCell ref="K51:K52"/>
    <mergeCell ref="L51:L52"/>
    <mergeCell ref="M53:M54"/>
    <mergeCell ref="N53:N54"/>
    <mergeCell ref="O53:O54"/>
    <mergeCell ref="P53:P54"/>
    <mergeCell ref="A55:A56"/>
    <mergeCell ref="B55:B56"/>
    <mergeCell ref="C55:C56"/>
    <mergeCell ref="D55:D56"/>
    <mergeCell ref="E55:E56"/>
    <mergeCell ref="F55:F56"/>
    <mergeCell ref="G53:G54"/>
    <mergeCell ref="H53:H54"/>
    <mergeCell ref="I53:I54"/>
    <mergeCell ref="J53:J54"/>
    <mergeCell ref="K53:K54"/>
    <mergeCell ref="L53:L54"/>
    <mergeCell ref="M55:M56"/>
    <mergeCell ref="N55:N56"/>
    <mergeCell ref="O55:O56"/>
    <mergeCell ref="P55:P56"/>
    <mergeCell ref="A57:A58"/>
    <mergeCell ref="B57:B58"/>
    <mergeCell ref="C57:C58"/>
    <mergeCell ref="D57:D58"/>
    <mergeCell ref="E57:E58"/>
    <mergeCell ref="F57:F58"/>
    <mergeCell ref="G55:G56"/>
    <mergeCell ref="H55:H56"/>
    <mergeCell ref="I55:I56"/>
    <mergeCell ref="J55:J56"/>
    <mergeCell ref="K55:K56"/>
    <mergeCell ref="L55:L56"/>
    <mergeCell ref="M57:M58"/>
    <mergeCell ref="N57:N58"/>
    <mergeCell ref="O57:O58"/>
    <mergeCell ref="P57:P58"/>
    <mergeCell ref="A59:A60"/>
    <mergeCell ref="B59:B60"/>
    <mergeCell ref="C59:C60"/>
    <mergeCell ref="D59:D60"/>
    <mergeCell ref="E59:E60"/>
    <mergeCell ref="F59:F60"/>
    <mergeCell ref="G57:G58"/>
    <mergeCell ref="H57:H58"/>
    <mergeCell ref="I57:I58"/>
    <mergeCell ref="J57:J58"/>
    <mergeCell ref="K57:K58"/>
    <mergeCell ref="L57:L58"/>
    <mergeCell ref="M59:M60"/>
    <mergeCell ref="N59:N60"/>
    <mergeCell ref="O59:O60"/>
    <mergeCell ref="P59:P60"/>
    <mergeCell ref="A61:A62"/>
    <mergeCell ref="B61:B62"/>
    <mergeCell ref="C61:C62"/>
    <mergeCell ref="D61:D62"/>
    <mergeCell ref="E61:E62"/>
    <mergeCell ref="F61:F62"/>
    <mergeCell ref="G59:G60"/>
    <mergeCell ref="H59:H60"/>
    <mergeCell ref="I59:I60"/>
    <mergeCell ref="J59:J60"/>
    <mergeCell ref="K59:K60"/>
    <mergeCell ref="L59:L60"/>
    <mergeCell ref="M61:M62"/>
    <mergeCell ref="N61:N62"/>
    <mergeCell ref="O61:O62"/>
    <mergeCell ref="P61:P62"/>
    <mergeCell ref="A63:A64"/>
    <mergeCell ref="B63:B64"/>
    <mergeCell ref="C63:C64"/>
    <mergeCell ref="D63:D64"/>
    <mergeCell ref="E63:E64"/>
    <mergeCell ref="F63:F64"/>
    <mergeCell ref="G61:G62"/>
    <mergeCell ref="H61:H62"/>
    <mergeCell ref="I61:I62"/>
    <mergeCell ref="J61:J62"/>
    <mergeCell ref="K61:K62"/>
    <mergeCell ref="L61:L62"/>
    <mergeCell ref="M63:M64"/>
    <mergeCell ref="N63:N64"/>
    <mergeCell ref="O63:O64"/>
    <mergeCell ref="P63:P64"/>
    <mergeCell ref="A65:A66"/>
    <mergeCell ref="B65:B66"/>
    <mergeCell ref="C65:C66"/>
    <mergeCell ref="D65:D66"/>
    <mergeCell ref="E65:E66"/>
    <mergeCell ref="F65:F66"/>
    <mergeCell ref="G63:G64"/>
    <mergeCell ref="H63:H64"/>
    <mergeCell ref="I63:I64"/>
    <mergeCell ref="J63:J64"/>
    <mergeCell ref="K63:K64"/>
    <mergeCell ref="L63:L64"/>
    <mergeCell ref="M65:M66"/>
    <mergeCell ref="N65:N66"/>
    <mergeCell ref="O65:O66"/>
    <mergeCell ref="P65:P66"/>
    <mergeCell ref="A67:A68"/>
    <mergeCell ref="B67:B68"/>
    <mergeCell ref="C67:C68"/>
    <mergeCell ref="D67:D68"/>
    <mergeCell ref="E67:E68"/>
    <mergeCell ref="F67:F68"/>
    <mergeCell ref="G65:G66"/>
    <mergeCell ref="H65:H66"/>
    <mergeCell ref="I65:I66"/>
    <mergeCell ref="J65:J66"/>
    <mergeCell ref="K65:K66"/>
    <mergeCell ref="L65:L66"/>
    <mergeCell ref="M67:M68"/>
    <mergeCell ref="N67:N68"/>
    <mergeCell ref="O67:O68"/>
    <mergeCell ref="P67:P68"/>
    <mergeCell ref="A69:A70"/>
    <mergeCell ref="B69:B70"/>
    <mergeCell ref="C69:C70"/>
    <mergeCell ref="D69:D70"/>
    <mergeCell ref="E69:E70"/>
    <mergeCell ref="F69:F70"/>
    <mergeCell ref="G67:G68"/>
    <mergeCell ref="H67:H68"/>
    <mergeCell ref="I67:I68"/>
    <mergeCell ref="J67:J68"/>
    <mergeCell ref="K67:K68"/>
    <mergeCell ref="L67:L68"/>
    <mergeCell ref="M69:M70"/>
    <mergeCell ref="N69:N70"/>
    <mergeCell ref="O69:O70"/>
    <mergeCell ref="P69:P70"/>
    <mergeCell ref="A71:A72"/>
    <mergeCell ref="B71:B72"/>
    <mergeCell ref="C71:C72"/>
    <mergeCell ref="D71:D72"/>
    <mergeCell ref="E71:E72"/>
    <mergeCell ref="F71:F72"/>
    <mergeCell ref="G69:G70"/>
    <mergeCell ref="H69:H70"/>
    <mergeCell ref="I69:I70"/>
    <mergeCell ref="J69:J70"/>
    <mergeCell ref="K69:K70"/>
    <mergeCell ref="L69:L70"/>
    <mergeCell ref="M71:M72"/>
    <mergeCell ref="N71:N72"/>
    <mergeCell ref="O71:O72"/>
    <mergeCell ref="P71:P72"/>
    <mergeCell ref="A73:A74"/>
    <mergeCell ref="B73:B74"/>
    <mergeCell ref="C73:C74"/>
    <mergeCell ref="D73:D74"/>
    <mergeCell ref="E73:E74"/>
    <mergeCell ref="F73:F74"/>
    <mergeCell ref="G71:G72"/>
    <mergeCell ref="H71:H72"/>
    <mergeCell ref="I71:I72"/>
    <mergeCell ref="J71:J72"/>
    <mergeCell ref="K71:K72"/>
    <mergeCell ref="L71:L72"/>
    <mergeCell ref="M73:M74"/>
    <mergeCell ref="N73:N74"/>
    <mergeCell ref="O73:O74"/>
    <mergeCell ref="P73:P74"/>
    <mergeCell ref="A75:A76"/>
    <mergeCell ref="B75:B76"/>
    <mergeCell ref="C75:C76"/>
    <mergeCell ref="D75:D76"/>
    <mergeCell ref="E75:E76"/>
    <mergeCell ref="F75:F76"/>
    <mergeCell ref="G73:G74"/>
    <mergeCell ref="H73:H74"/>
    <mergeCell ref="I73:I74"/>
    <mergeCell ref="J73:J74"/>
    <mergeCell ref="K73:K74"/>
    <mergeCell ref="L73:L74"/>
    <mergeCell ref="M75:M76"/>
    <mergeCell ref="N75:N76"/>
    <mergeCell ref="O75:O76"/>
    <mergeCell ref="P75:P76"/>
    <mergeCell ref="A77:A78"/>
    <mergeCell ref="B77:B78"/>
    <mergeCell ref="C77:C78"/>
    <mergeCell ref="D77:D78"/>
    <mergeCell ref="E77:E78"/>
    <mergeCell ref="F77:F78"/>
    <mergeCell ref="G75:G76"/>
    <mergeCell ref="H75:H76"/>
    <mergeCell ref="I75:I76"/>
    <mergeCell ref="J75:J76"/>
    <mergeCell ref="K75:K76"/>
    <mergeCell ref="L75:L76"/>
    <mergeCell ref="M77:M78"/>
    <mergeCell ref="N77:N78"/>
    <mergeCell ref="O77:O78"/>
    <mergeCell ref="P77:P78"/>
    <mergeCell ref="A79:A80"/>
    <mergeCell ref="B79:B80"/>
    <mergeCell ref="C79:C80"/>
    <mergeCell ref="D79:D80"/>
    <mergeCell ref="E79:E80"/>
    <mergeCell ref="F79:F80"/>
    <mergeCell ref="G77:G78"/>
    <mergeCell ref="H77:H78"/>
    <mergeCell ref="I77:I78"/>
    <mergeCell ref="J77:J78"/>
    <mergeCell ref="K77:K78"/>
    <mergeCell ref="L77:L78"/>
    <mergeCell ref="M79:M80"/>
    <mergeCell ref="N79:N80"/>
    <mergeCell ref="O79:O80"/>
    <mergeCell ref="P79:P80"/>
    <mergeCell ref="A81:A82"/>
    <mergeCell ref="B81:B82"/>
    <mergeCell ref="C81:C82"/>
    <mergeCell ref="D81:D82"/>
    <mergeCell ref="E81:E82"/>
    <mergeCell ref="F81:F82"/>
    <mergeCell ref="G79:G80"/>
    <mergeCell ref="H79:H80"/>
    <mergeCell ref="I79:I80"/>
    <mergeCell ref="J79:J80"/>
    <mergeCell ref="K79:K80"/>
    <mergeCell ref="L79:L80"/>
    <mergeCell ref="M81:M82"/>
    <mergeCell ref="N81:N82"/>
    <mergeCell ref="O81:O82"/>
    <mergeCell ref="P81:P82"/>
    <mergeCell ref="A83:A84"/>
    <mergeCell ref="B83:B84"/>
    <mergeCell ref="C83:C84"/>
    <mergeCell ref="D83:D84"/>
    <mergeCell ref="E83:E84"/>
    <mergeCell ref="F83:F84"/>
    <mergeCell ref="G81:G82"/>
    <mergeCell ref="H81:H82"/>
    <mergeCell ref="I81:I82"/>
    <mergeCell ref="J81:J82"/>
    <mergeCell ref="K81:K82"/>
    <mergeCell ref="L81:L82"/>
    <mergeCell ref="M83:M84"/>
    <mergeCell ref="N83:N84"/>
    <mergeCell ref="O83:O84"/>
    <mergeCell ref="P83:P84"/>
    <mergeCell ref="A85:A86"/>
    <mergeCell ref="B85:B86"/>
    <mergeCell ref="C85:C86"/>
    <mergeCell ref="D85:D86"/>
    <mergeCell ref="E85:E86"/>
    <mergeCell ref="F85:F86"/>
    <mergeCell ref="G83:G84"/>
    <mergeCell ref="H83:H84"/>
    <mergeCell ref="I83:I84"/>
    <mergeCell ref="J83:J84"/>
    <mergeCell ref="K83:K84"/>
    <mergeCell ref="L83:L84"/>
    <mergeCell ref="M85:M86"/>
    <mergeCell ref="N85:N86"/>
    <mergeCell ref="O85:O86"/>
    <mergeCell ref="P85:P86"/>
    <mergeCell ref="A87:A88"/>
    <mergeCell ref="B87:B88"/>
    <mergeCell ref="C87:C88"/>
    <mergeCell ref="D87:D88"/>
    <mergeCell ref="E87:E88"/>
    <mergeCell ref="F87:F88"/>
    <mergeCell ref="G85:G86"/>
    <mergeCell ref="H85:H86"/>
    <mergeCell ref="I85:I86"/>
    <mergeCell ref="J85:J86"/>
    <mergeCell ref="K85:K86"/>
    <mergeCell ref="L85:L86"/>
    <mergeCell ref="M87:M88"/>
    <mergeCell ref="N87:N88"/>
    <mergeCell ref="O87:O88"/>
    <mergeCell ref="P87:P88"/>
    <mergeCell ref="A89:A90"/>
    <mergeCell ref="B89:B90"/>
    <mergeCell ref="C89:C90"/>
    <mergeCell ref="D89:D90"/>
    <mergeCell ref="E89:E90"/>
    <mergeCell ref="F89:F90"/>
    <mergeCell ref="G87:G88"/>
    <mergeCell ref="H87:H88"/>
    <mergeCell ref="I87:I88"/>
    <mergeCell ref="J87:J88"/>
    <mergeCell ref="K87:K88"/>
    <mergeCell ref="L87:L88"/>
    <mergeCell ref="M89:M90"/>
    <mergeCell ref="N89:N90"/>
    <mergeCell ref="O89:O90"/>
    <mergeCell ref="P89:P90"/>
    <mergeCell ref="A91:A92"/>
    <mergeCell ref="B91:B92"/>
    <mergeCell ref="C91:C92"/>
    <mergeCell ref="D91:D92"/>
    <mergeCell ref="E91:E92"/>
    <mergeCell ref="F91:F92"/>
    <mergeCell ref="G89:G90"/>
    <mergeCell ref="H89:H90"/>
    <mergeCell ref="I89:I90"/>
    <mergeCell ref="J89:J90"/>
    <mergeCell ref="K89:K90"/>
    <mergeCell ref="L89:L90"/>
    <mergeCell ref="M91:M92"/>
    <mergeCell ref="N91:N92"/>
    <mergeCell ref="O91:O92"/>
    <mergeCell ref="P91:P92"/>
    <mergeCell ref="A93:A94"/>
    <mergeCell ref="B93:B94"/>
    <mergeCell ref="C93:C94"/>
    <mergeCell ref="D93:D94"/>
    <mergeCell ref="E93:E94"/>
    <mergeCell ref="F93:F94"/>
    <mergeCell ref="G91:G92"/>
    <mergeCell ref="H91:H92"/>
    <mergeCell ref="I91:I92"/>
    <mergeCell ref="J91:J92"/>
    <mergeCell ref="K91:K92"/>
    <mergeCell ref="L91:L92"/>
    <mergeCell ref="M93:M94"/>
    <mergeCell ref="N93:N94"/>
    <mergeCell ref="O93:O94"/>
    <mergeCell ref="P93:P94"/>
    <mergeCell ref="A95:A96"/>
    <mergeCell ref="B95:B96"/>
    <mergeCell ref="C95:C96"/>
    <mergeCell ref="D95:D96"/>
    <mergeCell ref="E95:E96"/>
    <mergeCell ref="F95:F96"/>
    <mergeCell ref="G93:G94"/>
    <mergeCell ref="H93:H94"/>
    <mergeCell ref="I93:I94"/>
    <mergeCell ref="J93:J94"/>
    <mergeCell ref="K93:K94"/>
    <mergeCell ref="L93:L94"/>
    <mergeCell ref="M95:M96"/>
    <mergeCell ref="N95:N96"/>
    <mergeCell ref="O95:O96"/>
    <mergeCell ref="P95:P96"/>
    <mergeCell ref="A97:A98"/>
    <mergeCell ref="B97:B98"/>
    <mergeCell ref="C97:C98"/>
    <mergeCell ref="D97:D98"/>
    <mergeCell ref="E97:E98"/>
    <mergeCell ref="F97:F98"/>
    <mergeCell ref="G95:G96"/>
    <mergeCell ref="H95:H96"/>
    <mergeCell ref="I95:I96"/>
    <mergeCell ref="J95:J96"/>
    <mergeCell ref="K95:K96"/>
    <mergeCell ref="L95:L96"/>
    <mergeCell ref="M97:M98"/>
    <mergeCell ref="N97:N98"/>
    <mergeCell ref="O97:O98"/>
    <mergeCell ref="P97:P98"/>
    <mergeCell ref="A99:A100"/>
    <mergeCell ref="B99:B100"/>
    <mergeCell ref="C99:C100"/>
    <mergeCell ref="D99:D100"/>
    <mergeCell ref="E99:E100"/>
    <mergeCell ref="F99:F100"/>
    <mergeCell ref="G97:G98"/>
    <mergeCell ref="H97:H98"/>
    <mergeCell ref="I97:I98"/>
    <mergeCell ref="J97:J98"/>
    <mergeCell ref="K97:K98"/>
    <mergeCell ref="L97:L98"/>
    <mergeCell ref="M99:M100"/>
    <mergeCell ref="N99:N100"/>
    <mergeCell ref="O99:O100"/>
    <mergeCell ref="P99:P100"/>
    <mergeCell ref="A101:A102"/>
    <mergeCell ref="B101:B102"/>
    <mergeCell ref="C101:C102"/>
    <mergeCell ref="D101:D102"/>
    <mergeCell ref="E101:E102"/>
    <mergeCell ref="F101:F102"/>
    <mergeCell ref="G99:G100"/>
    <mergeCell ref="H99:H100"/>
    <mergeCell ref="I99:I100"/>
    <mergeCell ref="J99:J100"/>
    <mergeCell ref="K99:K100"/>
    <mergeCell ref="L99:L100"/>
    <mergeCell ref="M101:M102"/>
    <mergeCell ref="N101:N102"/>
    <mergeCell ref="O101:O102"/>
    <mergeCell ref="P101:P102"/>
    <mergeCell ref="A103:A104"/>
    <mergeCell ref="B103:B104"/>
    <mergeCell ref="C103:C104"/>
    <mergeCell ref="D103:D104"/>
    <mergeCell ref="E103:E104"/>
    <mergeCell ref="F103:F104"/>
    <mergeCell ref="G101:G102"/>
    <mergeCell ref="H101:H102"/>
    <mergeCell ref="I101:I102"/>
    <mergeCell ref="J101:J102"/>
    <mergeCell ref="K101:K102"/>
    <mergeCell ref="L101:L102"/>
    <mergeCell ref="M103:M104"/>
    <mergeCell ref="N103:N104"/>
    <mergeCell ref="O103:O104"/>
    <mergeCell ref="P103:P104"/>
    <mergeCell ref="G103:G104"/>
    <mergeCell ref="H103:H104"/>
    <mergeCell ref="I103:I104"/>
    <mergeCell ref="J103:J104"/>
    <mergeCell ref="K103:K104"/>
    <mergeCell ref="L103:L10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個別表008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本橋 義彦(motohashi-yoshihiko)</cp:lastModifiedBy>
  <cp:lastPrinted>2021-03-23T08:39:12Z</cp:lastPrinted>
  <dcterms:created xsi:type="dcterms:W3CDTF">2010-08-24T08:00:05Z</dcterms:created>
  <dcterms:modified xsi:type="dcterms:W3CDTF">2021-09-24T04:30:34Z</dcterms:modified>
</cp:coreProperties>
</file>