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3515" tabRatio="982" activeTab="1"/>
  </bookViews>
  <sheets>
    <sheet name="就業者の見通し" sheetId="224" r:id="rId1"/>
    <sheet name="①全体結果表（③~⑨の和）" sheetId="211" r:id="rId2"/>
    <sheet name="→制度別長期推計（結果のコピー）" sheetId="214" r:id="rId3"/>
    <sheet name="③年金" sheetId="216" r:id="rId4"/>
    <sheet name="④医療" sheetId="185" r:id="rId5"/>
    <sheet name="⑤介護" sheetId="219" r:id="rId6"/>
    <sheet name="⑥子ども・子育て" sheetId="209" r:id="rId7"/>
    <sheet name="→左記以外の推計" sheetId="215" r:id="rId8"/>
    <sheet name="⑦その他医療" sheetId="132" r:id="rId9"/>
    <sheet name="⑧その他介護" sheetId="220" r:id="rId10"/>
    <sheet name="⑨その他" sheetId="221" r:id="rId11"/>
    <sheet name="⑩H30予算（⑦⑧⑨の推計用）" sheetId="223" r:id="rId12"/>
    <sheet name="⑪経済前提等（⑦⑧⑨の推計用）" sheetId="31" r:id="rId13"/>
  </sheets>
  <calcPr calcId="162913"/>
</workbook>
</file>

<file path=xl/calcChain.xml><?xml version="1.0" encoding="utf-8"?>
<calcChain xmlns="http://schemas.openxmlformats.org/spreadsheetml/2006/main">
  <c r="F6" i="224" l="1"/>
  <c r="G6" i="224"/>
  <c r="C7" i="224"/>
  <c r="G7" i="224" s="1"/>
  <c r="F7" i="224"/>
  <c r="C8" i="224"/>
  <c r="F8" i="224"/>
  <c r="G8" i="224"/>
  <c r="B10" i="224"/>
  <c r="C10" i="224"/>
  <c r="F10" i="224" s="1"/>
  <c r="D10" i="224"/>
  <c r="E10" i="224"/>
  <c r="G10" i="224"/>
  <c r="B11" i="224"/>
  <c r="C11" i="224"/>
  <c r="F11" i="224" s="1"/>
  <c r="B12" i="224"/>
  <c r="C12" i="224"/>
  <c r="F12" i="224" s="1"/>
  <c r="B14" i="224"/>
  <c r="C14" i="224"/>
  <c r="C15" i="224" s="1"/>
  <c r="D14" i="224"/>
  <c r="E14" i="224"/>
  <c r="G14" i="224"/>
  <c r="B15" i="224"/>
  <c r="B16" i="224"/>
  <c r="B18" i="224"/>
  <c r="C18" i="224"/>
  <c r="F18" i="224" s="1"/>
  <c r="D18" i="224"/>
  <c r="E18" i="224"/>
  <c r="G18" i="224"/>
  <c r="B19" i="224"/>
  <c r="C19" i="224"/>
  <c r="F19" i="224" s="1"/>
  <c r="B20" i="224"/>
  <c r="C20" i="224"/>
  <c r="F20" i="224" s="1"/>
  <c r="B22" i="224"/>
  <c r="C22" i="224"/>
  <c r="C23" i="224" s="1"/>
  <c r="D22" i="224"/>
  <c r="E22" i="224"/>
  <c r="G22" i="224"/>
  <c r="B23" i="224"/>
  <c r="B24" i="224"/>
  <c r="F23" i="224" l="1"/>
  <c r="G23" i="224"/>
  <c r="F15" i="224"/>
  <c r="G15" i="224"/>
  <c r="F22" i="224"/>
  <c r="F14" i="224"/>
  <c r="C24" i="224"/>
  <c r="G20" i="224"/>
  <c r="G19" i="224"/>
  <c r="C16" i="224"/>
  <c r="G12" i="224"/>
  <c r="G11" i="224"/>
  <c r="M41" i="221"/>
  <c r="M29" i="221"/>
  <c r="M17" i="221"/>
  <c r="M21" i="221" s="1"/>
  <c r="M5" i="221"/>
  <c r="M8" i="221" s="1"/>
  <c r="C41" i="132"/>
  <c r="C29" i="132"/>
  <c r="C17" i="132"/>
  <c r="C5" i="132"/>
  <c r="I36" i="223"/>
  <c r="H36" i="223"/>
  <c r="G36" i="223"/>
  <c r="N41" i="221" s="1"/>
  <c r="F36" i="223"/>
  <c r="P41" i="221" s="1"/>
  <c r="E36" i="223"/>
  <c r="O41" i="221" s="1"/>
  <c r="D36" i="223"/>
  <c r="C36" i="223"/>
  <c r="G24" i="223"/>
  <c r="I41" i="221" s="1"/>
  <c r="F24" i="223"/>
  <c r="K41" i="221" s="1"/>
  <c r="E24" i="223"/>
  <c r="J41" i="221" s="1"/>
  <c r="C24" i="223"/>
  <c r="H41" i="221" s="1"/>
  <c r="G20" i="223"/>
  <c r="D20" i="223"/>
  <c r="D24" i="223" s="1"/>
  <c r="F14" i="223"/>
  <c r="E14" i="223"/>
  <c r="E13" i="223" s="1"/>
  <c r="E41" i="220" s="1"/>
  <c r="I13" i="223"/>
  <c r="H13" i="223"/>
  <c r="G13" i="223"/>
  <c r="D41" i="220" s="1"/>
  <c r="F13" i="223"/>
  <c r="F41" i="220" s="1"/>
  <c r="C13" i="223"/>
  <c r="I5" i="223"/>
  <c r="H5" i="223"/>
  <c r="G5" i="223"/>
  <c r="D41" i="132" s="1"/>
  <c r="F5" i="223"/>
  <c r="F41" i="132" s="1"/>
  <c r="E5" i="223"/>
  <c r="E41" i="132" s="1"/>
  <c r="D5" i="223"/>
  <c r="C5" i="223"/>
  <c r="F24" i="224" l="1"/>
  <c r="G24" i="224"/>
  <c r="F16" i="224"/>
  <c r="G16" i="224"/>
  <c r="I43" i="221"/>
  <c r="I44" i="221"/>
  <c r="I45" i="221"/>
  <c r="I42" i="221"/>
  <c r="H45" i="221"/>
  <c r="H44" i="221"/>
  <c r="H43" i="221"/>
  <c r="H42" i="221"/>
  <c r="N43" i="221"/>
  <c r="N44" i="221"/>
  <c r="N45" i="221"/>
  <c r="N42" i="221"/>
  <c r="J44" i="221"/>
  <c r="J45" i="221"/>
  <c r="J42" i="221"/>
  <c r="J43" i="221"/>
  <c r="P45" i="221"/>
  <c r="P42" i="221"/>
  <c r="P43" i="221"/>
  <c r="P44" i="221"/>
  <c r="K45" i="221"/>
  <c r="K42" i="221"/>
  <c r="F42" i="221" s="1"/>
  <c r="K43" i="221"/>
  <c r="F43" i="221" s="1"/>
  <c r="K44" i="221"/>
  <c r="F44" i="221" s="1"/>
  <c r="O44" i="221"/>
  <c r="O45" i="221"/>
  <c r="O42" i="221"/>
  <c r="O43" i="221"/>
  <c r="C5" i="221"/>
  <c r="C29" i="221"/>
  <c r="H29" i="221"/>
  <c r="H32" i="221" s="1"/>
  <c r="C41" i="221"/>
  <c r="M45" i="221"/>
  <c r="M43" i="221"/>
  <c r="M42" i="221"/>
  <c r="M44" i="221"/>
  <c r="D5" i="132"/>
  <c r="D17" i="132"/>
  <c r="D29" i="132"/>
  <c r="D5" i="220"/>
  <c r="D17" i="220"/>
  <c r="D29" i="220"/>
  <c r="I5" i="221"/>
  <c r="D5" i="221"/>
  <c r="N5" i="221"/>
  <c r="D17" i="221"/>
  <c r="I17" i="221"/>
  <c r="N17" i="221"/>
  <c r="D29" i="221"/>
  <c r="I29" i="221"/>
  <c r="N29" i="221"/>
  <c r="D41" i="221"/>
  <c r="E5" i="132"/>
  <c r="E17" i="132"/>
  <c r="E29" i="132"/>
  <c r="E5" i="220"/>
  <c r="E17" i="220"/>
  <c r="E29" i="220"/>
  <c r="J5" i="221"/>
  <c r="E5" i="221"/>
  <c r="O5" i="221"/>
  <c r="E17" i="221"/>
  <c r="J17" i="221"/>
  <c r="O17" i="221"/>
  <c r="E29" i="221"/>
  <c r="J29" i="221"/>
  <c r="O29" i="221"/>
  <c r="E41" i="221"/>
  <c r="H5" i="221"/>
  <c r="H9" i="221" s="1"/>
  <c r="C17" i="221"/>
  <c r="H17" i="221"/>
  <c r="H21" i="221" s="1"/>
  <c r="D14" i="223"/>
  <c r="D13" i="223" s="1"/>
  <c r="F5" i="132"/>
  <c r="F17" i="132"/>
  <c r="F29" i="132"/>
  <c r="F5" i="220"/>
  <c r="F17" i="220"/>
  <c r="F29" i="220"/>
  <c r="K5" i="221"/>
  <c r="F5" i="221"/>
  <c r="P5" i="221"/>
  <c r="F17" i="221"/>
  <c r="K17" i="221"/>
  <c r="P17" i="221"/>
  <c r="F29" i="221"/>
  <c r="K29" i="221"/>
  <c r="P29" i="221"/>
  <c r="F41" i="221"/>
  <c r="M9" i="221"/>
  <c r="E44" i="221"/>
  <c r="N21" i="221"/>
  <c r="I32" i="221"/>
  <c r="N31" i="221"/>
  <c r="F45" i="221"/>
  <c r="H6" i="221"/>
  <c r="H7" i="221"/>
  <c r="H8" i="221"/>
  <c r="M6" i="221"/>
  <c r="M7" i="221"/>
  <c r="I31" i="221"/>
  <c r="N30" i="221"/>
  <c r="H30" i="221"/>
  <c r="H31" i="221"/>
  <c r="M30" i="221"/>
  <c r="M31" i="221"/>
  <c r="M32" i="221"/>
  <c r="M33" i="221"/>
  <c r="H18" i="221"/>
  <c r="M18" i="221"/>
  <c r="M19" i="221"/>
  <c r="M20" i="221"/>
  <c r="O9" i="221"/>
  <c r="N8" i="221"/>
  <c r="E43" i="221" l="1"/>
  <c r="D43" i="221" s="1"/>
  <c r="D44" i="221"/>
  <c r="P21" i="221"/>
  <c r="P19" i="221"/>
  <c r="P20" i="221"/>
  <c r="P18" i="221"/>
  <c r="C41" i="220"/>
  <c r="C17" i="220"/>
  <c r="C43" i="220" s="1"/>
  <c r="C29" i="220"/>
  <c r="C5" i="220"/>
  <c r="O18" i="221"/>
  <c r="O20" i="221"/>
  <c r="O21" i="221"/>
  <c r="O19" i="221"/>
  <c r="N20" i="221"/>
  <c r="N18" i="221"/>
  <c r="N19" i="221"/>
  <c r="C45" i="221"/>
  <c r="C44" i="221"/>
  <c r="C43" i="221"/>
  <c r="C42" i="221"/>
  <c r="K20" i="221"/>
  <c r="F20" i="221" s="1"/>
  <c r="K21" i="221"/>
  <c r="K18" i="221"/>
  <c r="F18" i="221" s="1"/>
  <c r="K19" i="221"/>
  <c r="J19" i="221"/>
  <c r="E19" i="221" s="1"/>
  <c r="J21" i="221"/>
  <c r="E21" i="221" s="1"/>
  <c r="J18" i="221"/>
  <c r="J20" i="221"/>
  <c r="I21" i="221"/>
  <c r="I19" i="221"/>
  <c r="I20" i="221"/>
  <c r="I7" i="221"/>
  <c r="I6" i="221"/>
  <c r="I8" i="221"/>
  <c r="I9" i="221"/>
  <c r="H20" i="221"/>
  <c r="I18" i="221"/>
  <c r="K31" i="221"/>
  <c r="K32" i="221"/>
  <c r="K30" i="221"/>
  <c r="K33" i="221"/>
  <c r="C21" i="221"/>
  <c r="C20" i="221"/>
  <c r="C18" i="221"/>
  <c r="C19" i="221"/>
  <c r="J31" i="221"/>
  <c r="J32" i="221"/>
  <c r="E32" i="221" s="1"/>
  <c r="J30" i="221"/>
  <c r="J33" i="221"/>
  <c r="I33" i="221"/>
  <c r="I30" i="221"/>
  <c r="C33" i="221"/>
  <c r="C32" i="221"/>
  <c r="C31" i="221"/>
  <c r="C30" i="221"/>
  <c r="E45" i="221"/>
  <c r="D45" i="221" s="1"/>
  <c r="P33" i="221"/>
  <c r="P30" i="221"/>
  <c r="P31" i="221"/>
  <c r="P32" i="221"/>
  <c r="K9" i="221"/>
  <c r="K6" i="221"/>
  <c r="K7" i="221"/>
  <c r="F7" i="221" s="1"/>
  <c r="K8" i="221"/>
  <c r="O32" i="221"/>
  <c r="O31" i="221"/>
  <c r="O33" i="221"/>
  <c r="O30" i="221"/>
  <c r="J8" i="221"/>
  <c r="J7" i="221"/>
  <c r="J9" i="221"/>
  <c r="E9" i="221" s="1"/>
  <c r="J6" i="221"/>
  <c r="N32" i="221"/>
  <c r="N33" i="221"/>
  <c r="E42" i="221"/>
  <c r="D42" i="221" s="1"/>
  <c r="H33" i="221"/>
  <c r="H19" i="221"/>
  <c r="P9" i="221"/>
  <c r="P8" i="221"/>
  <c r="P6" i="221"/>
  <c r="P7" i="221"/>
  <c r="O8" i="221"/>
  <c r="O6" i="221"/>
  <c r="O7" i="221"/>
  <c r="N9" i="221"/>
  <c r="N7" i="221"/>
  <c r="N6" i="221"/>
  <c r="C9" i="221"/>
  <c r="C8" i="221"/>
  <c r="C7" i="221"/>
  <c r="C6" i="221"/>
  <c r="D43" i="220"/>
  <c r="F42" i="220"/>
  <c r="E42" i="220"/>
  <c r="D42" i="220"/>
  <c r="F45" i="220"/>
  <c r="E45" i="220"/>
  <c r="D45" i="220"/>
  <c r="F44" i="220"/>
  <c r="E44" i="220"/>
  <c r="D44" i="220"/>
  <c r="F43" i="220"/>
  <c r="E43" i="220"/>
  <c r="F33" i="220"/>
  <c r="E33" i="220"/>
  <c r="D33" i="220"/>
  <c r="C33" i="220"/>
  <c r="F32" i="220"/>
  <c r="E32" i="220"/>
  <c r="D32" i="220"/>
  <c r="C32" i="220"/>
  <c r="F31" i="220"/>
  <c r="E31" i="220"/>
  <c r="D31" i="220"/>
  <c r="C31" i="220"/>
  <c r="F30" i="220"/>
  <c r="E30" i="220"/>
  <c r="D30" i="220"/>
  <c r="C30" i="220"/>
  <c r="F21" i="220"/>
  <c r="E21" i="220"/>
  <c r="D21" i="220"/>
  <c r="F20" i="220"/>
  <c r="E20" i="220"/>
  <c r="D20" i="220"/>
  <c r="F19" i="220"/>
  <c r="E19" i="220"/>
  <c r="D19" i="220"/>
  <c r="F18" i="220"/>
  <c r="E18" i="220"/>
  <c r="D18" i="220"/>
  <c r="C21" i="220"/>
  <c r="F9" i="220"/>
  <c r="E9" i="220"/>
  <c r="D9" i="220"/>
  <c r="F8" i="220"/>
  <c r="E8" i="220"/>
  <c r="D8" i="220"/>
  <c r="F7" i="220"/>
  <c r="E7" i="220"/>
  <c r="D7" i="220"/>
  <c r="F6" i="220"/>
  <c r="E6" i="220"/>
  <c r="D6" i="220"/>
  <c r="C9" i="220"/>
  <c r="C8" i="220"/>
  <c r="C7" i="220"/>
  <c r="C6" i="220"/>
  <c r="E7" i="221" l="1"/>
  <c r="D7" i="221" s="1"/>
  <c r="F6" i="221"/>
  <c r="F30" i="221"/>
  <c r="E30" i="221"/>
  <c r="E20" i="221"/>
  <c r="D20" i="221" s="1"/>
  <c r="E31" i="221"/>
  <c r="F31" i="221"/>
  <c r="E18" i="221"/>
  <c r="D18" i="221" s="1"/>
  <c r="E6" i="221"/>
  <c r="D6" i="221" s="1"/>
  <c r="F8" i="221"/>
  <c r="C18" i="220"/>
  <c r="F32" i="221"/>
  <c r="D32" i="221" s="1"/>
  <c r="F19" i="221"/>
  <c r="C19" i="220"/>
  <c r="C20" i="220"/>
  <c r="C44" i="220"/>
  <c r="I216" i="211" s="1"/>
  <c r="C45" i="220"/>
  <c r="C42" i="220"/>
  <c r="E8" i="221"/>
  <c r="F9" i="221"/>
  <c r="D9" i="221" s="1"/>
  <c r="E33" i="221"/>
  <c r="F33" i="221"/>
  <c r="D19" i="221"/>
  <c r="F21" i="221"/>
  <c r="D21" i="221" s="1"/>
  <c r="F45" i="132"/>
  <c r="E45" i="132"/>
  <c r="H235" i="211" s="1"/>
  <c r="D45" i="132"/>
  <c r="G229" i="211" s="1"/>
  <c r="C45" i="132"/>
  <c r="F44" i="132"/>
  <c r="E44" i="132"/>
  <c r="H234" i="211" s="1"/>
  <c r="D44" i="132"/>
  <c r="H228" i="211" s="1"/>
  <c r="C44" i="132"/>
  <c r="H216" i="211" s="1"/>
  <c r="F43" i="132"/>
  <c r="E43" i="132"/>
  <c r="G233" i="211" s="1"/>
  <c r="D43" i="132"/>
  <c r="G227" i="211" s="1"/>
  <c r="C43" i="132"/>
  <c r="H215" i="211" s="1"/>
  <c r="F42" i="132"/>
  <c r="E42" i="132"/>
  <c r="H232" i="211" s="1"/>
  <c r="D42" i="132"/>
  <c r="H226" i="211" s="1"/>
  <c r="C42" i="132"/>
  <c r="G214" i="211" s="1"/>
  <c r="H217" i="211"/>
  <c r="F33" i="132"/>
  <c r="E33" i="132"/>
  <c r="D33" i="132"/>
  <c r="C33" i="132"/>
  <c r="F32" i="132"/>
  <c r="E32" i="132"/>
  <c r="D32" i="132"/>
  <c r="C32" i="132"/>
  <c r="F31" i="132"/>
  <c r="E31" i="132"/>
  <c r="D31" i="132"/>
  <c r="C31" i="132"/>
  <c r="F30" i="132"/>
  <c r="E30" i="132"/>
  <c r="D30" i="132"/>
  <c r="C30" i="132"/>
  <c r="F21" i="132"/>
  <c r="E21" i="132"/>
  <c r="D21" i="132"/>
  <c r="C21" i="132"/>
  <c r="F20" i="132"/>
  <c r="E20" i="132"/>
  <c r="D20" i="132"/>
  <c r="C20" i="132"/>
  <c r="F19" i="132"/>
  <c r="E19" i="132"/>
  <c r="D19" i="132"/>
  <c r="C19" i="132"/>
  <c r="F18" i="132"/>
  <c r="E18" i="132"/>
  <c r="D18" i="132"/>
  <c r="C18" i="132"/>
  <c r="F9" i="132"/>
  <c r="E9" i="132"/>
  <c r="D9" i="132"/>
  <c r="F8" i="132"/>
  <c r="E8" i="132"/>
  <c r="D8" i="132"/>
  <c r="F7" i="132"/>
  <c r="E7" i="132"/>
  <c r="D7" i="132"/>
  <c r="F6" i="132"/>
  <c r="E6" i="132"/>
  <c r="D6" i="132"/>
  <c r="C9" i="132"/>
  <c r="C8" i="132"/>
  <c r="C7" i="132"/>
  <c r="C6" i="132"/>
  <c r="L217" i="211"/>
  <c r="L216" i="211"/>
  <c r="L215" i="211"/>
  <c r="L214" i="211"/>
  <c r="L213" i="211"/>
  <c r="L147" i="211"/>
  <c r="L146" i="211"/>
  <c r="L145" i="211"/>
  <c r="L144" i="211"/>
  <c r="L143" i="211"/>
  <c r="L79" i="211"/>
  <c r="L78" i="211"/>
  <c r="L77" i="211"/>
  <c r="L76" i="211"/>
  <c r="L75" i="211"/>
  <c r="L12" i="211"/>
  <c r="L11" i="211"/>
  <c r="L10" i="211"/>
  <c r="L9" i="211"/>
  <c r="L8" i="211"/>
  <c r="I231" i="211"/>
  <c r="I235" i="211"/>
  <c r="I234" i="211"/>
  <c r="I233" i="211"/>
  <c r="I232" i="211"/>
  <c r="I229" i="211"/>
  <c r="I228" i="211"/>
  <c r="I227" i="211"/>
  <c r="I226" i="211"/>
  <c r="I225" i="211"/>
  <c r="G231" i="211"/>
  <c r="H229" i="211"/>
  <c r="G225" i="211"/>
  <c r="G213" i="211"/>
  <c r="I217" i="211"/>
  <c r="I215" i="211"/>
  <c r="I214" i="211"/>
  <c r="I213" i="211"/>
  <c r="H233" i="211" l="1"/>
  <c r="D33" i="221"/>
  <c r="G234" i="211"/>
  <c r="D8" i="221"/>
  <c r="K90" i="211" s="1"/>
  <c r="D30" i="221"/>
  <c r="G232" i="211"/>
  <c r="G235" i="211"/>
  <c r="D31" i="221"/>
  <c r="K227" i="211" s="1"/>
  <c r="G228" i="211"/>
  <c r="G226" i="211"/>
  <c r="H227" i="211"/>
  <c r="H214" i="211"/>
  <c r="G216" i="211"/>
  <c r="G249" i="211" s="1"/>
  <c r="G215" i="211"/>
  <c r="G217" i="211"/>
  <c r="K235" i="211"/>
  <c r="H223" i="211"/>
  <c r="F235" i="211"/>
  <c r="K234" i="211"/>
  <c r="H222" i="211"/>
  <c r="F234" i="211"/>
  <c r="K233" i="211"/>
  <c r="H221" i="211"/>
  <c r="F233" i="211"/>
  <c r="K232" i="211"/>
  <c r="K265" i="211" s="1"/>
  <c r="F232" i="211"/>
  <c r="K231" i="211"/>
  <c r="F231" i="211"/>
  <c r="K229" i="211"/>
  <c r="G223" i="211"/>
  <c r="F229" i="211"/>
  <c r="K228" i="211"/>
  <c r="F228" i="211"/>
  <c r="F261" i="211" s="1"/>
  <c r="F227" i="211"/>
  <c r="K226" i="211"/>
  <c r="F226" i="211"/>
  <c r="K225" i="211"/>
  <c r="K258" i="211" s="1"/>
  <c r="F225" i="211"/>
  <c r="I223" i="211"/>
  <c r="I222" i="211"/>
  <c r="I221" i="211"/>
  <c r="I220" i="211"/>
  <c r="I219" i="211"/>
  <c r="K217" i="211"/>
  <c r="F217" i="211"/>
  <c r="K216" i="211"/>
  <c r="F216" i="211"/>
  <c r="I248" i="211"/>
  <c r="K215" i="211"/>
  <c r="F215" i="211"/>
  <c r="G247" i="211"/>
  <c r="K214" i="211"/>
  <c r="F214" i="211"/>
  <c r="K213" i="211"/>
  <c r="K246" i="211" s="1"/>
  <c r="F213" i="211"/>
  <c r="K165" i="211"/>
  <c r="K198" i="211" s="1"/>
  <c r="K164" i="211"/>
  <c r="K163" i="211"/>
  <c r="K162" i="211"/>
  <c r="K195" i="211" s="1"/>
  <c r="K161" i="211"/>
  <c r="K194" i="211" s="1"/>
  <c r="I165" i="211"/>
  <c r="I164" i="211"/>
  <c r="I163" i="211"/>
  <c r="I196" i="211" s="1"/>
  <c r="I162" i="211"/>
  <c r="I195" i="211" s="1"/>
  <c r="I161" i="211"/>
  <c r="K159" i="211"/>
  <c r="K158" i="211"/>
  <c r="K157" i="211"/>
  <c r="K151" i="211" s="1"/>
  <c r="K184" i="211" s="1"/>
  <c r="K156" i="211"/>
  <c r="K155" i="211"/>
  <c r="I159" i="211"/>
  <c r="I192" i="211" s="1"/>
  <c r="I158" i="211"/>
  <c r="I157" i="211"/>
  <c r="I190" i="211" s="1"/>
  <c r="I156" i="211"/>
  <c r="I155" i="211"/>
  <c r="H165" i="211"/>
  <c r="G165" i="211"/>
  <c r="H164" i="211"/>
  <c r="G164" i="211"/>
  <c r="H163" i="211"/>
  <c r="H196" i="211" s="1"/>
  <c r="G163" i="211"/>
  <c r="H162" i="211"/>
  <c r="G162" i="211"/>
  <c r="G161" i="211"/>
  <c r="G194" i="211" s="1"/>
  <c r="H159" i="211"/>
  <c r="G159" i="211"/>
  <c r="H158" i="211"/>
  <c r="H152" i="211" s="1"/>
  <c r="G158" i="211"/>
  <c r="H157" i="211"/>
  <c r="G157" i="211"/>
  <c r="H156" i="211"/>
  <c r="H150" i="211" s="1"/>
  <c r="H183" i="211" s="1"/>
  <c r="G156" i="211"/>
  <c r="G150" i="211" s="1"/>
  <c r="G155" i="211"/>
  <c r="H147" i="211"/>
  <c r="G147" i="211"/>
  <c r="H146" i="211"/>
  <c r="G146" i="211"/>
  <c r="H145" i="211"/>
  <c r="G145" i="211"/>
  <c r="G178" i="211" s="1"/>
  <c r="H144" i="211"/>
  <c r="H177" i="211" s="1"/>
  <c r="G144" i="211"/>
  <c r="H195" i="211"/>
  <c r="K147" i="211"/>
  <c r="K146" i="211"/>
  <c r="K145" i="211"/>
  <c r="K144" i="211"/>
  <c r="K177" i="211" s="1"/>
  <c r="K143" i="211"/>
  <c r="I146" i="211"/>
  <c r="I145" i="211"/>
  <c r="I147" i="211"/>
  <c r="I144" i="211"/>
  <c r="I143" i="211"/>
  <c r="F165" i="211"/>
  <c r="F164" i="211"/>
  <c r="F163" i="211"/>
  <c r="F196" i="211" s="1"/>
  <c r="F162" i="211"/>
  <c r="F195" i="211" s="1"/>
  <c r="F161" i="211"/>
  <c r="F159" i="211"/>
  <c r="F158" i="211"/>
  <c r="F157" i="211"/>
  <c r="F190" i="211" s="1"/>
  <c r="F155" i="211"/>
  <c r="F149" i="211" s="1"/>
  <c r="F156" i="211"/>
  <c r="G143" i="211"/>
  <c r="F147" i="211"/>
  <c r="F146" i="211"/>
  <c r="F145" i="211"/>
  <c r="F144" i="211"/>
  <c r="F143" i="211"/>
  <c r="I268" i="211"/>
  <c r="I267" i="211"/>
  <c r="G265" i="211"/>
  <c r="I261" i="211"/>
  <c r="I259" i="211"/>
  <c r="H259" i="211"/>
  <c r="F258" i="211"/>
  <c r="I250" i="211"/>
  <c r="H249" i="211"/>
  <c r="I247" i="211"/>
  <c r="I246" i="211"/>
  <c r="G246" i="211"/>
  <c r="F198" i="211"/>
  <c r="H197" i="211"/>
  <c r="K196" i="211"/>
  <c r="G190" i="211"/>
  <c r="F189" i="211"/>
  <c r="F188" i="211"/>
  <c r="H180" i="211"/>
  <c r="K178" i="211"/>
  <c r="H178" i="211"/>
  <c r="F178" i="211"/>
  <c r="F75" i="211"/>
  <c r="G75" i="211"/>
  <c r="I75" i="211"/>
  <c r="K75" i="211"/>
  <c r="F76" i="211"/>
  <c r="G76" i="211"/>
  <c r="H76" i="211"/>
  <c r="I76" i="211"/>
  <c r="K76" i="211"/>
  <c r="F77" i="211"/>
  <c r="G77" i="211"/>
  <c r="H77" i="211"/>
  <c r="I77" i="211"/>
  <c r="K77" i="211"/>
  <c r="F78" i="211"/>
  <c r="G78" i="211"/>
  <c r="H78" i="211"/>
  <c r="I78" i="211"/>
  <c r="K78" i="211"/>
  <c r="F79" i="211"/>
  <c r="G79" i="211"/>
  <c r="H79" i="211"/>
  <c r="I79" i="211"/>
  <c r="K79" i="211"/>
  <c r="F87" i="211"/>
  <c r="G87" i="211"/>
  <c r="G120" i="211" s="1"/>
  <c r="I87" i="211"/>
  <c r="K87" i="211"/>
  <c r="F88" i="211"/>
  <c r="G88" i="211"/>
  <c r="H88" i="211"/>
  <c r="I88" i="211"/>
  <c r="I121" i="211" s="1"/>
  <c r="K88" i="211"/>
  <c r="F89" i="211"/>
  <c r="G89" i="211"/>
  <c r="H89" i="211"/>
  <c r="I89" i="211"/>
  <c r="K89" i="211"/>
  <c r="F90" i="211"/>
  <c r="G90" i="211"/>
  <c r="H90" i="211"/>
  <c r="I90" i="211"/>
  <c r="F91" i="211"/>
  <c r="G91" i="211"/>
  <c r="H91" i="211"/>
  <c r="I91" i="211"/>
  <c r="K91" i="211"/>
  <c r="F93" i="211"/>
  <c r="G93" i="211"/>
  <c r="I93" i="211"/>
  <c r="K93" i="211"/>
  <c r="F94" i="211"/>
  <c r="F127" i="211" s="1"/>
  <c r="G94" i="211"/>
  <c r="H94" i="211"/>
  <c r="I94" i="211"/>
  <c r="K94" i="211"/>
  <c r="F95" i="211"/>
  <c r="F83" i="211" s="1"/>
  <c r="G95" i="211"/>
  <c r="G128" i="211" s="1"/>
  <c r="H95" i="211"/>
  <c r="I95" i="211"/>
  <c r="K95" i="211"/>
  <c r="F96" i="211"/>
  <c r="F129" i="211" s="1"/>
  <c r="G96" i="211"/>
  <c r="H96" i="211"/>
  <c r="I96" i="211"/>
  <c r="K96" i="211"/>
  <c r="F97" i="211"/>
  <c r="F130" i="211" s="1"/>
  <c r="G97" i="211"/>
  <c r="H97" i="211"/>
  <c r="I97" i="211"/>
  <c r="K97" i="211"/>
  <c r="K223" i="211" l="1"/>
  <c r="F152" i="211"/>
  <c r="F185" i="211" s="1"/>
  <c r="G153" i="211"/>
  <c r="I176" i="211"/>
  <c r="K190" i="211"/>
  <c r="H151" i="211"/>
  <c r="H184" i="211" s="1"/>
  <c r="K152" i="211"/>
  <c r="K149" i="211"/>
  <c r="K182" i="211" s="1"/>
  <c r="I149" i="211"/>
  <c r="I150" i="211"/>
  <c r="I183" i="211" s="1"/>
  <c r="I81" i="211"/>
  <c r="H153" i="211"/>
  <c r="K153" i="211"/>
  <c r="I153" i="211"/>
  <c r="I186" i="211" s="1"/>
  <c r="K249" i="211"/>
  <c r="K150" i="211"/>
  <c r="I85" i="211"/>
  <c r="I118" i="211" s="1"/>
  <c r="G189" i="211"/>
  <c r="H190" i="211"/>
  <c r="G196" i="211"/>
  <c r="G151" i="211"/>
  <c r="I109" i="211"/>
  <c r="F126" i="211"/>
  <c r="K248" i="211"/>
  <c r="K266" i="211"/>
  <c r="I111" i="211"/>
  <c r="G129" i="211"/>
  <c r="I120" i="211"/>
  <c r="K129" i="211"/>
  <c r="I180" i="211"/>
  <c r="G188" i="211"/>
  <c r="F192" i="211"/>
  <c r="K192" i="211"/>
  <c r="G198" i="211"/>
  <c r="K189" i="211"/>
  <c r="I198" i="211"/>
  <c r="I112" i="211"/>
  <c r="I123" i="211"/>
  <c r="G127" i="211"/>
  <c r="G130" i="211"/>
  <c r="F176" i="211"/>
  <c r="F177" i="211"/>
  <c r="F180" i="211"/>
  <c r="K180" i="211"/>
  <c r="I188" i="211"/>
  <c r="H189" i="211"/>
  <c r="G192" i="211"/>
  <c r="F194" i="211"/>
  <c r="G195" i="211"/>
  <c r="H198" i="211"/>
  <c r="F247" i="211"/>
  <c r="G248" i="211"/>
  <c r="G258" i="211"/>
  <c r="H260" i="211"/>
  <c r="I264" i="211"/>
  <c r="F266" i="211"/>
  <c r="G186" i="211"/>
  <c r="K126" i="211"/>
  <c r="K176" i="211"/>
  <c r="F248" i="211"/>
  <c r="I108" i="211"/>
  <c r="I124" i="211"/>
  <c r="K127" i="211"/>
  <c r="K130" i="211"/>
  <c r="G176" i="211"/>
  <c r="G177" i="211"/>
  <c r="G180" i="211"/>
  <c r="K188" i="211"/>
  <c r="I189" i="211"/>
  <c r="H192" i="211"/>
  <c r="H247" i="211"/>
  <c r="H248" i="211"/>
  <c r="I260" i="211"/>
  <c r="F265" i="211"/>
  <c r="G266" i="211"/>
  <c r="I122" i="211"/>
  <c r="K197" i="211"/>
  <c r="F197" i="211"/>
  <c r="H191" i="211"/>
  <c r="H179" i="211"/>
  <c r="F191" i="211"/>
  <c r="F179" i="211"/>
  <c r="I197" i="211"/>
  <c r="K191" i="211"/>
  <c r="K179" i="211"/>
  <c r="G197" i="211"/>
  <c r="I110" i="211"/>
  <c r="F128" i="211"/>
  <c r="H122" i="211"/>
  <c r="F116" i="211"/>
  <c r="H110" i="211"/>
  <c r="I128" i="211"/>
  <c r="K122" i="211"/>
  <c r="G122" i="211"/>
  <c r="K110" i="211"/>
  <c r="G110" i="211"/>
  <c r="H128" i="211"/>
  <c r="F122" i="211"/>
  <c r="F110" i="211"/>
  <c r="K128" i="211"/>
  <c r="I179" i="211"/>
  <c r="G262" i="211"/>
  <c r="H250" i="211"/>
  <c r="G250" i="211"/>
  <c r="K262" i="211"/>
  <c r="F109" i="211"/>
  <c r="F111" i="211"/>
  <c r="F112" i="211"/>
  <c r="F121" i="211"/>
  <c r="F123" i="211"/>
  <c r="F124" i="211"/>
  <c r="G126" i="211"/>
  <c r="H127" i="211"/>
  <c r="H129" i="211"/>
  <c r="H130" i="211"/>
  <c r="I252" i="211"/>
  <c r="F108" i="211"/>
  <c r="K108" i="211"/>
  <c r="G109" i="211"/>
  <c r="K109" i="211"/>
  <c r="G111" i="211"/>
  <c r="K111" i="211"/>
  <c r="G112" i="211"/>
  <c r="K112" i="211"/>
  <c r="F120" i="211"/>
  <c r="K120" i="211"/>
  <c r="G121" i="211"/>
  <c r="K121" i="211"/>
  <c r="G123" i="211"/>
  <c r="K123" i="211"/>
  <c r="G124" i="211"/>
  <c r="K124" i="211"/>
  <c r="I126" i="211"/>
  <c r="I127" i="211"/>
  <c r="I129" i="211"/>
  <c r="I130" i="211"/>
  <c r="H185" i="211"/>
  <c r="G179" i="211"/>
  <c r="K247" i="211"/>
  <c r="G108" i="211"/>
  <c r="H109" i="211"/>
  <c r="H111" i="211"/>
  <c r="H112" i="211"/>
  <c r="H121" i="211"/>
  <c r="H123" i="211"/>
  <c r="H124" i="211"/>
  <c r="I256" i="211"/>
  <c r="G256" i="211"/>
  <c r="H255" i="211"/>
  <c r="I253" i="211"/>
  <c r="K220" i="211"/>
  <c r="K259" i="211"/>
  <c r="K222" i="211"/>
  <c r="K261" i="211"/>
  <c r="H266" i="211"/>
  <c r="K250" i="211"/>
  <c r="F221" i="211"/>
  <c r="F260" i="211"/>
  <c r="F223" i="211"/>
  <c r="I255" i="211"/>
  <c r="I265" i="211"/>
  <c r="I266" i="211"/>
  <c r="K264" i="211"/>
  <c r="F264" i="211"/>
  <c r="I258" i="211"/>
  <c r="K267" i="211"/>
  <c r="G267" i="211"/>
  <c r="H261" i="211"/>
  <c r="F249" i="211"/>
  <c r="F267" i="211"/>
  <c r="K268" i="211"/>
  <c r="G268" i="211"/>
  <c r="I262" i="211"/>
  <c r="F268" i="211"/>
  <c r="H262" i="211"/>
  <c r="F250" i="211"/>
  <c r="F219" i="211"/>
  <c r="K219" i="211"/>
  <c r="G221" i="211"/>
  <c r="G260" i="211"/>
  <c r="K221" i="211"/>
  <c r="K260" i="211"/>
  <c r="K256" i="211"/>
  <c r="G220" i="211"/>
  <c r="G259" i="211"/>
  <c r="G222" i="211"/>
  <c r="G261" i="211"/>
  <c r="H265" i="211"/>
  <c r="F246" i="211"/>
  <c r="I254" i="211"/>
  <c r="F262" i="211"/>
  <c r="G264" i="211"/>
  <c r="H267" i="211"/>
  <c r="H268" i="211"/>
  <c r="I249" i="211"/>
  <c r="G219" i="211"/>
  <c r="H220" i="211"/>
  <c r="F220" i="211"/>
  <c r="F259" i="211"/>
  <c r="F222" i="211"/>
  <c r="I152" i="211"/>
  <c r="I185" i="211" s="1"/>
  <c r="I151" i="211"/>
  <c r="I191" i="211"/>
  <c r="G152" i="211"/>
  <c r="G191" i="211"/>
  <c r="G149" i="211"/>
  <c r="G182" i="211" s="1"/>
  <c r="I177" i="211"/>
  <c r="G183" i="211"/>
  <c r="K185" i="211"/>
  <c r="I194" i="211"/>
  <c r="I178" i="211"/>
  <c r="F153" i="211"/>
  <c r="F186" i="211" s="1"/>
  <c r="F151" i="211"/>
  <c r="F184" i="211" s="1"/>
  <c r="F150" i="211"/>
  <c r="F183" i="211" s="1"/>
  <c r="F182" i="211"/>
  <c r="F255" i="211"/>
  <c r="H254" i="211"/>
  <c r="H256" i="211"/>
  <c r="H83" i="211"/>
  <c r="H116" i="211" s="1"/>
  <c r="K85" i="211"/>
  <c r="K118" i="211" s="1"/>
  <c r="G85" i="211"/>
  <c r="G118" i="211" s="1"/>
  <c r="K83" i="211"/>
  <c r="K116" i="211" s="1"/>
  <c r="I82" i="211"/>
  <c r="I84" i="211"/>
  <c r="H82" i="211"/>
  <c r="H115" i="211" s="1"/>
  <c r="K81" i="211"/>
  <c r="K84" i="211"/>
  <c r="K117" i="211" s="1"/>
  <c r="G84" i="211"/>
  <c r="G117" i="211" s="1"/>
  <c r="K82" i="211"/>
  <c r="K115" i="211" s="1"/>
  <c r="F82" i="211"/>
  <c r="I83" i="211"/>
  <c r="I116" i="211" s="1"/>
  <c r="G81" i="211"/>
  <c r="G114" i="211" s="1"/>
  <c r="F81" i="211"/>
  <c r="F114" i="211" s="1"/>
  <c r="H84" i="211"/>
  <c r="H117" i="211" s="1"/>
  <c r="G83" i="211"/>
  <c r="G116" i="211" s="1"/>
  <c r="H85" i="211"/>
  <c r="H118" i="211" s="1"/>
  <c r="F85" i="211"/>
  <c r="F118" i="211" s="1"/>
  <c r="F84" i="211"/>
  <c r="F117" i="211" s="1"/>
  <c r="G82" i="211"/>
  <c r="G115" i="211" s="1"/>
  <c r="F115" i="211" l="1"/>
  <c r="K186" i="211"/>
  <c r="I182" i="211"/>
  <c r="I114" i="211"/>
  <c r="H186" i="211"/>
  <c r="K183" i="211"/>
  <c r="I184" i="211"/>
  <c r="K114" i="211"/>
  <c r="I117" i="211"/>
  <c r="I115" i="211"/>
  <c r="G184" i="211"/>
  <c r="G185" i="211"/>
  <c r="G252" i="211"/>
  <c r="G253" i="211"/>
  <c r="H253" i="211"/>
  <c r="K255" i="211"/>
  <c r="F253" i="211"/>
  <c r="K254" i="211"/>
  <c r="K252" i="211"/>
  <c r="F256" i="211"/>
  <c r="G255" i="211"/>
  <c r="G254" i="211"/>
  <c r="F252" i="211"/>
  <c r="F254" i="211"/>
  <c r="K253" i="211"/>
  <c r="K30" i="211" l="1"/>
  <c r="K29" i="211"/>
  <c r="K28" i="211"/>
  <c r="K27" i="211"/>
  <c r="K26" i="211"/>
  <c r="K24" i="211"/>
  <c r="K23" i="211"/>
  <c r="K22" i="211"/>
  <c r="K21" i="211"/>
  <c r="K20" i="211"/>
  <c r="K12" i="211"/>
  <c r="K11" i="211"/>
  <c r="K10" i="211"/>
  <c r="K9" i="211"/>
  <c r="K8" i="211"/>
  <c r="I30" i="211"/>
  <c r="I29" i="211"/>
  <c r="I28" i="211"/>
  <c r="I27" i="211"/>
  <c r="I26" i="211"/>
  <c r="I24" i="211"/>
  <c r="I23" i="211"/>
  <c r="I22" i="211"/>
  <c r="I21" i="211"/>
  <c r="I20" i="211"/>
  <c r="H30" i="211"/>
  <c r="G30" i="211"/>
  <c r="H29" i="211"/>
  <c r="G29" i="211"/>
  <c r="H28" i="211"/>
  <c r="G28" i="211"/>
  <c r="H27" i="211"/>
  <c r="G27" i="211"/>
  <c r="G26" i="211"/>
  <c r="H24" i="211"/>
  <c r="G24" i="211"/>
  <c r="H23" i="211"/>
  <c r="G23" i="211"/>
  <c r="H22" i="211"/>
  <c r="G22" i="211"/>
  <c r="H21" i="211"/>
  <c r="G21" i="211"/>
  <c r="G20" i="211"/>
  <c r="I12" i="211"/>
  <c r="I11" i="211"/>
  <c r="I10" i="211"/>
  <c r="G8" i="211"/>
  <c r="I9" i="211"/>
  <c r="I8" i="211"/>
  <c r="H12" i="211"/>
  <c r="G12" i="211"/>
  <c r="H11" i="211"/>
  <c r="G11" i="211"/>
  <c r="H10" i="211"/>
  <c r="G10" i="211"/>
  <c r="H9" i="211"/>
  <c r="G9" i="211"/>
  <c r="F8" i="211" l="1"/>
  <c r="F9" i="211"/>
  <c r="F10" i="211"/>
  <c r="H55" i="211"/>
  <c r="F11" i="211"/>
  <c r="F12" i="211"/>
  <c r="F20" i="211"/>
  <c r="F21" i="211"/>
  <c r="F22" i="211"/>
  <c r="F23" i="211"/>
  <c r="F24" i="211"/>
  <c r="H57" i="211"/>
  <c r="F26" i="211"/>
  <c r="I59" i="211"/>
  <c r="F27" i="211"/>
  <c r="F28" i="211"/>
  <c r="G61" i="211"/>
  <c r="I16" i="211"/>
  <c r="F29" i="211"/>
  <c r="H62" i="211"/>
  <c r="I62" i="211"/>
  <c r="F30" i="211"/>
  <c r="G63" i="211"/>
  <c r="H63" i="211"/>
  <c r="I18" i="211"/>
  <c r="F41" i="211"/>
  <c r="G41" i="211"/>
  <c r="K41" i="211"/>
  <c r="G44" i="211"/>
  <c r="H44" i="211"/>
  <c r="I44" i="211"/>
  <c r="K44" i="211"/>
  <c r="G45" i="211"/>
  <c r="H45" i="211"/>
  <c r="F53" i="211"/>
  <c r="G56" i="211"/>
  <c r="H56" i="211"/>
  <c r="I56" i="211"/>
  <c r="F57" i="211"/>
  <c r="G57" i="211"/>
  <c r="I57" i="211"/>
  <c r="K57" i="211"/>
  <c r="G62" i="211"/>
  <c r="F63" i="211"/>
  <c r="I63" i="211"/>
  <c r="F60" i="211" l="1"/>
  <c r="H54" i="211"/>
  <c r="H42" i="211"/>
  <c r="F16" i="211"/>
  <c r="F49" i="211" s="1"/>
  <c r="F45" i="211"/>
  <c r="F62" i="211"/>
  <c r="F56" i="211"/>
  <c r="F18" i="211"/>
  <c r="F51" i="211" s="1"/>
  <c r="F59" i="211"/>
  <c r="K53" i="211"/>
  <c r="K62" i="211"/>
  <c r="K45" i="211"/>
  <c r="K56" i="211"/>
  <c r="G59" i="211"/>
  <c r="K61" i="211"/>
  <c r="K59" i="211"/>
  <c r="K63" i="211"/>
  <c r="I53" i="211"/>
  <c r="I14" i="211"/>
  <c r="G53" i="211"/>
  <c r="I51" i="211"/>
  <c r="I45" i="211"/>
  <c r="I55" i="211"/>
  <c r="I41" i="211"/>
  <c r="H61" i="211"/>
  <c r="I43" i="211"/>
  <c r="H43" i="211"/>
  <c r="K18" i="211"/>
  <c r="G18" i="211"/>
  <c r="K16" i="211"/>
  <c r="G16" i="211"/>
  <c r="K14" i="211"/>
  <c r="K43" i="211"/>
  <c r="G43" i="211"/>
  <c r="F61" i="211"/>
  <c r="K55" i="211"/>
  <c r="G55" i="211"/>
  <c r="F43" i="211"/>
  <c r="I49" i="211"/>
  <c r="I61" i="211"/>
  <c r="F55" i="211"/>
  <c r="F17" i="211"/>
  <c r="F15" i="211"/>
  <c r="I42" i="211"/>
  <c r="F14" i="211"/>
  <c r="I17" i="211"/>
  <c r="I15" i="211"/>
  <c r="H18" i="211"/>
  <c r="G14" i="211"/>
  <c r="H17" i="211"/>
  <c r="K17" i="211"/>
  <c r="G17" i="211"/>
  <c r="K15" i="211"/>
  <c r="G15" i="211"/>
  <c r="F47" i="211"/>
  <c r="F50" i="211"/>
  <c r="I60" i="211"/>
  <c r="K54" i="211"/>
  <c r="G54" i="211"/>
  <c r="K42" i="211"/>
  <c r="G42" i="211"/>
  <c r="H60" i="211"/>
  <c r="F54" i="211"/>
  <c r="F44" i="211"/>
  <c r="F42" i="211"/>
  <c r="H16" i="211"/>
  <c r="H15" i="211"/>
  <c r="K60" i="211"/>
  <c r="G60" i="211"/>
  <c r="I54" i="211"/>
  <c r="F48" i="211" l="1"/>
  <c r="K50" i="211"/>
  <c r="K47" i="211"/>
  <c r="K51" i="211"/>
  <c r="K48" i="211"/>
  <c r="K49" i="211"/>
  <c r="I47" i="211"/>
  <c r="G47" i="211"/>
  <c r="I50" i="211"/>
  <c r="I48" i="211"/>
  <c r="G49" i="211"/>
  <c r="G50" i="211"/>
  <c r="G51" i="211"/>
  <c r="H49" i="211"/>
  <c r="H50" i="211"/>
  <c r="H51" i="211"/>
  <c r="H48" i="211"/>
  <c r="G48" i="211"/>
  <c r="J75" i="211" l="1"/>
  <c r="J87" i="211"/>
  <c r="J8" i="211"/>
  <c r="J93" i="211" l="1"/>
  <c r="J26" i="211"/>
  <c r="J162" i="211"/>
  <c r="J232" i="211"/>
  <c r="J94" i="211"/>
  <c r="J27" i="211"/>
  <c r="J231" i="211"/>
  <c r="J161" i="211"/>
  <c r="J20" i="211"/>
  <c r="J120" i="211"/>
  <c r="C87" i="211"/>
  <c r="C8" i="211"/>
  <c r="J41" i="211"/>
  <c r="J81" i="211"/>
  <c r="J155" i="211"/>
  <c r="J225" i="211"/>
  <c r="J143" i="211"/>
  <c r="J213" i="211"/>
  <c r="J53" i="211"/>
  <c r="C20" i="211"/>
  <c r="J108" i="211"/>
  <c r="C75" i="211"/>
  <c r="J95" i="211" l="1"/>
  <c r="J28" i="211"/>
  <c r="J226" i="211"/>
  <c r="J156" i="211"/>
  <c r="J59" i="211"/>
  <c r="C26" i="211"/>
  <c r="J114" i="211"/>
  <c r="C81" i="211"/>
  <c r="J76" i="211"/>
  <c r="J9" i="211"/>
  <c r="C53" i="211"/>
  <c r="J246" i="211"/>
  <c r="C213" i="211"/>
  <c r="J188" i="211"/>
  <c r="J149" i="211"/>
  <c r="C155" i="211"/>
  <c r="J126" i="211"/>
  <c r="C93" i="211"/>
  <c r="C120" i="211"/>
  <c r="J214" i="211"/>
  <c r="J144" i="211"/>
  <c r="J88" i="211"/>
  <c r="J21" i="211"/>
  <c r="C225" i="211"/>
  <c r="J258" i="211"/>
  <c r="J219" i="211"/>
  <c r="C41" i="211"/>
  <c r="J14" i="211"/>
  <c r="J176" i="211"/>
  <c r="C143" i="211"/>
  <c r="J194" i="211"/>
  <c r="C161" i="211"/>
  <c r="C108" i="211"/>
  <c r="C231" i="211"/>
  <c r="J264" i="211"/>
  <c r="J29" i="211" l="1"/>
  <c r="J96" i="211"/>
  <c r="J234" i="211"/>
  <c r="J164" i="211"/>
  <c r="J233" i="211"/>
  <c r="J163" i="211"/>
  <c r="J265" i="211"/>
  <c r="E232" i="211"/>
  <c r="C232" i="211"/>
  <c r="J47" i="211"/>
  <c r="C14" i="211"/>
  <c r="J252" i="211"/>
  <c r="C219" i="211"/>
  <c r="J121" i="211"/>
  <c r="E88" i="211"/>
  <c r="C88" i="211"/>
  <c r="J82" i="211"/>
  <c r="C114" i="211"/>
  <c r="J227" i="211"/>
  <c r="J157" i="211"/>
  <c r="J60" i="211"/>
  <c r="E27" i="211"/>
  <c r="C27" i="211"/>
  <c r="C176" i="211"/>
  <c r="E9" i="211"/>
  <c r="C9" i="211"/>
  <c r="J42" i="211"/>
  <c r="J189" i="211"/>
  <c r="E156" i="211"/>
  <c r="C156" i="211"/>
  <c r="C264" i="211"/>
  <c r="J215" i="211"/>
  <c r="J145" i="211"/>
  <c r="J89" i="211"/>
  <c r="J22" i="211"/>
  <c r="J127" i="211"/>
  <c r="C94" i="211"/>
  <c r="E94" i="211"/>
  <c r="C194" i="211"/>
  <c r="C258" i="211"/>
  <c r="J177" i="211"/>
  <c r="C144" i="211"/>
  <c r="E144" i="211"/>
  <c r="J150" i="211"/>
  <c r="J195" i="211"/>
  <c r="C162" i="211"/>
  <c r="E162" i="211"/>
  <c r="C188" i="211"/>
  <c r="C246" i="211"/>
  <c r="J109" i="211"/>
  <c r="C76" i="211"/>
  <c r="E76" i="211"/>
  <c r="E226" i="211"/>
  <c r="J220" i="211"/>
  <c r="C226" i="211"/>
  <c r="J259" i="211"/>
  <c r="J77" i="211"/>
  <c r="J10" i="211"/>
  <c r="J15" i="211"/>
  <c r="J54" i="211"/>
  <c r="C21" i="211"/>
  <c r="E21" i="211"/>
  <c r="J247" i="211"/>
  <c r="C214" i="211"/>
  <c r="E214" i="211"/>
  <c r="C126" i="211"/>
  <c r="J182" i="211"/>
  <c r="C149" i="211"/>
  <c r="C59" i="211"/>
  <c r="J235" i="211" l="1"/>
  <c r="J165" i="211"/>
  <c r="J97" i="211"/>
  <c r="J30" i="211"/>
  <c r="J228" i="211"/>
  <c r="J158" i="211"/>
  <c r="C182" i="211"/>
  <c r="E15" i="211"/>
  <c r="C15" i="211"/>
  <c r="J48" i="211"/>
  <c r="E220" i="211"/>
  <c r="J253" i="211"/>
  <c r="C220" i="211"/>
  <c r="C109" i="211"/>
  <c r="C195" i="211"/>
  <c r="J128" i="211"/>
  <c r="C95" i="211"/>
  <c r="E95" i="211"/>
  <c r="E189" i="211"/>
  <c r="E42" i="211"/>
  <c r="J266" i="211"/>
  <c r="C233" i="211"/>
  <c r="E233" i="211"/>
  <c r="C265" i="211"/>
  <c r="E247" i="211"/>
  <c r="E54" i="211"/>
  <c r="E259" i="211"/>
  <c r="E177" i="211"/>
  <c r="E127" i="211"/>
  <c r="J178" i="211"/>
  <c r="E145" i="211"/>
  <c r="C145" i="211"/>
  <c r="C60" i="211"/>
  <c r="J151" i="211"/>
  <c r="J190" i="211"/>
  <c r="E157" i="211"/>
  <c r="C157" i="211"/>
  <c r="J196" i="211"/>
  <c r="E163" i="211"/>
  <c r="C163" i="211"/>
  <c r="J115" i="211"/>
  <c r="E82" i="211"/>
  <c r="C82" i="211"/>
  <c r="E265" i="211"/>
  <c r="J146" i="211"/>
  <c r="J216" i="211"/>
  <c r="C247" i="211"/>
  <c r="C54" i="211"/>
  <c r="J43" i="211"/>
  <c r="C10" i="211"/>
  <c r="E10" i="211"/>
  <c r="C177" i="211"/>
  <c r="C127" i="211"/>
  <c r="J55" i="211"/>
  <c r="E22" i="211"/>
  <c r="J16" i="211"/>
  <c r="C22" i="211"/>
  <c r="J248" i="211"/>
  <c r="E215" i="211"/>
  <c r="C215" i="211"/>
  <c r="C189" i="211"/>
  <c r="J61" i="211"/>
  <c r="E28" i="211"/>
  <c r="C28" i="211"/>
  <c r="E60" i="211"/>
  <c r="C227" i="211"/>
  <c r="J260" i="211"/>
  <c r="J221" i="211"/>
  <c r="E227" i="211"/>
  <c r="C121" i="211"/>
  <c r="C252" i="211"/>
  <c r="C47" i="211"/>
  <c r="J90" i="211"/>
  <c r="J23" i="211"/>
  <c r="J78" i="211"/>
  <c r="J11" i="211"/>
  <c r="J110" i="211"/>
  <c r="C77" i="211"/>
  <c r="E77" i="211"/>
  <c r="C259" i="211"/>
  <c r="E109" i="211"/>
  <c r="E195" i="211"/>
  <c r="J183" i="211"/>
  <c r="E150" i="211"/>
  <c r="C150" i="211"/>
  <c r="J122" i="211"/>
  <c r="E89" i="211"/>
  <c r="C89" i="211"/>
  <c r="J83" i="211"/>
  <c r="C42" i="211"/>
  <c r="E121" i="211"/>
  <c r="J79" i="211" l="1"/>
  <c r="J12" i="211"/>
  <c r="E122" i="211"/>
  <c r="J111" i="211"/>
  <c r="C78" i="211"/>
  <c r="E78" i="211"/>
  <c r="J56" i="211"/>
  <c r="E23" i="211"/>
  <c r="C23" i="211"/>
  <c r="J17" i="211"/>
  <c r="C61" i="211"/>
  <c r="E55" i="211"/>
  <c r="C43" i="211"/>
  <c r="J179" i="211"/>
  <c r="E146" i="211"/>
  <c r="C146" i="211"/>
  <c r="C115" i="211"/>
  <c r="C196" i="211"/>
  <c r="C190" i="211"/>
  <c r="E151" i="211"/>
  <c r="C151" i="211"/>
  <c r="J184" i="211"/>
  <c r="E178" i="211"/>
  <c r="E253" i="211"/>
  <c r="J147" i="211"/>
  <c r="J217" i="211"/>
  <c r="E183" i="211"/>
  <c r="E29" i="211"/>
  <c r="C29" i="211"/>
  <c r="J62" i="211"/>
  <c r="J123" i="211"/>
  <c r="E90" i="211"/>
  <c r="J84" i="211"/>
  <c r="C90" i="211"/>
  <c r="E260" i="211"/>
  <c r="C260" i="211"/>
  <c r="E61" i="211"/>
  <c r="E115" i="211"/>
  <c r="E196" i="211"/>
  <c r="E190" i="211"/>
  <c r="C234" i="211"/>
  <c r="E234" i="211"/>
  <c r="J267" i="211"/>
  <c r="E266" i="211"/>
  <c r="E128" i="211"/>
  <c r="J129" i="211"/>
  <c r="C96" i="211"/>
  <c r="E96" i="211"/>
  <c r="C48" i="211"/>
  <c r="J152" i="211"/>
  <c r="J191" i="211"/>
  <c r="C158" i="211"/>
  <c r="E158" i="211"/>
  <c r="J91" i="211"/>
  <c r="J24" i="211"/>
  <c r="J116" i="211"/>
  <c r="E83" i="211"/>
  <c r="C83" i="211"/>
  <c r="E110" i="211"/>
  <c r="E221" i="211"/>
  <c r="J254" i="211"/>
  <c r="C221" i="211"/>
  <c r="C248" i="211"/>
  <c r="C55" i="211"/>
  <c r="C266" i="211"/>
  <c r="C128" i="211"/>
  <c r="C253" i="211"/>
  <c r="J197" i="211"/>
  <c r="E164" i="211"/>
  <c r="C164" i="211"/>
  <c r="E48" i="211"/>
  <c r="J222" i="211"/>
  <c r="J261" i="211"/>
  <c r="C228" i="211"/>
  <c r="E228" i="211"/>
  <c r="J159" i="211"/>
  <c r="J229" i="211"/>
  <c r="C122" i="211"/>
  <c r="C183" i="211"/>
  <c r="C110" i="211"/>
  <c r="J44" i="211"/>
  <c r="C11" i="211"/>
  <c r="E11" i="211"/>
  <c r="E248" i="211"/>
  <c r="J49" i="211"/>
  <c r="E16" i="211"/>
  <c r="C16" i="211"/>
  <c r="E43" i="211"/>
  <c r="E216" i="211"/>
  <c r="C216" i="211"/>
  <c r="J249" i="211"/>
  <c r="C178" i="211"/>
  <c r="J130" i="211" l="1"/>
  <c r="E97" i="211"/>
  <c r="C97" i="211"/>
  <c r="C249" i="211"/>
  <c r="C44" i="211"/>
  <c r="E261" i="211"/>
  <c r="J255" i="211"/>
  <c r="C222" i="211"/>
  <c r="E222" i="211"/>
  <c r="C197" i="211"/>
  <c r="E129" i="211"/>
  <c r="C123" i="211"/>
  <c r="E62" i="211"/>
  <c r="J250" i="211"/>
  <c r="C217" i="211"/>
  <c r="E217" i="211"/>
  <c r="C56" i="211"/>
  <c r="C49" i="211"/>
  <c r="J223" i="211"/>
  <c r="J262" i="211"/>
  <c r="E229" i="211"/>
  <c r="C229" i="211"/>
  <c r="C261" i="211"/>
  <c r="C30" i="211"/>
  <c r="E30" i="211"/>
  <c r="J63" i="211"/>
  <c r="E197" i="211"/>
  <c r="E254" i="211"/>
  <c r="C116" i="211"/>
  <c r="E191" i="211"/>
  <c r="C152" i="211"/>
  <c r="E152" i="211"/>
  <c r="J185" i="211"/>
  <c r="C129" i="211"/>
  <c r="E267" i="211"/>
  <c r="J117" i="211"/>
  <c r="C84" i="211"/>
  <c r="E84" i="211"/>
  <c r="J198" i="211"/>
  <c r="E165" i="211"/>
  <c r="C165" i="211"/>
  <c r="J180" i="211"/>
  <c r="E147" i="211"/>
  <c r="C147" i="211"/>
  <c r="C184" i="211"/>
  <c r="C179" i="211"/>
  <c r="E111" i="211"/>
  <c r="E249" i="211"/>
  <c r="E49" i="211"/>
  <c r="J153" i="211"/>
  <c r="E159" i="211"/>
  <c r="C159" i="211"/>
  <c r="J192" i="211"/>
  <c r="C254" i="211"/>
  <c r="C235" i="211"/>
  <c r="J268" i="211"/>
  <c r="E235" i="211"/>
  <c r="J57" i="211"/>
  <c r="C24" i="211"/>
  <c r="J18" i="211"/>
  <c r="E24" i="211"/>
  <c r="C191" i="211"/>
  <c r="E123" i="211"/>
  <c r="E184" i="211"/>
  <c r="E179" i="211"/>
  <c r="E56" i="211"/>
  <c r="C111" i="211"/>
  <c r="E12" i="211"/>
  <c r="J45" i="211"/>
  <c r="C12" i="211"/>
  <c r="E44" i="211"/>
  <c r="E116" i="211"/>
  <c r="J124" i="211"/>
  <c r="J85" i="211"/>
  <c r="C91" i="211"/>
  <c r="E91" i="211"/>
  <c r="C267" i="211"/>
  <c r="C62" i="211"/>
  <c r="J50" i="211"/>
  <c r="E17" i="211"/>
  <c r="C17" i="211"/>
  <c r="J112" i="211"/>
  <c r="C79" i="211"/>
  <c r="E79" i="211"/>
  <c r="E50" i="211" l="1"/>
  <c r="C112" i="211"/>
  <c r="C45" i="211"/>
  <c r="E57" i="211"/>
  <c r="C268" i="211"/>
  <c r="C192" i="211"/>
  <c r="E198" i="211"/>
  <c r="C117" i="211"/>
  <c r="E185" i="211"/>
  <c r="C130" i="211"/>
  <c r="E112" i="211"/>
  <c r="C18" i="211"/>
  <c r="E18" i="211"/>
  <c r="J51" i="211"/>
  <c r="E268" i="211"/>
  <c r="C185" i="211"/>
  <c r="E63" i="211"/>
  <c r="C262" i="211"/>
  <c r="J256" i="211"/>
  <c r="C223" i="211"/>
  <c r="E223" i="211"/>
  <c r="E130" i="211"/>
  <c r="C50" i="211"/>
  <c r="C124" i="211"/>
  <c r="C57" i="211"/>
  <c r="E192" i="211"/>
  <c r="C180" i="211"/>
  <c r="C198" i="211"/>
  <c r="E117" i="211"/>
  <c r="C63" i="211"/>
  <c r="E262" i="211"/>
  <c r="E250" i="211"/>
  <c r="E255" i="211"/>
  <c r="E124" i="211"/>
  <c r="J118" i="211"/>
  <c r="C85" i="211"/>
  <c r="E85" i="211"/>
  <c r="E45" i="211"/>
  <c r="J186" i="211"/>
  <c r="E153" i="211"/>
  <c r="C153" i="211"/>
  <c r="E180" i="211"/>
  <c r="C250" i="211"/>
  <c r="C255" i="211"/>
  <c r="C118" i="211" l="1"/>
  <c r="E51" i="211"/>
  <c r="C51" i="211"/>
  <c r="C186" i="211"/>
  <c r="E186" i="211"/>
  <c r="E256" i="211"/>
  <c r="E118" i="211"/>
  <c r="C256" i="211"/>
</calcChain>
</file>

<file path=xl/sharedStrings.xml><?xml version="1.0" encoding="utf-8"?>
<sst xmlns="http://schemas.openxmlformats.org/spreadsheetml/2006/main" count="688" uniqueCount="165">
  <si>
    <t>介護</t>
  </si>
  <si>
    <t>年金</t>
  </si>
  <si>
    <t>医療</t>
  </si>
  <si>
    <t>その他</t>
  </si>
  <si>
    <t>国庫負担</t>
  </si>
  <si>
    <t>地方負担</t>
  </si>
  <si>
    <t>（兆円）</t>
  </si>
  <si>
    <t>GDP</t>
  </si>
  <si>
    <t>年  度</t>
  </si>
  <si>
    <t>社会保障</t>
  </si>
  <si>
    <t>給付費</t>
  </si>
  <si>
    <t>（％）</t>
  </si>
  <si>
    <t>年金全体(経済ベースラインケース）</t>
    <rPh sb="0" eb="2">
      <t>ネンキン</t>
    </rPh>
    <rPh sb="2" eb="4">
      <t>ゼンタイ</t>
    </rPh>
    <rPh sb="5" eb="7">
      <t>ケイザイ</t>
    </rPh>
    <phoneticPr fontId="9"/>
  </si>
  <si>
    <t>西暦</t>
    <rPh sb="0" eb="2">
      <t>セイレキ</t>
    </rPh>
    <phoneticPr fontId="1"/>
  </si>
  <si>
    <t>社会保障負担</t>
    <rPh sb="4" eb="6">
      <t>フタン</t>
    </rPh>
    <phoneticPr fontId="36"/>
  </si>
  <si>
    <t>GDP</t>
    <phoneticPr fontId="9"/>
  </si>
  <si>
    <t>年金全体（経済成長実現ケース）</t>
    <rPh sb="0" eb="2">
      <t>ネンキン</t>
    </rPh>
    <rPh sb="2" eb="4">
      <t>ゼンタイ</t>
    </rPh>
    <rPh sb="5" eb="7">
      <t>ケイザイ</t>
    </rPh>
    <rPh sb="7" eb="9">
      <t>セイチョウ</t>
    </rPh>
    <rPh sb="9" eb="11">
      <t>ジツゲン</t>
    </rPh>
    <phoneticPr fontId="5"/>
  </si>
  <si>
    <t>西暦</t>
    <rPh sb="0" eb="2">
      <t>セイレキ</t>
    </rPh>
    <phoneticPr fontId="11"/>
  </si>
  <si>
    <t>社会保障負担</t>
    <rPh sb="4" eb="6">
      <t>フタン</t>
    </rPh>
    <phoneticPr fontId="17"/>
  </si>
  <si>
    <t>【ベースライン】</t>
  </si>
  <si>
    <t>現状投影</t>
  </si>
  <si>
    <t>費用額</t>
  </si>
  <si>
    <t>給付費</t>
    <rPh sb="0" eb="3">
      <t>キュウフヒ</t>
    </rPh>
    <phoneticPr fontId="22"/>
  </si>
  <si>
    <t>保険料</t>
    <rPh sb="0" eb="3">
      <t>ホケンリョウ</t>
    </rPh>
    <phoneticPr fontId="22"/>
  </si>
  <si>
    <t>地方</t>
    <rPh sb="0" eb="2">
      <t>チホウ</t>
    </rPh>
    <phoneticPr fontId="22"/>
  </si>
  <si>
    <t>医療その他</t>
  </si>
  <si>
    <t>保険料</t>
  </si>
  <si>
    <t>公費</t>
  </si>
  <si>
    <t>国庫</t>
  </si>
  <si>
    <t>地方</t>
  </si>
  <si>
    <t>←30予算から推計</t>
  </si>
  <si>
    <t>介護扶助（生保）</t>
  </si>
  <si>
    <t>給付</t>
  </si>
  <si>
    <t>←30予算ベース</t>
  </si>
  <si>
    <t>○ 経済前提：ベースラインケース、医療介護の前提：現状投影シミュレーション</t>
    <rPh sb="2" eb="4">
      <t>ケイザイ</t>
    </rPh>
    <rPh sb="4" eb="6">
      <t>ゼンテイ</t>
    </rPh>
    <rPh sb="17" eb="19">
      <t>イリョウ</t>
    </rPh>
    <rPh sb="19" eb="21">
      <t>カイゴ</t>
    </rPh>
    <rPh sb="22" eb="24">
      <t>ゼンテイ</t>
    </rPh>
    <rPh sb="25" eb="27">
      <t>ゲンジョウ</t>
    </rPh>
    <rPh sb="27" eb="29">
      <t>トウエイ</t>
    </rPh>
    <phoneticPr fontId="22"/>
  </si>
  <si>
    <t>○ 経済前提：成長実現ケース、医療介護の前提：現状投影シミュレーション</t>
  </si>
  <si>
    <t>成長実現</t>
    <rPh sb="0" eb="2">
      <t>セイチョウ</t>
    </rPh>
    <rPh sb="2" eb="4">
      <t>ジツゲン</t>
    </rPh>
    <phoneticPr fontId="22"/>
  </si>
  <si>
    <t>ベースライン</t>
    <phoneticPr fontId="22"/>
  </si>
  <si>
    <t>子ども子育て計</t>
    <rPh sb="0" eb="1">
      <t>コ</t>
    </rPh>
    <rPh sb="3" eb="5">
      <t>コソダ</t>
    </rPh>
    <rPh sb="6" eb="7">
      <t>ケイ</t>
    </rPh>
    <phoneticPr fontId="22"/>
  </si>
  <si>
    <t>（単位：億円）</t>
  </si>
  <si>
    <t>総額</t>
  </si>
  <si>
    <t>○ 経済前提：ベースラインケース、医療介護の前提：現状投影シミュレーション</t>
  </si>
  <si>
    <t>～</t>
  </si>
  <si>
    <t>注１．2018年度は、年金、医療、子ども子育ては2018年度予算ベース、介護は第7期介護保険事業計画ベース、その他は2017年度予算ベースからの推計値。</t>
  </si>
  <si>
    <t>注２．子ども・子育ては、保育所、幼稚園、延長保育、地域子育て支援拠点、一時預かり、子どものための現金給付、育児休業給付、出産手当金、社会的養護、妊婦検診等を含めた計数である。</t>
  </si>
  <si>
    <t>注３．医療の①、②は、単価の伸び率の各前提（伸び率①～②）に対応したもの。</t>
  </si>
  <si>
    <t>社会保障全体</t>
  </si>
  <si>
    <t>子ども・
子育て</t>
  </si>
  <si>
    <t>負担額</t>
  </si>
  <si>
    <t>保険料負担</t>
  </si>
  <si>
    <t>公費負担</t>
  </si>
  <si>
    <t>社会保障全体
（対ＧＤＰ比）</t>
  </si>
  <si>
    <t>　給付費（対ＧＤＰ比）</t>
  </si>
  <si>
    <t>　負担額（対ＧＤＰ比）</t>
  </si>
  <si>
    <t>○成長実現ケース</t>
    <rPh sb="1" eb="3">
      <t>セイチョウ</t>
    </rPh>
    <rPh sb="3" eb="5">
      <t>ジツゲン</t>
    </rPh>
    <phoneticPr fontId="38"/>
  </si>
  <si>
    <t>名目GDP</t>
    <rPh sb="0" eb="2">
      <t>メイモク</t>
    </rPh>
    <phoneticPr fontId="22"/>
  </si>
  <si>
    <t>GDP指数</t>
  </si>
  <si>
    <t>物価指数</t>
  </si>
  <si>
    <t>賃金指数</t>
  </si>
  <si>
    <t>子ども７：３指数</t>
  </si>
  <si>
    <t>医療伸び①指数</t>
  </si>
  <si>
    <t>医療伸び②指数</t>
  </si>
  <si>
    <t>○ベースラインケース</t>
    <phoneticPr fontId="38"/>
  </si>
  <si>
    <t>○ 経済前提：ベースラインケース、医療介護の前提：計画実現シミュレーション</t>
  </si>
  <si>
    <t>○ 経済前提：ベースラインケース、医療介護の前提：計画実現シミュレーション</t>
    <rPh sb="2" eb="4">
      <t>ケイザイ</t>
    </rPh>
    <rPh sb="4" eb="6">
      <t>ゼンテイ</t>
    </rPh>
    <rPh sb="17" eb="19">
      <t>イリョウ</t>
    </rPh>
    <rPh sb="19" eb="21">
      <t>カイゴ</t>
    </rPh>
    <rPh sb="22" eb="24">
      <t>ゼンテイ</t>
    </rPh>
    <rPh sb="25" eb="27">
      <t>ケイカク</t>
    </rPh>
    <rPh sb="27" eb="29">
      <t>ジツゲン</t>
    </rPh>
    <phoneticPr fontId="22"/>
  </si>
  <si>
    <t>医療その他</t>
    <rPh sb="0" eb="2">
      <t>イリョウ</t>
    </rPh>
    <rPh sb="4" eb="5">
      <t>タ</t>
    </rPh>
    <phoneticPr fontId="22"/>
  </si>
  <si>
    <t>公費</t>
    <rPh sb="0" eb="2">
      <t>コウヒ</t>
    </rPh>
    <phoneticPr fontId="22"/>
  </si>
  <si>
    <t>国庫</t>
    <rPh sb="0" eb="2">
      <t>コッコ</t>
    </rPh>
    <phoneticPr fontId="22"/>
  </si>
  <si>
    <t>←30予算から推計</t>
    <rPh sb="3" eb="5">
      <t>ヨサン</t>
    </rPh>
    <rPh sb="7" eb="9">
      <t>スイケイ</t>
    </rPh>
    <phoneticPr fontId="22"/>
  </si>
  <si>
    <t>介護扶助（生保）</t>
    <rPh sb="0" eb="2">
      <t>カイゴ</t>
    </rPh>
    <rPh sb="2" eb="4">
      <t>フジョ</t>
    </rPh>
    <rPh sb="5" eb="7">
      <t>セイホ</t>
    </rPh>
    <phoneticPr fontId="22"/>
  </si>
  <si>
    <t>給付</t>
    <rPh sb="0" eb="2">
      <t>キュウフ</t>
    </rPh>
    <phoneticPr fontId="22"/>
  </si>
  <si>
    <t>←30予算</t>
    <rPh sb="3" eb="5">
      <t>ヨサン</t>
    </rPh>
    <phoneticPr fontId="22"/>
  </si>
  <si>
    <t>○ 経済前提：成長実現ケース、医療介護の前提：計画実現シミュレーション</t>
  </si>
  <si>
    <t>その他福祉</t>
  </si>
  <si>
    <t>その他福祉</t>
    <rPh sb="2" eb="3">
      <t>タ</t>
    </rPh>
    <rPh sb="3" eb="5">
      <t>フクシ</t>
    </rPh>
    <phoneticPr fontId="22"/>
  </si>
  <si>
    <t>その他福祉(H30予算ベース・雇用特例ベース)</t>
    <rPh sb="2" eb="3">
      <t>タ</t>
    </rPh>
    <rPh sb="3" eb="5">
      <t>フクシ</t>
    </rPh>
    <rPh sb="9" eb="11">
      <t>ヨサン</t>
    </rPh>
    <rPh sb="15" eb="17">
      <t>コヨウ</t>
    </rPh>
    <rPh sb="17" eb="19">
      <t>トクレイ</t>
    </rPh>
    <phoneticPr fontId="4"/>
  </si>
  <si>
    <t>（再掲）雇用保険（育児休業を除く）</t>
    <rPh sb="1" eb="3">
      <t>サイケイ</t>
    </rPh>
    <rPh sb="4" eb="6">
      <t>コヨウ</t>
    </rPh>
    <rPh sb="6" eb="8">
      <t>ホケン</t>
    </rPh>
    <rPh sb="9" eb="11">
      <t>イクジ</t>
    </rPh>
    <rPh sb="11" eb="13">
      <t>キュウギョウ</t>
    </rPh>
    <rPh sb="14" eb="15">
      <t>ノゾ</t>
    </rPh>
    <phoneticPr fontId="4"/>
  </si>
  <si>
    <t>給付</t>
    <rPh sb="0" eb="2">
      <t>キュウフ</t>
    </rPh>
    <phoneticPr fontId="4"/>
  </si>
  <si>
    <t>保険料</t>
    <rPh sb="0" eb="3">
      <t>ホケンリョウ</t>
    </rPh>
    <phoneticPr fontId="4"/>
  </si>
  <si>
    <t>国庫</t>
    <rPh sb="0" eb="2">
      <t>コッコ</t>
    </rPh>
    <phoneticPr fontId="4"/>
  </si>
  <si>
    <t>地方</t>
    <rPh sb="0" eb="2">
      <t>チホウ</t>
    </rPh>
    <phoneticPr fontId="4"/>
  </si>
  <si>
    <t>給付費</t>
    <rPh sb="0" eb="3">
      <t>キュウフヒ</t>
    </rPh>
    <phoneticPr fontId="9"/>
  </si>
  <si>
    <t>公費</t>
    <rPh sb="0" eb="2">
      <t>コウヒ</t>
    </rPh>
    <phoneticPr fontId="9"/>
  </si>
  <si>
    <t>保険料</t>
    <rPh sb="0" eb="3">
      <t>ホケンリョウ</t>
    </rPh>
    <phoneticPr fontId="9"/>
  </si>
  <si>
    <t>国庫</t>
    <rPh sb="0" eb="2">
      <t>コッコ</t>
    </rPh>
    <phoneticPr fontId="9"/>
  </si>
  <si>
    <t>地方</t>
    <rPh sb="0" eb="2">
      <t>チホウ</t>
    </rPh>
    <phoneticPr fontId="9"/>
  </si>
  <si>
    <t>事業主</t>
    <rPh sb="0" eb="3">
      <t>ジギョウヌシ</t>
    </rPh>
    <phoneticPr fontId="9"/>
  </si>
  <si>
    <t>本人</t>
    <rPh sb="0" eb="2">
      <t>ホンニン</t>
    </rPh>
    <phoneticPr fontId="9"/>
  </si>
  <si>
    <t>医療</t>
    <rPh sb="0" eb="2">
      <t>イリョウ</t>
    </rPh>
    <phoneticPr fontId="22"/>
  </si>
  <si>
    <t>医療基金等</t>
    <rPh sb="0" eb="2">
      <t>イリョウ</t>
    </rPh>
    <rPh sb="2" eb="4">
      <t>キキン</t>
    </rPh>
    <rPh sb="4" eb="5">
      <t>トウ</t>
    </rPh>
    <phoneticPr fontId="58"/>
  </si>
  <si>
    <t>医療提供体制基盤整備費、疾病予防対策事業費等補助金、国立ハンセン病療養所運営費　等</t>
    <rPh sb="0" eb="2">
      <t>イリョウ</t>
    </rPh>
    <rPh sb="2" eb="4">
      <t>テイキョウ</t>
    </rPh>
    <rPh sb="4" eb="6">
      <t>タイセイ</t>
    </rPh>
    <rPh sb="6" eb="8">
      <t>キバン</t>
    </rPh>
    <rPh sb="8" eb="11">
      <t>セイビヒ</t>
    </rPh>
    <rPh sb="12" eb="14">
      <t>シッペイ</t>
    </rPh>
    <rPh sb="14" eb="16">
      <t>ヨボウ</t>
    </rPh>
    <rPh sb="16" eb="18">
      <t>タイサク</t>
    </rPh>
    <rPh sb="18" eb="21">
      <t>ジギョウヒ</t>
    </rPh>
    <rPh sb="21" eb="22">
      <t>トウ</t>
    </rPh>
    <rPh sb="22" eb="25">
      <t>ホジョキン</t>
    </rPh>
    <rPh sb="26" eb="28">
      <t>コクリツ</t>
    </rPh>
    <rPh sb="32" eb="33">
      <t>ビョウ</t>
    </rPh>
    <rPh sb="33" eb="36">
      <t>リョウヨウショ</t>
    </rPh>
    <rPh sb="36" eb="39">
      <t>ウンエイヒ</t>
    </rPh>
    <rPh sb="40" eb="41">
      <t>トウ</t>
    </rPh>
    <phoneticPr fontId="58"/>
  </si>
  <si>
    <t>母子保健衛生費補助金</t>
    <rPh sb="0" eb="2">
      <t>ボシ</t>
    </rPh>
    <rPh sb="2" eb="4">
      <t>ホケン</t>
    </rPh>
    <rPh sb="4" eb="7">
      <t>エイセイヒ</t>
    </rPh>
    <rPh sb="7" eb="10">
      <t>ホジョキン</t>
    </rPh>
    <phoneticPr fontId="58"/>
  </si>
  <si>
    <t>特定健診・保健指導等</t>
    <rPh sb="0" eb="2">
      <t>トクテイ</t>
    </rPh>
    <rPh sb="2" eb="4">
      <t>ケンシン</t>
    </rPh>
    <rPh sb="5" eb="7">
      <t>ホケン</t>
    </rPh>
    <rPh sb="7" eb="9">
      <t>シドウ</t>
    </rPh>
    <rPh sb="9" eb="10">
      <t>トウ</t>
    </rPh>
    <phoneticPr fontId="58"/>
  </si>
  <si>
    <t>介護</t>
    <rPh sb="0" eb="2">
      <t>カイゴ</t>
    </rPh>
    <phoneticPr fontId="22"/>
  </si>
  <si>
    <t>介護扶助</t>
    <rPh sb="0" eb="2">
      <t>カイゴ</t>
    </rPh>
    <rPh sb="2" eb="4">
      <t>フジョ</t>
    </rPh>
    <phoneticPr fontId="22"/>
  </si>
  <si>
    <t>その他（H30）</t>
    <rPh sb="2" eb="3">
      <t>タ</t>
    </rPh>
    <phoneticPr fontId="22"/>
  </si>
  <si>
    <t>予算ベース子ども</t>
    <rPh sb="0" eb="2">
      <t>ヨサン</t>
    </rPh>
    <rPh sb="5" eb="6">
      <t>コ</t>
    </rPh>
    <phoneticPr fontId="22"/>
  </si>
  <si>
    <t>その他</t>
    <rPh sb="2" eb="3">
      <t>タ</t>
    </rPh>
    <phoneticPr fontId="22"/>
  </si>
  <si>
    <t>　うち介護</t>
    <rPh sb="3" eb="5">
      <t>カイゴ</t>
    </rPh>
    <phoneticPr fontId="22"/>
  </si>
  <si>
    <t>雇用保険</t>
    <rPh sb="0" eb="2">
      <t>コヨウ</t>
    </rPh>
    <rPh sb="2" eb="4">
      <t>ホケン</t>
    </rPh>
    <phoneticPr fontId="22"/>
  </si>
  <si>
    <t>　　育児休業給付</t>
    <rPh sb="2" eb="4">
      <t>イクジ</t>
    </rPh>
    <rPh sb="4" eb="6">
      <t>キュウギョウ</t>
    </rPh>
    <rPh sb="6" eb="8">
      <t>キュウフ</t>
    </rPh>
    <phoneticPr fontId="9"/>
  </si>
  <si>
    <t>　　介護休業給付</t>
    <rPh sb="2" eb="4">
      <t>カイゴ</t>
    </rPh>
    <rPh sb="4" eb="6">
      <t>キュウギョウ</t>
    </rPh>
    <rPh sb="6" eb="8">
      <t>キュウフ</t>
    </rPh>
    <phoneticPr fontId="9"/>
  </si>
  <si>
    <t>　　高年齢雇用継続給付</t>
    <rPh sb="2" eb="5">
      <t>コウネンレイ</t>
    </rPh>
    <rPh sb="5" eb="7">
      <t>コヨウ</t>
    </rPh>
    <rPh sb="7" eb="9">
      <t>ケイゾク</t>
    </rPh>
    <rPh sb="9" eb="11">
      <t>キュウフ</t>
    </rPh>
    <phoneticPr fontId="9"/>
  </si>
  <si>
    <t>　　その他</t>
    <rPh sb="4" eb="5">
      <t>タ</t>
    </rPh>
    <phoneticPr fontId="9"/>
  </si>
  <si>
    <t>育休除く</t>
    <rPh sb="0" eb="2">
      <t>イクキュウ</t>
    </rPh>
    <rPh sb="2" eb="3">
      <t>ノゾ</t>
    </rPh>
    <phoneticPr fontId="22"/>
  </si>
  <si>
    <t>公費</t>
    <rPh sb="0" eb="2">
      <t>コウヒ</t>
    </rPh>
    <phoneticPr fontId="9"/>
  </si>
  <si>
    <t>（億円）</t>
    <rPh sb="1" eb="3">
      <t>オクエン</t>
    </rPh>
    <phoneticPr fontId="22"/>
  </si>
  <si>
    <t>１号比率</t>
    <rPh sb="1" eb="2">
      <t>ゴウ</t>
    </rPh>
    <rPh sb="2" eb="4">
      <t>ヒリツ</t>
    </rPh>
    <phoneticPr fontId="22"/>
  </si>
  <si>
    <t>２号比率</t>
    <rPh sb="1" eb="2">
      <t>ゴウ</t>
    </rPh>
    <rPh sb="2" eb="4">
      <t>ヒリツ</t>
    </rPh>
    <phoneticPr fontId="22"/>
  </si>
  <si>
    <t>（０）公費等の法定割合からまず計算</t>
    <rPh sb="3" eb="5">
      <t>コウヒ</t>
    </rPh>
    <rPh sb="5" eb="6">
      <t>トウ</t>
    </rPh>
    <rPh sb="7" eb="9">
      <t>ホウテイ</t>
    </rPh>
    <rPh sb="9" eb="11">
      <t>ワリアイ</t>
    </rPh>
    <rPh sb="15" eb="17">
      <t>ケイサン</t>
    </rPh>
    <phoneticPr fontId="22"/>
  </si>
  <si>
    <t>（実質額）</t>
    <rPh sb="1" eb="4">
      <t>ジッシツガク</t>
    </rPh>
    <phoneticPr fontId="22"/>
  </si>
  <si>
    <t>介護費</t>
    <rPh sb="0" eb="3">
      <t>カイゴヒ</t>
    </rPh>
    <phoneticPr fontId="22"/>
  </si>
  <si>
    <t>　公費（保険料に入る公費含まない）</t>
    <rPh sb="1" eb="3">
      <t>コウヒ</t>
    </rPh>
    <rPh sb="4" eb="7">
      <t>ホケンリョウ</t>
    </rPh>
    <rPh sb="8" eb="9">
      <t>ハイ</t>
    </rPh>
    <rPh sb="10" eb="12">
      <t>コウヒ</t>
    </rPh>
    <rPh sb="12" eb="13">
      <t>フク</t>
    </rPh>
    <phoneticPr fontId="22"/>
  </si>
  <si>
    <t>　　国費</t>
    <rPh sb="2" eb="4">
      <t>コクヒ</t>
    </rPh>
    <phoneticPr fontId="22"/>
  </si>
  <si>
    <t>　　地方分</t>
    <rPh sb="2" eb="4">
      <t>チホウ</t>
    </rPh>
    <rPh sb="4" eb="5">
      <t>ブン</t>
    </rPh>
    <phoneticPr fontId="22"/>
  </si>
  <si>
    <t>　保険料（保険料に入る公費含む）</t>
    <rPh sb="1" eb="4">
      <t>ホケンリョウ</t>
    </rPh>
    <rPh sb="5" eb="8">
      <t>ホケンリョウ</t>
    </rPh>
    <rPh sb="9" eb="10">
      <t>ハイ</t>
    </rPh>
    <rPh sb="11" eb="13">
      <t>コウヒ</t>
    </rPh>
    <rPh sb="13" eb="14">
      <t>フク</t>
    </rPh>
    <phoneticPr fontId="22"/>
  </si>
  <si>
    <t>　　１号分</t>
    <rPh sb="3" eb="4">
      <t>ゴウ</t>
    </rPh>
    <rPh sb="4" eb="5">
      <t>ブン</t>
    </rPh>
    <phoneticPr fontId="22"/>
  </si>
  <si>
    <t>　　２号分</t>
    <rPh sb="3" eb="4">
      <t>ゴウ</t>
    </rPh>
    <rPh sb="4" eb="5">
      <t>ブン</t>
    </rPh>
    <phoneticPr fontId="22"/>
  </si>
  <si>
    <t>　　１号特例（充実分）</t>
    <rPh sb="3" eb="4">
      <t>ゴウ</t>
    </rPh>
    <rPh sb="4" eb="6">
      <t>トクレイ</t>
    </rPh>
    <rPh sb="7" eb="9">
      <t>ジュウジツ</t>
    </rPh>
    <rPh sb="9" eb="10">
      <t>ブン</t>
    </rPh>
    <phoneticPr fontId="22"/>
  </si>
  <si>
    <t>　　　国費</t>
    <rPh sb="3" eb="5">
      <t>コクヒ</t>
    </rPh>
    <phoneticPr fontId="22"/>
  </si>
  <si>
    <t>　　　地方分</t>
    <rPh sb="3" eb="5">
      <t>チホウ</t>
    </rPh>
    <rPh sb="5" eb="6">
      <t>ブン</t>
    </rPh>
    <phoneticPr fontId="22"/>
  </si>
  <si>
    <t>　　２号に入る公費</t>
    <rPh sb="3" eb="4">
      <t>ゴウ</t>
    </rPh>
    <rPh sb="5" eb="6">
      <t>ハイ</t>
    </rPh>
    <rPh sb="7" eb="9">
      <t>コウヒ</t>
    </rPh>
    <phoneticPr fontId="22"/>
  </si>
  <si>
    <t>　　　　市町村国保分</t>
    <rPh sb="4" eb="7">
      <t>シチョウソン</t>
    </rPh>
    <rPh sb="7" eb="9">
      <t>コクホ</t>
    </rPh>
    <rPh sb="9" eb="10">
      <t>ブン</t>
    </rPh>
    <phoneticPr fontId="22"/>
  </si>
  <si>
    <t>　　　　協会けんぽ（総報酬割で０になる）</t>
    <rPh sb="4" eb="6">
      <t>キョウカイ</t>
    </rPh>
    <rPh sb="10" eb="13">
      <t>ソウホウシュウ</t>
    </rPh>
    <rPh sb="13" eb="14">
      <t>ワリ</t>
    </rPh>
    <phoneticPr fontId="22"/>
  </si>
  <si>
    <t>　　公費除く保険料分</t>
    <rPh sb="2" eb="4">
      <t>コウヒ</t>
    </rPh>
    <rPh sb="4" eb="5">
      <t>ノゾ</t>
    </rPh>
    <rPh sb="6" eb="9">
      <t>ホケンリョウ</t>
    </rPh>
    <rPh sb="9" eb="10">
      <t>ブン</t>
    </rPh>
    <phoneticPr fontId="22"/>
  </si>
  <si>
    <t>（１）財源構成を計算（実質額）</t>
    <rPh sb="3" eb="5">
      <t>ザイゲン</t>
    </rPh>
    <rPh sb="5" eb="7">
      <t>コウセイ</t>
    </rPh>
    <rPh sb="8" eb="10">
      <t>ケイサン</t>
    </rPh>
    <rPh sb="11" eb="14">
      <t>ジッシツガク</t>
    </rPh>
    <phoneticPr fontId="22"/>
  </si>
  <si>
    <t>費用</t>
    <rPh sb="0" eb="2">
      <t>ヒヨウ</t>
    </rPh>
    <phoneticPr fontId="9"/>
  </si>
  <si>
    <t>　保険料</t>
    <rPh sb="1" eb="4">
      <t>ホケンリョウ</t>
    </rPh>
    <phoneticPr fontId="61"/>
  </si>
  <si>
    <t>　国費</t>
    <rPh sb="1" eb="3">
      <t>コクヒ</t>
    </rPh>
    <phoneticPr fontId="61"/>
  </si>
  <si>
    <t>　地方</t>
    <rPh sb="1" eb="3">
      <t>チホウ</t>
    </rPh>
    <phoneticPr fontId="61"/>
  </si>
  <si>
    <t>（２）名目額（経済：ベースラインケース）</t>
    <rPh sb="3" eb="6">
      <t>メイモクガク</t>
    </rPh>
    <rPh sb="7" eb="9">
      <t>ケイザイ</t>
    </rPh>
    <phoneticPr fontId="22"/>
  </si>
  <si>
    <t>経済の伸び</t>
    <rPh sb="0" eb="2">
      <t>ケイザイ</t>
    </rPh>
    <rPh sb="3" eb="4">
      <t>ノ</t>
    </rPh>
    <phoneticPr fontId="22"/>
  </si>
  <si>
    <t>（３）名目額（経済：成長実現ケース）</t>
    <rPh sb="3" eb="6">
      <t>メイモクガク</t>
    </rPh>
    <rPh sb="7" eb="9">
      <t>ケイザイ</t>
    </rPh>
    <rPh sb="10" eb="12">
      <t>セイチョウ</t>
    </rPh>
    <rPh sb="12" eb="14">
      <t>ジツゲン</t>
    </rPh>
    <phoneticPr fontId="22"/>
  </si>
  <si>
    <t>計画ベース</t>
    <rPh sb="0" eb="2">
      <t>ケイカク</t>
    </rPh>
    <phoneticPr fontId="22"/>
  </si>
  <si>
    <t>現状投影</t>
    <rPh sb="0" eb="2">
      <t>ゲンジョウ</t>
    </rPh>
    <rPh sb="2" eb="4">
      <t>トウエイ</t>
    </rPh>
    <phoneticPr fontId="21"/>
  </si>
  <si>
    <t>２０１８年度</t>
    <rPh sb="4" eb="6">
      <t>ネンド</t>
    </rPh>
    <phoneticPr fontId="21"/>
  </si>
  <si>
    <t>２０２５年度</t>
    <rPh sb="4" eb="6">
      <t>ネンド</t>
    </rPh>
    <phoneticPr fontId="21"/>
  </si>
  <si>
    <t>２０３０年度</t>
    <rPh sb="4" eb="6">
      <t>ネンド</t>
    </rPh>
    <phoneticPr fontId="21"/>
  </si>
  <si>
    <t>２０３５年度</t>
    <rPh sb="4" eb="6">
      <t>ネンド</t>
    </rPh>
    <phoneticPr fontId="21"/>
  </si>
  <si>
    <t>２０４０年度</t>
    <rPh sb="4" eb="6">
      <t>ネンド</t>
    </rPh>
    <phoneticPr fontId="21"/>
  </si>
  <si>
    <t>伸び①</t>
    <rPh sb="0" eb="1">
      <t>ノ</t>
    </rPh>
    <phoneticPr fontId="21"/>
  </si>
  <si>
    <t>【財源別】</t>
    <rPh sb="1" eb="4">
      <t>ザイゲンベツ</t>
    </rPh>
    <phoneticPr fontId="21"/>
  </si>
  <si>
    <t>医療費</t>
    <rPh sb="0" eb="3">
      <t>イリョウヒ</t>
    </rPh>
    <phoneticPr fontId="21"/>
  </si>
  <si>
    <t>給付費</t>
    <rPh sb="0" eb="3">
      <t>キュウフヒ</t>
    </rPh>
    <phoneticPr fontId="21"/>
  </si>
  <si>
    <t>自己負担</t>
    <rPh sb="0" eb="2">
      <t>ジコ</t>
    </rPh>
    <rPh sb="2" eb="4">
      <t>フタン</t>
    </rPh>
    <phoneticPr fontId="21"/>
  </si>
  <si>
    <t>対GDP比</t>
    <rPh sb="0" eb="1">
      <t>タイ</t>
    </rPh>
    <rPh sb="4" eb="5">
      <t>ヒ</t>
    </rPh>
    <phoneticPr fontId="21"/>
  </si>
  <si>
    <t>保険料</t>
    <rPh sb="0" eb="3">
      <t>ホケンリョウ</t>
    </rPh>
    <phoneticPr fontId="21"/>
  </si>
  <si>
    <t>国費</t>
    <rPh sb="0" eb="2">
      <t>コクヒ</t>
    </rPh>
    <phoneticPr fontId="21"/>
  </si>
  <si>
    <t>地方</t>
    <rPh sb="0" eb="2">
      <t>チホウ</t>
    </rPh>
    <phoneticPr fontId="21"/>
  </si>
  <si>
    <t>伸び②</t>
    <rPh sb="0" eb="1">
      <t>ノ</t>
    </rPh>
    <phoneticPr fontId="21"/>
  </si>
  <si>
    <t>【成長実現】</t>
    <rPh sb="1" eb="3">
      <t>セイチョウ</t>
    </rPh>
    <rPh sb="3" eb="5">
      <t>ジツゲン</t>
    </rPh>
    <phoneticPr fontId="21"/>
  </si>
  <si>
    <t>計画ベース</t>
    <rPh sb="0" eb="2">
      <t>ケイカク</t>
    </rPh>
    <phoneticPr fontId="21"/>
  </si>
  <si>
    <t>２０４０年度</t>
    <rPh sb="4" eb="6">
      <t>ネンド</t>
    </rPh>
    <phoneticPr fontId="22"/>
  </si>
  <si>
    <t>２０２５年度</t>
    <rPh sb="4" eb="5">
      <t>ネン</t>
    </rPh>
    <rPh sb="5" eb="6">
      <t>ド</t>
    </rPh>
    <phoneticPr fontId="22"/>
  </si>
  <si>
    <t>２０１８年度</t>
    <rPh sb="4" eb="6">
      <t>ネンド</t>
    </rPh>
    <phoneticPr fontId="22"/>
  </si>
  <si>
    <t>＜シミュレーション（１）＋（２）＞</t>
    <phoneticPr fontId="38"/>
  </si>
  <si>
    <t>＜シミュレーション（２）＞</t>
    <phoneticPr fontId="38"/>
  </si>
  <si>
    <t>＜シミュレーション（１）＞</t>
    <phoneticPr fontId="38"/>
  </si>
  <si>
    <t>＜計画ベース＞</t>
    <rPh sb="1" eb="3">
      <t>ケイカク</t>
    </rPh>
    <phoneticPr fontId="38"/>
  </si>
  <si>
    <t>＜現状投影＞</t>
    <rPh sb="1" eb="3">
      <t>ゲンジョウ</t>
    </rPh>
    <rPh sb="3" eb="5">
      <t>トウエイ</t>
    </rPh>
    <phoneticPr fontId="38"/>
  </si>
  <si>
    <t>比率</t>
    <rPh sb="0" eb="2">
      <t>ヒリツ</t>
    </rPh>
    <phoneticPr fontId="22"/>
  </si>
  <si>
    <t>医療福祉</t>
    <rPh sb="0" eb="2">
      <t>イリョウ</t>
    </rPh>
    <rPh sb="2" eb="4">
      <t>フクシ</t>
    </rPh>
    <phoneticPr fontId="22"/>
  </si>
  <si>
    <t>就業者全体</t>
    <rPh sb="0" eb="3">
      <t>シュウギョウシャ</t>
    </rPh>
    <rPh sb="3" eb="5">
      <t>ゼンタイ</t>
    </rPh>
    <phoneticPr fontId="22"/>
  </si>
  <si>
    <t>就業者の見通し</t>
    <rPh sb="0" eb="3">
      <t>シュウギョウシャ</t>
    </rPh>
    <rPh sb="4" eb="6">
      <t>ミトオ</t>
    </rPh>
    <phoneticPr fontId="22"/>
  </si>
  <si>
    <t>介護伸び指数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</si>
</sst>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176" formatCode="0.0_ "/>
    <numFmt numFmtId="177" formatCode="0.0%"/>
    <numFmt numFmtId="178" formatCode="#,##0.0;[Red]\-#,##0.0"/>
    <numFmt numFmtId="179" formatCode="0.000_ "/>
    <numFmt numFmtId="180" formatCode="General_)"/>
    <numFmt numFmtId="181" formatCode="#,##0;\-#,##0;&quot;-&quot;"/>
    <numFmt numFmtId="182" formatCode="_(&quot;$&quot;* #,##0_);_(&quot;$&quot;* \(#,##0\);_(&quot;$&quot;* &quot;-&quot;_);_(@_)"/>
    <numFmt numFmtId="183" formatCode="#,##0_ "/>
    <numFmt numFmtId="184" formatCode="#,##0_);[Red]\(#,##0\)"/>
    <numFmt numFmtId="185" formatCode="0_);[Red]\(0\)"/>
    <numFmt numFmtId="186" formatCode="0&quot;年度&quot;"/>
    <numFmt numFmtId="187" formatCode="0&quot;年&quot;"/>
    <numFmt numFmtId="188" formatCode="&quot;①:&quot;0.0"/>
    <numFmt numFmtId="189" formatCode="&quot;②:&quot;0.0"/>
    <numFmt numFmtId="190" formatCode="0&quot;年&quot;&quot;度&quot;"/>
    <numFmt numFmtId="191" formatCode="#,##0.000000000"/>
    <numFmt numFmtId="192" formatCode="0.0000_ "/>
  </numFmts>
  <fonts count="6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color indexed="8"/>
      <name val="Times New Roman"/>
      <family val="1"/>
    </font>
    <font>
      <sz val="10"/>
      <name val="Times New Roman"/>
      <family val="1"/>
    </font>
    <font>
      <sz val="12"/>
      <color indexed="22"/>
      <name val="ＭＳ 明朝"/>
      <family val="1"/>
      <charset val="128"/>
    </font>
    <font>
      <b/>
      <sz val="18"/>
      <color indexed="22"/>
      <name val="ＭＳ 明朝"/>
      <family val="1"/>
      <charset val="128"/>
    </font>
    <font>
      <b/>
      <sz val="15"/>
      <color indexed="2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22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.35"/>
      <color indexed="12"/>
      <name val="ＭＳ Ｐゴシック"/>
      <family val="3"/>
      <charset val="128"/>
    </font>
    <font>
      <sz val="11"/>
      <name val="明朝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・団"/>
      <family val="1"/>
      <charset val="128"/>
    </font>
    <font>
      <sz val="9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8"/>
      <color indexed="8"/>
      <name val="Arial"/>
      <family val="2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11"/>
      <color rgb="FF7030A0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9"/>
      <name val="Switzerland"/>
      <family val="2"/>
      <charset val="177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5">
    <xf numFmtId="0" fontId="0" fillId="0" borderId="0"/>
    <xf numFmtId="0" fontId="15" fillId="0" borderId="1" applyFill="0" applyBorder="0">
      <protection locked="0"/>
    </xf>
    <xf numFmtId="180" fontId="10" fillId="0" borderId="0"/>
    <xf numFmtId="180" fontId="11" fillId="0" borderId="0" applyNumberFormat="0" applyBorder="0" applyAlignment="0"/>
    <xf numFmtId="180" fontId="11" fillId="0" borderId="0" applyNumberFormat="0" applyBorder="0" applyAlignment="0"/>
    <xf numFmtId="3" fontId="1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2" applyNumberFormat="0" applyFont="0" applyFill="0" applyAlignment="0" applyProtection="0"/>
    <xf numFmtId="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" fillId="0" borderId="0"/>
    <xf numFmtId="0" fontId="16" fillId="0" borderId="0">
      <alignment horizontal="left"/>
      <protection locked="0"/>
    </xf>
    <xf numFmtId="0" fontId="8" fillId="0" borderId="3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20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/>
    <xf numFmtId="181" fontId="23" fillId="0" borderId="0" applyFill="0" applyBorder="0" applyAlignment="0"/>
    <xf numFmtId="4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5" fillId="0" borderId="14" applyNumberFormat="0" applyAlignment="0" applyProtection="0">
      <alignment horizontal="left" vertical="center"/>
    </xf>
    <xf numFmtId="0" fontId="25" fillId="0" borderId="17">
      <alignment horizontal="left" vertical="center"/>
    </xf>
    <xf numFmtId="0" fontId="26" fillId="0" borderId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/>
    <xf numFmtId="38" fontId="28" fillId="0" borderId="0" applyFont="0" applyFill="0" applyBorder="0" applyAlignment="0" applyProtection="0"/>
    <xf numFmtId="38" fontId="29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0" fontId="19" fillId="0" borderId="0"/>
    <xf numFmtId="0" fontId="7" fillId="0" borderId="0"/>
    <xf numFmtId="0" fontId="18" fillId="0" borderId="0">
      <alignment vertical="center"/>
    </xf>
    <xf numFmtId="0" fontId="3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38" fontId="7" fillId="0" borderId="0" applyFont="0" applyFill="0" applyBorder="0" applyAlignment="0" applyProtection="0"/>
    <xf numFmtId="0" fontId="40" fillId="0" borderId="0"/>
    <xf numFmtId="38" fontId="7" fillId="0" borderId="0" applyFont="0" applyFill="0" applyBorder="0" applyAlignment="0" applyProtection="0"/>
    <xf numFmtId="0" fontId="8" fillId="0" borderId="0"/>
    <xf numFmtId="38" fontId="7" fillId="0" borderId="0" applyFon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38" fontId="0" fillId="0" borderId="0" xfId="8" applyFont="1"/>
    <xf numFmtId="0" fontId="0" fillId="0" borderId="0" xfId="0" applyAlignment="1">
      <alignment horizontal="right" vertical="center"/>
    </xf>
    <xf numFmtId="0" fontId="7" fillId="0" borderId="0" xfId="17"/>
    <xf numFmtId="0" fontId="7" fillId="0" borderId="4" xfId="96" applyBorder="1" applyAlignment="1">
      <alignment horizontal="center" vertical="center"/>
    </xf>
    <xf numFmtId="0" fontId="32" fillId="0" borderId="4" xfId="96" applyFont="1" applyBorder="1" applyAlignment="1">
      <alignment horizontal="center" vertical="center"/>
    </xf>
    <xf numFmtId="184" fontId="7" fillId="0" borderId="20" xfId="96" applyNumberFormat="1" applyBorder="1" applyAlignment="1">
      <alignment horizontal="center" vertical="center"/>
    </xf>
    <xf numFmtId="38" fontId="7" fillId="0" borderId="19" xfId="97" applyFont="1" applyBorder="1" applyAlignment="1">
      <alignment horizontal="center" vertical="center"/>
    </xf>
    <xf numFmtId="0" fontId="7" fillId="0" borderId="20" xfId="17" applyBorder="1" applyAlignment="1">
      <alignment horizontal="center" vertical="center"/>
    </xf>
    <xf numFmtId="0" fontId="7" fillId="0" borderId="1" xfId="96" applyBorder="1" applyAlignment="1">
      <alignment horizontal="center" vertical="center"/>
    </xf>
    <xf numFmtId="184" fontId="7" fillId="0" borderId="7" xfId="96" applyNumberFormat="1" applyBorder="1" applyAlignment="1">
      <alignment horizontal="center" vertical="center"/>
    </xf>
    <xf numFmtId="38" fontId="7" fillId="0" borderId="18" xfId="97" applyFont="1" applyBorder="1" applyAlignment="1">
      <alignment horizontal="center" vertical="center"/>
    </xf>
    <xf numFmtId="0" fontId="7" fillId="0" borderId="7" xfId="17" applyBorder="1" applyAlignment="1">
      <alignment horizontal="center" vertical="center"/>
    </xf>
    <xf numFmtId="0" fontId="7" fillId="0" borderId="4" xfId="96" applyFill="1" applyBorder="1"/>
    <xf numFmtId="0" fontId="7" fillId="0" borderId="21" xfId="96" applyFill="1" applyBorder="1"/>
    <xf numFmtId="38" fontId="7" fillId="0" borderId="21" xfId="97" applyFont="1" applyFill="1" applyBorder="1"/>
    <xf numFmtId="178" fontId="0" fillId="0" borderId="19" xfId="9" applyNumberFormat="1" applyFont="1" applyFill="1" applyBorder="1"/>
    <xf numFmtId="40" fontId="7" fillId="0" borderId="0" xfId="17" applyNumberFormat="1"/>
    <xf numFmtId="0" fontId="7" fillId="0" borderId="1" xfId="96" applyFill="1" applyBorder="1"/>
    <xf numFmtId="0" fontId="7" fillId="0" borderId="0" xfId="96" applyFill="1" applyBorder="1"/>
    <xf numFmtId="38" fontId="7" fillId="0" borderId="0" xfId="97" applyFont="1" applyFill="1" applyBorder="1"/>
    <xf numFmtId="178" fontId="0" fillId="0" borderId="18" xfId="9" applyNumberFormat="1" applyFont="1" applyFill="1" applyBorder="1"/>
    <xf numFmtId="38" fontId="0" fillId="0" borderId="0" xfId="97" applyFont="1" applyFill="1" applyBorder="1"/>
    <xf numFmtId="0" fontId="7" fillId="0" borderId="5" xfId="96" applyFill="1" applyBorder="1"/>
    <xf numFmtId="0" fontId="7" fillId="0" borderId="3" xfId="96" applyFill="1" applyBorder="1"/>
    <xf numFmtId="38" fontId="0" fillId="0" borderId="3" xfId="97" applyFont="1" applyFill="1" applyBorder="1"/>
    <xf numFmtId="178" fontId="0" fillId="0" borderId="15" xfId="9" applyNumberFormat="1" applyFont="1" applyFill="1" applyBorder="1"/>
    <xf numFmtId="0" fontId="7" fillId="0" borderId="3" xfId="17" applyBorder="1" applyAlignment="1"/>
    <xf numFmtId="0" fontId="7" fillId="0" borderId="3" xfId="17" applyBorder="1" applyAlignment="1">
      <alignment horizontal="right"/>
    </xf>
    <xf numFmtId="178" fontId="0" fillId="0" borderId="19" xfId="10" applyNumberFormat="1" applyFont="1" applyFill="1" applyBorder="1"/>
    <xf numFmtId="178" fontId="0" fillId="0" borderId="18" xfId="10" applyNumberFormat="1" applyFont="1" applyFill="1" applyBorder="1"/>
    <xf numFmtId="38" fontId="7" fillId="0" borderId="3" xfId="97" applyFont="1" applyFill="1" applyBorder="1"/>
    <xf numFmtId="178" fontId="0" fillId="0" borderId="15" xfId="10" applyNumberFormat="1" applyFont="1" applyFill="1" applyBorder="1"/>
    <xf numFmtId="0" fontId="37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38" fontId="0" fillId="0" borderId="0" xfId="0" applyNumberFormat="1" applyAlignment="1">
      <alignment vertical="center"/>
    </xf>
    <xf numFmtId="38" fontId="0" fillId="0" borderId="0" xfId="8" applyFont="1" applyAlignment="1">
      <alignment vertical="center"/>
    </xf>
    <xf numFmtId="0" fontId="41" fillId="0" borderId="0" xfId="0" applyFont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177" fontId="0" fillId="0" borderId="0" xfId="6" applyNumberFormat="1" applyFont="1" applyAlignment="1">
      <alignment vertical="center"/>
    </xf>
    <xf numFmtId="177" fontId="0" fillId="0" borderId="0" xfId="6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4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Fill="1" applyAlignment="1">
      <alignment vertical="center"/>
    </xf>
    <xf numFmtId="38" fontId="42" fillId="0" borderId="0" xfId="0" applyNumberFormat="1" applyFont="1" applyAlignment="1">
      <alignment vertical="center"/>
    </xf>
    <xf numFmtId="38" fontId="42" fillId="0" borderId="0" xfId="8" applyFont="1" applyAlignment="1">
      <alignment vertical="center"/>
    </xf>
    <xf numFmtId="0" fontId="42" fillId="7" borderId="0" xfId="0" applyFont="1" applyFill="1" applyAlignment="1">
      <alignment vertical="center"/>
    </xf>
    <xf numFmtId="38" fontId="42" fillId="7" borderId="0" xfId="8" applyFont="1" applyFill="1" applyAlignment="1">
      <alignment vertical="center"/>
    </xf>
    <xf numFmtId="38" fontId="42" fillId="8" borderId="0" xfId="8" applyFont="1" applyFill="1" applyAlignment="1">
      <alignment vertical="center"/>
    </xf>
    <xf numFmtId="9" fontId="42" fillId="0" borderId="0" xfId="6" applyFont="1" applyAlignment="1">
      <alignment vertical="center"/>
    </xf>
    <xf numFmtId="2" fontId="42" fillId="0" borderId="0" xfId="0" applyNumberFormat="1" applyFont="1" applyAlignment="1">
      <alignment vertical="center"/>
    </xf>
    <xf numFmtId="40" fontId="42" fillId="0" borderId="0" xfId="0" applyNumberFormat="1" applyFont="1" applyAlignment="1">
      <alignment vertical="center"/>
    </xf>
    <xf numFmtId="40" fontId="42" fillId="0" borderId="0" xfId="0" applyNumberFormat="1" applyFont="1" applyFill="1" applyAlignment="1">
      <alignment vertical="center"/>
    </xf>
    <xf numFmtId="183" fontId="0" fillId="0" borderId="0" xfId="0" applyNumberFormat="1" applyAlignment="1">
      <alignment vertical="center"/>
    </xf>
    <xf numFmtId="0" fontId="43" fillId="9" borderId="0" xfId="0" applyFont="1" applyFill="1" applyAlignment="1"/>
    <xf numFmtId="183" fontId="0" fillId="9" borderId="0" xfId="0" applyNumberFormat="1" applyFill="1" applyAlignment="1">
      <alignment vertical="center"/>
    </xf>
    <xf numFmtId="183" fontId="46" fillId="5" borderId="0" xfId="0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183" fontId="34" fillId="2" borderId="0" xfId="0" applyNumberFormat="1" applyFont="1" applyFill="1" applyAlignment="1">
      <alignment vertical="center"/>
    </xf>
    <xf numFmtId="183" fontId="0" fillId="5" borderId="0" xfId="0" applyNumberFormat="1" applyFill="1" applyAlignment="1">
      <alignment vertical="center"/>
    </xf>
    <xf numFmtId="183" fontId="47" fillId="10" borderId="0" xfId="0" applyNumberFormat="1" applyFont="1" applyFill="1" applyAlignment="1">
      <alignment vertical="center"/>
    </xf>
    <xf numFmtId="0" fontId="48" fillId="3" borderId="0" xfId="0" applyFont="1" applyFill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186" fontId="0" fillId="0" borderId="1" xfId="0" applyNumberFormat="1" applyBorder="1" applyAlignment="1">
      <alignment vertical="center"/>
    </xf>
    <xf numFmtId="186" fontId="0" fillId="0" borderId="5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184" fontId="0" fillId="0" borderId="0" xfId="0" applyNumberFormat="1" applyFont="1" applyAlignment="1">
      <alignment vertical="center"/>
    </xf>
    <xf numFmtId="0" fontId="0" fillId="9" borderId="0" xfId="0" applyFill="1" applyBorder="1" applyAlignment="1">
      <alignment horizontal="right"/>
    </xf>
    <xf numFmtId="184" fontId="0" fillId="9" borderId="0" xfId="0" applyNumberFormat="1" applyFont="1" applyFill="1" applyAlignment="1">
      <alignment vertical="center"/>
    </xf>
    <xf numFmtId="0" fontId="0" fillId="9" borderId="0" xfId="0" applyFill="1" applyAlignment="1">
      <alignment vertical="center"/>
    </xf>
    <xf numFmtId="185" fontId="44" fillId="9" borderId="23" xfId="0" applyNumberFormat="1" applyFont="1" applyFill="1" applyBorder="1" applyAlignment="1">
      <alignment horizontal="center" vertical="center"/>
    </xf>
    <xf numFmtId="185" fontId="44" fillId="9" borderId="25" xfId="0" applyNumberFormat="1" applyFont="1" applyFill="1" applyBorder="1" applyAlignment="1">
      <alignment horizontal="center" vertical="center"/>
    </xf>
    <xf numFmtId="183" fontId="39" fillId="0" borderId="10" xfId="0" applyNumberFormat="1" applyFont="1" applyBorder="1" applyAlignment="1">
      <alignment horizontal="center" vertical="center"/>
    </xf>
    <xf numFmtId="183" fontId="49" fillId="0" borderId="12" xfId="0" applyNumberFormat="1" applyFont="1" applyBorder="1" applyAlignment="1">
      <alignment horizontal="center" vertical="center"/>
    </xf>
    <xf numFmtId="183" fontId="50" fillId="0" borderId="12" xfId="0" applyNumberFormat="1" applyFont="1" applyBorder="1" applyAlignment="1">
      <alignment vertical="center"/>
    </xf>
    <xf numFmtId="183" fontId="0" fillId="0" borderId="8" xfId="0" applyNumberFormat="1" applyBorder="1" applyAlignment="1">
      <alignment vertical="center"/>
    </xf>
    <xf numFmtId="183" fontId="0" fillId="0" borderId="0" xfId="0" applyNumberFormat="1" applyBorder="1" applyAlignment="1">
      <alignment vertical="center"/>
    </xf>
    <xf numFmtId="183" fontId="18" fillId="0" borderId="0" xfId="0" applyNumberFormat="1" applyFont="1" applyBorder="1" applyAlignment="1">
      <alignment vertical="center"/>
    </xf>
    <xf numFmtId="183" fontId="0" fillId="0" borderId="9" xfId="0" applyNumberFormat="1" applyBorder="1" applyAlignment="1">
      <alignment vertical="center"/>
    </xf>
    <xf numFmtId="183" fontId="49" fillId="0" borderId="6" xfId="0" applyNumberFormat="1" applyFont="1" applyBorder="1" applyAlignment="1">
      <alignment horizontal="center" vertical="center"/>
    </xf>
    <xf numFmtId="183" fontId="50" fillId="0" borderId="6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33" fillId="0" borderId="0" xfId="0" applyFont="1" applyAlignment="1">
      <alignment vertical="center"/>
    </xf>
    <xf numFmtId="0" fontId="0" fillId="0" borderId="21" xfId="0" applyBorder="1" applyAlignment="1">
      <alignment vertical="center"/>
    </xf>
    <xf numFmtId="0" fontId="0" fillId="0" borderId="18" xfId="0" applyBorder="1" applyAlignment="1">
      <alignment vertical="center"/>
    </xf>
    <xf numFmtId="187" fontId="0" fillId="0" borderId="5" xfId="0" applyNumberFormat="1" applyBorder="1" applyAlignment="1">
      <alignment vertical="center"/>
    </xf>
    <xf numFmtId="187" fontId="0" fillId="0" borderId="15" xfId="0" applyNumberFormat="1" applyBorder="1" applyAlignment="1">
      <alignment vertical="center"/>
    </xf>
    <xf numFmtId="187" fontId="45" fillId="0" borderId="1" xfId="0" applyNumberFormat="1" applyFont="1" applyBorder="1" applyAlignment="1">
      <alignment horizontal="center" vertical="center"/>
    </xf>
    <xf numFmtId="187" fontId="0" fillId="0" borderId="18" xfId="0" applyNumberFormat="1" applyBorder="1" applyAlignment="1">
      <alignment vertical="center"/>
    </xf>
    <xf numFmtId="0" fontId="0" fillId="0" borderId="22" xfId="0" applyBorder="1" applyAlignment="1">
      <alignment vertical="center"/>
    </xf>
    <xf numFmtId="186" fontId="0" fillId="0" borderId="1" xfId="0" applyNumberFormat="1" applyBorder="1" applyAlignment="1">
      <alignment horizontal="center" vertical="center"/>
    </xf>
    <xf numFmtId="186" fontId="0" fillId="0" borderId="18" xfId="0" applyNumberFormat="1" applyBorder="1" applyAlignment="1">
      <alignment horizontal="center"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left" vertical="center"/>
    </xf>
    <xf numFmtId="188" fontId="0" fillId="0" borderId="1" xfId="0" applyNumberFormat="1" applyBorder="1" applyAlignment="1">
      <alignment vertical="center"/>
    </xf>
    <xf numFmtId="189" fontId="0" fillId="0" borderId="0" xfId="0" applyNumberFormat="1" applyBorder="1" applyAlignment="1">
      <alignment horizontal="center" vertical="center"/>
    </xf>
    <xf numFmtId="186" fontId="0" fillId="0" borderId="5" xfId="0" applyNumberFormat="1" applyBorder="1" applyAlignment="1">
      <alignment horizontal="center" vertical="center"/>
    </xf>
    <xf numFmtId="186" fontId="0" fillId="0" borderId="15" xfId="0" applyNumberFormat="1" applyBorder="1" applyAlignment="1">
      <alignment horizontal="center" vertical="center"/>
    </xf>
    <xf numFmtId="176" fontId="0" fillId="0" borderId="5" xfId="0" applyNumberFormat="1" applyBorder="1" applyAlignment="1">
      <alignment vertical="center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left" vertical="center"/>
    </xf>
    <xf numFmtId="176" fontId="0" fillId="0" borderId="16" xfId="0" applyNumberFormat="1" applyBorder="1" applyAlignment="1">
      <alignment vertical="center"/>
    </xf>
    <xf numFmtId="188" fontId="0" fillId="0" borderId="5" xfId="0" applyNumberFormat="1" applyBorder="1" applyAlignment="1">
      <alignment vertical="center"/>
    </xf>
    <xf numFmtId="189" fontId="0" fillId="0" borderId="3" xfId="0" applyNumberFormat="1" applyBorder="1" applyAlignment="1">
      <alignment horizontal="center" vertical="center"/>
    </xf>
    <xf numFmtId="187" fontId="45" fillId="0" borderId="4" xfId="0" applyNumberFormat="1" applyFont="1" applyBorder="1" applyAlignment="1">
      <alignment horizontal="center" vertical="center"/>
    </xf>
    <xf numFmtId="187" fontId="0" fillId="0" borderId="19" xfId="0" applyNumberFormat="1" applyBorder="1" applyAlignment="1">
      <alignment vertical="center"/>
    </xf>
    <xf numFmtId="176" fontId="35" fillId="0" borderId="0" xfId="0" applyNumberFormat="1" applyFont="1" applyAlignment="1">
      <alignment vertical="center"/>
    </xf>
    <xf numFmtId="187" fontId="0" fillId="0" borderId="1" xfId="0" applyNumberFormat="1" applyBorder="1" applyAlignment="1">
      <alignment vertical="center"/>
    </xf>
    <xf numFmtId="0" fontId="35" fillId="0" borderId="0" xfId="0" applyFont="1" applyAlignment="1">
      <alignment vertical="center"/>
    </xf>
    <xf numFmtId="187" fontId="33" fillId="0" borderId="4" xfId="0" applyNumberFormat="1" applyFont="1" applyBorder="1" applyAlignment="1">
      <alignment horizontal="center" vertical="center"/>
    </xf>
    <xf numFmtId="187" fontId="53" fillId="0" borderId="0" xfId="0" applyNumberFormat="1" applyFont="1" applyAlignment="1">
      <alignment vertical="center"/>
    </xf>
    <xf numFmtId="187" fontId="45" fillId="0" borderId="1" xfId="0" applyNumberFormat="1" applyFont="1" applyBorder="1" applyAlignment="1">
      <alignment vertical="center"/>
    </xf>
    <xf numFmtId="187" fontId="45" fillId="0" borderId="4" xfId="0" applyNumberFormat="1" applyFont="1" applyBorder="1" applyAlignment="1">
      <alignment vertical="center"/>
    </xf>
    <xf numFmtId="0" fontId="52" fillId="0" borderId="4" xfId="0" applyFont="1" applyBorder="1" applyAlignment="1">
      <alignment horizontal="center" vertical="center" shrinkToFit="1"/>
    </xf>
    <xf numFmtId="0" fontId="40" fillId="0" borderId="0" xfId="98" applyAlignment="1">
      <alignment vertical="center"/>
    </xf>
    <xf numFmtId="0" fontId="54" fillId="0" borderId="0" xfId="98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 shrinkToFit="1"/>
    </xf>
    <xf numFmtId="38" fontId="0" fillId="0" borderId="0" xfId="8" applyFont="1" applyFill="1"/>
    <xf numFmtId="0" fontId="0" fillId="0" borderId="0" xfId="0" applyFill="1"/>
    <xf numFmtId="186" fontId="0" fillId="0" borderId="0" xfId="0" applyNumberFormat="1" applyBorder="1" applyAlignment="1">
      <alignment vertical="center"/>
    </xf>
    <xf numFmtId="183" fontId="34" fillId="0" borderId="0" xfId="0" applyNumberFormat="1" applyFont="1" applyFill="1" applyAlignment="1">
      <alignment vertical="center"/>
    </xf>
    <xf numFmtId="186" fontId="0" fillId="0" borderId="0" xfId="0" applyNumberForma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5" fillId="0" borderId="11" xfId="98" applyFont="1" applyBorder="1" applyAlignment="1">
      <alignment vertical="center"/>
    </xf>
    <xf numFmtId="0" fontId="45" fillId="0" borderId="11" xfId="98" applyFont="1" applyBorder="1" applyAlignment="1">
      <alignment vertical="center" shrinkToFit="1"/>
    </xf>
    <xf numFmtId="190" fontId="55" fillId="0" borderId="11" xfId="98" applyNumberFormat="1" applyFont="1" applyBorder="1" applyAlignment="1">
      <alignment horizontal="center" vertical="center"/>
    </xf>
    <xf numFmtId="176" fontId="45" fillId="0" borderId="11" xfId="98" applyNumberFormat="1" applyFont="1" applyBorder="1" applyAlignment="1">
      <alignment vertical="center"/>
    </xf>
    <xf numFmtId="179" fontId="45" fillId="0" borderId="11" xfId="98" applyNumberFormat="1" applyFont="1" applyBorder="1" applyAlignment="1">
      <alignment vertical="center"/>
    </xf>
    <xf numFmtId="191" fontId="56" fillId="11" borderId="0" xfId="0" applyNumberFormat="1" applyFont="1" applyFill="1" applyAlignment="1"/>
    <xf numFmtId="0" fontId="7" fillId="11" borderId="0" xfId="0" applyFont="1" applyFill="1" applyAlignment="1"/>
    <xf numFmtId="38" fontId="57" fillId="11" borderId="0" xfId="99" applyFont="1" applyFill="1"/>
    <xf numFmtId="0" fontId="8" fillId="11" borderId="0" xfId="100" applyNumberFormat="1" applyFont="1" applyFill="1"/>
    <xf numFmtId="3" fontId="0" fillId="0" borderId="0" xfId="0" applyNumberFormat="1" applyAlignment="1">
      <alignment vertical="center"/>
    </xf>
    <xf numFmtId="0" fontId="0" fillId="0" borderId="0" xfId="0" applyAlignment="1">
      <alignment vertical="center" shrinkToFit="1"/>
    </xf>
    <xf numFmtId="3" fontId="56" fillId="4" borderId="0" xfId="0" applyNumberFormat="1" applyFont="1" applyFill="1" applyAlignment="1">
      <alignment shrinkToFit="1"/>
    </xf>
    <xf numFmtId="3" fontId="59" fillId="4" borderId="0" xfId="0" applyNumberFormat="1" applyFont="1" applyFill="1" applyAlignment="1">
      <alignment shrinkToFit="1"/>
    </xf>
    <xf numFmtId="3" fontId="7" fillId="4" borderId="0" xfId="0" applyNumberFormat="1" applyFont="1" applyFill="1" applyAlignment="1">
      <alignment shrinkToFit="1"/>
    </xf>
    <xf numFmtId="192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83" fontId="0" fillId="3" borderId="0" xfId="0" applyNumberFormat="1" applyFill="1" applyAlignment="1">
      <alignment vertical="center"/>
    </xf>
    <xf numFmtId="0" fontId="0" fillId="3" borderId="0" xfId="0" applyFill="1" applyAlignment="1"/>
    <xf numFmtId="38" fontId="56" fillId="11" borderId="0" xfId="101" applyFont="1" applyFill="1"/>
    <xf numFmtId="3" fontId="7" fillId="11" borderId="0" xfId="0" applyNumberFormat="1" applyFont="1" applyFill="1" applyAlignment="1"/>
    <xf numFmtId="38" fontId="60" fillId="11" borderId="0" xfId="101" applyFont="1" applyFill="1"/>
    <xf numFmtId="184" fontId="0" fillId="0" borderId="0" xfId="0" applyNumberFormat="1" applyFont="1" applyBorder="1" applyAlignment="1">
      <alignment vertical="center"/>
    </xf>
    <xf numFmtId="185" fontId="44" fillId="9" borderId="0" xfId="0" applyNumberFormat="1" applyFont="1" applyFill="1" applyBorder="1" applyAlignment="1">
      <alignment horizontal="center" vertical="center"/>
    </xf>
    <xf numFmtId="183" fontId="49" fillId="0" borderId="0" xfId="0" applyNumberFormat="1" applyFont="1" applyBorder="1" applyAlignment="1">
      <alignment vertical="center"/>
    </xf>
    <xf numFmtId="185" fontId="44" fillId="9" borderId="24" xfId="0" applyNumberFormat="1" applyFont="1" applyFill="1" applyBorder="1" applyAlignment="1">
      <alignment horizontal="center" vertical="center"/>
    </xf>
    <xf numFmtId="38" fontId="0" fillId="0" borderId="0" xfId="0" applyNumberFormat="1" applyFill="1" applyAlignment="1">
      <alignment vertical="center"/>
    </xf>
    <xf numFmtId="38" fontId="0" fillId="0" borderId="0" xfId="8" applyFont="1" applyFill="1" applyAlignment="1">
      <alignment vertical="center"/>
    </xf>
    <xf numFmtId="0" fontId="1" fillId="0" borderId="0" xfId="102">
      <alignment vertical="center"/>
    </xf>
    <xf numFmtId="177" fontId="0" fillId="0" borderId="0" xfId="103" applyNumberFormat="1" applyFont="1">
      <alignment vertical="center"/>
    </xf>
    <xf numFmtId="38" fontId="0" fillId="0" borderId="0" xfId="104" applyFont="1">
      <alignment vertical="center"/>
    </xf>
    <xf numFmtId="38" fontId="34" fillId="0" borderId="0" xfId="104" applyFont="1">
      <alignment vertical="center"/>
    </xf>
    <xf numFmtId="38" fontId="0" fillId="0" borderId="0" xfId="104" applyFont="1" applyAlignment="1">
      <alignment horizontal="right" vertical="center"/>
    </xf>
    <xf numFmtId="38" fontId="1" fillId="0" borderId="0" xfId="104" applyFont="1" applyAlignment="1">
      <alignment horizontal="right" vertical="center"/>
    </xf>
    <xf numFmtId="0" fontId="1" fillId="0" borderId="0" xfId="102" applyAlignment="1">
      <alignment horizontal="center" vertical="center"/>
    </xf>
    <xf numFmtId="0" fontId="41" fillId="0" borderId="0" xfId="102" applyFont="1" applyAlignment="1">
      <alignment vertical="center"/>
    </xf>
    <xf numFmtId="38" fontId="34" fillId="0" borderId="0" xfId="104" applyFont="1" applyAlignment="1">
      <alignment horizontal="right" vertical="center"/>
    </xf>
    <xf numFmtId="38" fontId="34" fillId="0" borderId="0" xfId="104" applyFont="1" applyFill="1">
      <alignment vertical="center"/>
    </xf>
    <xf numFmtId="38" fontId="34" fillId="0" borderId="0" xfId="104" applyFont="1" applyFill="1" applyAlignment="1">
      <alignment horizontal="right" vertical="center"/>
    </xf>
    <xf numFmtId="0" fontId="37" fillId="12" borderId="0" xfId="102" applyFont="1" applyFill="1" applyAlignment="1">
      <alignment horizontal="center" vertical="center"/>
    </xf>
    <xf numFmtId="183" fontId="49" fillId="0" borderId="10" xfId="0" applyNumberFormat="1" applyFont="1" applyBorder="1" applyAlignment="1">
      <alignment vertical="center"/>
    </xf>
    <xf numFmtId="183" fontId="50" fillId="0" borderId="26" xfId="0" applyNumberFormat="1" applyFont="1" applyBorder="1" applyAlignment="1">
      <alignment vertical="center"/>
    </xf>
    <xf numFmtId="183" fontId="18" fillId="0" borderId="27" xfId="0" applyNumberFormat="1" applyFont="1" applyBorder="1" applyAlignment="1">
      <alignment vertical="center"/>
    </xf>
    <xf numFmtId="183" fontId="49" fillId="0" borderId="9" xfId="0" applyNumberFormat="1" applyFont="1" applyBorder="1" applyAlignment="1">
      <alignment vertical="center"/>
    </xf>
    <xf numFmtId="183" fontId="50" fillId="0" borderId="28" xfId="0" applyNumberFormat="1" applyFont="1" applyBorder="1" applyAlignment="1">
      <alignment vertical="center"/>
    </xf>
    <xf numFmtId="0" fontId="45" fillId="0" borderId="4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1" fillId="0" borderId="4" xfId="0" applyFont="1" applyBorder="1" applyAlignment="1">
      <alignment horizontal="center" vertical="center" wrapText="1" shrinkToFit="1"/>
    </xf>
    <xf numFmtId="0" fontId="52" fillId="0" borderId="5" xfId="0" applyFon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 shrinkToFit="1"/>
    </xf>
    <xf numFmtId="0" fontId="51" fillId="0" borderId="16" xfId="0" applyFon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/>
    </xf>
    <xf numFmtId="0" fontId="45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5" fillId="0" borderId="21" xfId="0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183" fontId="44" fillId="9" borderId="13" xfId="0" applyNumberFormat="1" applyFont="1" applyFill="1" applyBorder="1" applyAlignment="1">
      <alignment vertical="center"/>
    </xf>
    <xf numFmtId="183" fontId="44" fillId="9" borderId="14" xfId="0" applyNumberFormat="1" applyFont="1" applyFill="1" applyBorder="1" applyAlignment="1">
      <alignment vertical="center"/>
    </xf>
    <xf numFmtId="185" fontId="44" fillId="9" borderId="13" xfId="0" applyNumberFormat="1" applyFont="1" applyFill="1" applyBorder="1" applyAlignment="1">
      <alignment horizontal="center" vertical="center"/>
    </xf>
    <xf numFmtId="185" fontId="44" fillId="9" borderId="14" xfId="0" applyNumberFormat="1" applyFont="1" applyFill="1" applyBorder="1" applyAlignment="1">
      <alignment horizontal="center" vertical="center"/>
    </xf>
    <xf numFmtId="185" fontId="44" fillId="9" borderId="2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05">
    <cellStyle name="Calc Currency (0)" xfId="69"/>
    <cellStyle name="CELL" xfId="1"/>
    <cellStyle name="Comma [0]" xfId="70"/>
    <cellStyle name="Currency [0]" xfId="71"/>
    <cellStyle name="Header1" xfId="72"/>
    <cellStyle name="Header2" xfId="73"/>
    <cellStyle name="Normal_#18-Internet" xfId="74"/>
    <cellStyle name="Sbold" xfId="2"/>
    <cellStyle name="Snorm" xfId="3"/>
    <cellStyle name="socxn" xfId="4"/>
    <cellStyle name="カンマ" xfId="5"/>
    <cellStyle name="パーセント" xfId="6" builtinId="5"/>
    <cellStyle name="パーセント 2" xfId="20"/>
    <cellStyle name="パーセント 2 2" xfId="75"/>
    <cellStyle name="パーセント 2 3" xfId="76"/>
    <cellStyle name="パーセント 3" xfId="77"/>
    <cellStyle name="パーセント 4" xfId="78"/>
    <cellStyle name="パーセント 5" xfId="94"/>
    <cellStyle name="パーセント 6" xfId="103"/>
    <cellStyle name="ハイパーリンク 2" xfId="79"/>
    <cellStyle name="円" xfId="7"/>
    <cellStyle name="桁区切り" xfId="8" builtinId="6"/>
    <cellStyle name="桁区切り 10" xfId="9"/>
    <cellStyle name="桁区切り 10 13" xfId="101"/>
    <cellStyle name="桁区切り 11" xfId="21"/>
    <cellStyle name="桁区切り 12" xfId="22"/>
    <cellStyle name="桁区切り 13" xfId="23"/>
    <cellStyle name="桁区切り 14" xfId="24"/>
    <cellStyle name="桁区切り 15" xfId="25"/>
    <cellStyle name="桁区切り 16" xfId="26"/>
    <cellStyle name="桁区切り 17" xfId="27"/>
    <cellStyle name="桁区切り 18" xfId="28"/>
    <cellStyle name="桁区切り 19" xfId="29"/>
    <cellStyle name="桁区切り 2" xfId="10"/>
    <cellStyle name="桁区切り 2 2" xfId="80"/>
    <cellStyle name="桁区切り 2 2 2 2" xfId="97"/>
    <cellStyle name="桁区切り 2 2 2 2 2" xfId="99"/>
    <cellStyle name="桁区切り 2 3" xfId="81"/>
    <cellStyle name="桁区切り 2 4" xfId="82"/>
    <cellStyle name="桁区切り 20" xfId="30"/>
    <cellStyle name="桁区切り 21" xfId="31"/>
    <cellStyle name="桁区切り 22" xfId="32"/>
    <cellStyle name="桁区切り 23" xfId="33"/>
    <cellStyle name="桁区切り 24" xfId="34"/>
    <cellStyle name="桁区切り 25" xfId="35"/>
    <cellStyle name="桁区切り 26" xfId="92"/>
    <cellStyle name="桁区切り 27" xfId="93"/>
    <cellStyle name="桁区切り 28" xfId="104"/>
    <cellStyle name="桁区切り 3" xfId="36"/>
    <cellStyle name="桁区切り 3 2" xfId="83"/>
    <cellStyle name="桁区切り 3 3" xfId="84"/>
    <cellStyle name="桁区切り 4" xfId="37"/>
    <cellStyle name="桁区切り 5" xfId="38"/>
    <cellStyle name="桁区切り 6" xfId="39"/>
    <cellStyle name="桁区切り 6 2" xfId="85"/>
    <cellStyle name="桁区切り 6 3" xfId="86"/>
    <cellStyle name="桁区切り 7" xfId="40"/>
    <cellStyle name="桁区切り 8" xfId="41"/>
    <cellStyle name="桁区切り 9" xfId="42"/>
    <cellStyle name="見出し１" xfId="11"/>
    <cellStyle name="見出し２" xfId="12"/>
    <cellStyle name="合計" xfId="13"/>
    <cellStyle name="小数" xfId="14"/>
    <cellStyle name="日付" xfId="15"/>
    <cellStyle name="年月" xfId="16"/>
    <cellStyle name="標準" xfId="0" builtinId="0"/>
    <cellStyle name="標準 10" xfId="43"/>
    <cellStyle name="標準 11" xfId="44"/>
    <cellStyle name="標準 12" xfId="45"/>
    <cellStyle name="標準 13" xfId="46"/>
    <cellStyle name="標準 14" xfId="47"/>
    <cellStyle name="標準 15" xfId="48"/>
    <cellStyle name="標準 16" xfId="49"/>
    <cellStyle name="標準 17" xfId="50"/>
    <cellStyle name="標準 18" xfId="51"/>
    <cellStyle name="標準 19" xfId="52"/>
    <cellStyle name="標準 2" xfId="17"/>
    <cellStyle name="標準 2 2" xfId="53"/>
    <cellStyle name="標準 2 2 2" xfId="96"/>
    <cellStyle name="標準 2 3" xfId="95"/>
    <cellStyle name="標準 2_070727旧３階部分の給付（名目）" xfId="54"/>
    <cellStyle name="標準 20" xfId="55"/>
    <cellStyle name="標準 21" xfId="56"/>
    <cellStyle name="標準 22" xfId="57"/>
    <cellStyle name="標準 23" xfId="58"/>
    <cellStyle name="標準 24" xfId="59"/>
    <cellStyle name="標準 25" xfId="60"/>
    <cellStyle name="標準 26" xfId="91"/>
    <cellStyle name="標準 27" xfId="102"/>
    <cellStyle name="標準 29 4" xfId="98"/>
    <cellStyle name="標準 3" xfId="61"/>
    <cellStyle name="標準 3 2" xfId="87"/>
    <cellStyle name="標準 4" xfId="62"/>
    <cellStyle name="標準 5" xfId="63"/>
    <cellStyle name="標準 6" xfId="64"/>
    <cellStyle name="標準 6 2" xfId="88"/>
    <cellStyle name="標準 6 3" xfId="89"/>
    <cellStyle name="標準 7" xfId="65"/>
    <cellStyle name="標準 8" xfId="66"/>
    <cellStyle name="標準 9" xfId="67"/>
    <cellStyle name="標準_中位人数.XLS" xfId="100"/>
    <cellStyle name="表題" xfId="18"/>
    <cellStyle name="表頭" xfId="19"/>
    <cellStyle name="磨葬e義" xfId="90"/>
    <cellStyle name="未定義" xfId="6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G24"/>
  <sheetViews>
    <sheetView zoomScaleNormal="100" workbookViewId="0"/>
  </sheetViews>
  <sheetFormatPr defaultRowHeight="13.5"/>
  <cols>
    <col min="1" max="1" width="17.25" style="171" customWidth="1"/>
    <col min="2" max="7" width="10.375" style="171" customWidth="1"/>
    <col min="8" max="16384" width="9" style="171"/>
  </cols>
  <sheetData>
    <row r="1" spans="1:7">
      <c r="A1" s="182" t="s">
        <v>163</v>
      </c>
    </row>
    <row r="2" spans="1:7">
      <c r="B2" s="177"/>
      <c r="C2" s="177"/>
      <c r="D2" s="177"/>
      <c r="E2" s="177"/>
      <c r="F2" s="177"/>
      <c r="G2" s="177"/>
    </row>
    <row r="3" spans="1:7">
      <c r="B3" s="177" t="s">
        <v>162</v>
      </c>
      <c r="C3" s="177" t="s">
        <v>161</v>
      </c>
      <c r="G3" s="177" t="s">
        <v>160</v>
      </c>
    </row>
    <row r="4" spans="1:7">
      <c r="B4" s="177"/>
      <c r="C4" s="177"/>
      <c r="D4" s="177" t="s">
        <v>88</v>
      </c>
      <c r="E4" s="177" t="s">
        <v>93</v>
      </c>
      <c r="F4" s="177" t="s">
        <v>97</v>
      </c>
      <c r="G4" s="177"/>
    </row>
    <row r="5" spans="1:7">
      <c r="A5" s="178" t="s">
        <v>159</v>
      </c>
      <c r="B5" s="177"/>
      <c r="C5" s="177"/>
      <c r="D5" s="177"/>
      <c r="E5" s="177"/>
      <c r="F5" s="177"/>
      <c r="G5" s="177"/>
    </row>
    <row r="6" spans="1:7">
      <c r="A6" s="177" t="s">
        <v>154</v>
      </c>
      <c r="B6" s="179">
        <v>6580</v>
      </c>
      <c r="C6" s="181">
        <v>823</v>
      </c>
      <c r="D6" s="180">
        <v>309.49529861801051</v>
      </c>
      <c r="E6" s="180">
        <v>333.83847475654159</v>
      </c>
      <c r="F6" s="173">
        <f>C6-D6-E6</f>
        <v>179.66622662544785</v>
      </c>
      <c r="G6" s="172">
        <f>C6/B6</f>
        <v>0.12507598784194529</v>
      </c>
    </row>
    <row r="7" spans="1:7">
      <c r="A7" s="177" t="s">
        <v>153</v>
      </c>
      <c r="B7" s="179">
        <v>6353</v>
      </c>
      <c r="C7" s="175">
        <f>C$6*(D7+E7)/(D$6+E$6)</f>
        <v>932.69536608877638</v>
      </c>
      <c r="D7" s="174">
        <v>326.95723534750056</v>
      </c>
      <c r="E7" s="174">
        <v>402.12469572765337</v>
      </c>
      <c r="F7" s="173">
        <f>C7-D7-E7</f>
        <v>203.61343501362251</v>
      </c>
      <c r="G7" s="172">
        <f>C7/B7</f>
        <v>0.14681180010841749</v>
      </c>
    </row>
    <row r="8" spans="1:7">
      <c r="A8" s="177" t="s">
        <v>152</v>
      </c>
      <c r="B8" s="179">
        <v>5654</v>
      </c>
      <c r="C8" s="175">
        <f>C$6*(D8+E8)/(D$6+E$6)</f>
        <v>1067.5349185630387</v>
      </c>
      <c r="D8" s="174">
        <v>333.58967597215809</v>
      </c>
      <c r="E8" s="174">
        <v>500.89546056278078</v>
      </c>
      <c r="F8" s="173">
        <f>C8-D8-E8</f>
        <v>233.04978202809974</v>
      </c>
      <c r="G8" s="172">
        <f>C8/B8</f>
        <v>0.18881056217952577</v>
      </c>
    </row>
    <row r="9" spans="1:7">
      <c r="A9" s="178" t="s">
        <v>158</v>
      </c>
      <c r="B9" s="175"/>
      <c r="C9" s="175"/>
      <c r="D9" s="173"/>
      <c r="E9" s="173"/>
      <c r="F9" s="173"/>
      <c r="G9" s="172"/>
    </row>
    <row r="10" spans="1:7">
      <c r="A10" s="177" t="s">
        <v>154</v>
      </c>
      <c r="B10" s="176">
        <f>B$6</f>
        <v>6580</v>
      </c>
      <c r="C10" s="175">
        <f>C$6</f>
        <v>823</v>
      </c>
      <c r="D10" s="175">
        <f>D$6</f>
        <v>309.49529861801051</v>
      </c>
      <c r="E10" s="175">
        <f>E$6</f>
        <v>333.83847475654159</v>
      </c>
      <c r="F10" s="173">
        <f>C10-D10-E10</f>
        <v>179.66622662544785</v>
      </c>
      <c r="G10" s="172">
        <f>C10/B10</f>
        <v>0.12507598784194529</v>
      </c>
    </row>
    <row r="11" spans="1:7">
      <c r="A11" s="177" t="s">
        <v>153</v>
      </c>
      <c r="B11" s="176">
        <f>B$7</f>
        <v>6353</v>
      </c>
      <c r="C11" s="175">
        <f>C$10*(D11+E11)/(D$10+E$10)</f>
        <v>931.47878585277783</v>
      </c>
      <c r="D11" s="174">
        <v>322.27529615121574</v>
      </c>
      <c r="E11" s="174">
        <v>405.85564202741585</v>
      </c>
      <c r="F11" s="173">
        <f>C11-D11-E11</f>
        <v>203.34784767414629</v>
      </c>
      <c r="G11" s="172">
        <f>C11/B11</f>
        <v>0.14662030314068594</v>
      </c>
    </row>
    <row r="12" spans="1:7">
      <c r="A12" s="177" t="s">
        <v>152</v>
      </c>
      <c r="B12" s="176">
        <f>B$8</f>
        <v>5654</v>
      </c>
      <c r="C12" s="175">
        <f>C$10*(D12+E12)/(D$10+E$10)</f>
        <v>1065.2417614567048</v>
      </c>
      <c r="D12" s="174">
        <v>327.97973970218328</v>
      </c>
      <c r="E12" s="174">
        <v>504.71285076451949</v>
      </c>
      <c r="F12" s="173">
        <f>C12-D12-E12</f>
        <v>232.5491709900021</v>
      </c>
      <c r="G12" s="172">
        <f>C12/B12</f>
        <v>0.18840498080238854</v>
      </c>
    </row>
    <row r="13" spans="1:7">
      <c r="A13" s="178" t="s">
        <v>157</v>
      </c>
      <c r="B13" s="175"/>
      <c r="C13" s="175"/>
      <c r="D13" s="173"/>
      <c r="E13" s="173"/>
      <c r="F13" s="173"/>
      <c r="G13" s="172"/>
    </row>
    <row r="14" spans="1:7">
      <c r="A14" s="177" t="s">
        <v>154</v>
      </c>
      <c r="B14" s="176">
        <f>B$6</f>
        <v>6580</v>
      </c>
      <c r="C14" s="175">
        <f>C$6</f>
        <v>823</v>
      </c>
      <c r="D14" s="175">
        <f>D$6</f>
        <v>309.49529861801051</v>
      </c>
      <c r="E14" s="175">
        <f>E$6</f>
        <v>333.83847475654159</v>
      </c>
      <c r="F14" s="173">
        <f>C14-D14-E14</f>
        <v>179.66622662544785</v>
      </c>
      <c r="G14" s="172">
        <f>C14/B14</f>
        <v>0.12507598784194529</v>
      </c>
    </row>
    <row r="15" spans="1:7">
      <c r="A15" s="177" t="s">
        <v>153</v>
      </c>
      <c r="B15" s="176">
        <f>B$7</f>
        <v>6353</v>
      </c>
      <c r="C15" s="175">
        <f>C$14*(D15+E15)/(D$14+E$14)</f>
        <v>905.81347890081565</v>
      </c>
      <c r="D15" s="174">
        <v>315.91534197455923</v>
      </c>
      <c r="E15" s="174">
        <v>392.15319187087437</v>
      </c>
      <c r="F15" s="173">
        <f>C15-D15-E15</f>
        <v>197.74494505538212</v>
      </c>
      <c r="G15" s="172">
        <f>C15/B15</f>
        <v>0.1425804311192847</v>
      </c>
    </row>
    <row r="16" spans="1:7">
      <c r="A16" s="177" t="s">
        <v>152</v>
      </c>
      <c r="B16" s="176">
        <f>B$8</f>
        <v>5654</v>
      </c>
      <c r="C16" s="175">
        <f>C$14*(D16+E16)/(D$14+E$14)</f>
        <v>984.38718595376247</v>
      </c>
      <c r="D16" s="174">
        <v>308.5011444927855</v>
      </c>
      <c r="E16" s="174">
        <v>460.98794761072713</v>
      </c>
      <c r="F16" s="173">
        <f>C16-D16-E16</f>
        <v>214.89809385024978</v>
      </c>
      <c r="G16" s="172">
        <f>C16/B16</f>
        <v>0.17410456065683808</v>
      </c>
    </row>
    <row r="17" spans="1:7">
      <c r="A17" s="178" t="s">
        <v>156</v>
      </c>
      <c r="B17" s="175"/>
      <c r="C17" s="175"/>
      <c r="D17" s="173"/>
      <c r="E17" s="173"/>
      <c r="F17" s="173"/>
      <c r="G17" s="172"/>
    </row>
    <row r="18" spans="1:7">
      <c r="A18" s="177" t="s">
        <v>154</v>
      </c>
      <c r="B18" s="176">
        <f>B$6</f>
        <v>6580</v>
      </c>
      <c r="C18" s="175">
        <f>C$6</f>
        <v>823</v>
      </c>
      <c r="D18" s="175">
        <f>D$6</f>
        <v>309.49529861801051</v>
      </c>
      <c r="E18" s="175">
        <f>E$6</f>
        <v>333.83847475654159</v>
      </c>
      <c r="F18" s="173">
        <f>C18-D18-E18</f>
        <v>179.66622662544785</v>
      </c>
      <c r="G18" s="172">
        <f>C18/B18</f>
        <v>0.12507598784194529</v>
      </c>
    </row>
    <row r="19" spans="1:7">
      <c r="A19" s="177" t="s">
        <v>153</v>
      </c>
      <c r="B19" s="176">
        <f>B$7</f>
        <v>6353</v>
      </c>
      <c r="C19" s="175">
        <f>C$18*(D19+E19)/(D$18+E$18)</f>
        <v>919.72780790823811</v>
      </c>
      <c r="D19" s="174">
        <v>317.14818916699187</v>
      </c>
      <c r="E19" s="174">
        <v>401.7970856071417</v>
      </c>
      <c r="F19" s="173">
        <f>C19-D19-E19</f>
        <v>200.78253313410454</v>
      </c>
      <c r="G19" s="172">
        <f>C19/B19</f>
        <v>0.14477062929454401</v>
      </c>
    </row>
    <row r="20" spans="1:7">
      <c r="A20" s="177" t="s">
        <v>152</v>
      </c>
      <c r="B20" s="176">
        <f>B$8</f>
        <v>5654</v>
      </c>
      <c r="C20" s="175">
        <f>C$18*(D20+E20)/(D$18+E$18)</f>
        <v>1011.9796733838696</v>
      </c>
      <c r="D20" s="174">
        <v>311.58075271707412</v>
      </c>
      <c r="E20" s="174">
        <v>479.4772082262935</v>
      </c>
      <c r="F20" s="173">
        <f>C20-D20-E20</f>
        <v>220.92171244050195</v>
      </c>
      <c r="G20" s="172">
        <f>C20/B20</f>
        <v>0.17898473176226912</v>
      </c>
    </row>
    <row r="21" spans="1:7">
      <c r="A21" s="178" t="s">
        <v>155</v>
      </c>
      <c r="B21" s="175"/>
      <c r="C21" s="175"/>
      <c r="D21" s="173"/>
      <c r="E21" s="173"/>
      <c r="F21" s="173"/>
      <c r="G21" s="172"/>
    </row>
    <row r="22" spans="1:7">
      <c r="A22" s="177" t="s">
        <v>154</v>
      </c>
      <c r="B22" s="176">
        <f>B$6</f>
        <v>6580</v>
      </c>
      <c r="C22" s="175">
        <f>C$6</f>
        <v>823</v>
      </c>
      <c r="D22" s="175">
        <f>D$6</f>
        <v>309.49529861801051</v>
      </c>
      <c r="E22" s="175">
        <f>E$6</f>
        <v>333.83847475654159</v>
      </c>
      <c r="F22" s="173">
        <f>C22-D22-E22</f>
        <v>179.66622662544785</v>
      </c>
      <c r="G22" s="172">
        <f>C22/B22</f>
        <v>0.12507598784194529</v>
      </c>
    </row>
    <row r="23" spans="1:7">
      <c r="A23" s="177" t="s">
        <v>153</v>
      </c>
      <c r="B23" s="176">
        <f>B$7</f>
        <v>6353</v>
      </c>
      <c r="C23" s="175">
        <f>C$22*(D23+E23)/(D$22+E$22)</f>
        <v>894.36723111236608</v>
      </c>
      <c r="D23" s="174">
        <v>310.88941607950937</v>
      </c>
      <c r="E23" s="174">
        <v>388.23165995216561</v>
      </c>
      <c r="F23" s="173">
        <f>C23-D23-E23</f>
        <v>195.2461550806911</v>
      </c>
      <c r="G23" s="172">
        <f>C23/B23</f>
        <v>0.140778723612839</v>
      </c>
    </row>
    <row r="24" spans="1:7">
      <c r="A24" s="177" t="s">
        <v>152</v>
      </c>
      <c r="B24" s="176">
        <f>B$8</f>
        <v>5654</v>
      </c>
      <c r="C24" s="175">
        <f>C$22*(D24+E24)/(D$22+E$22)</f>
        <v>935.16782665607434</v>
      </c>
      <c r="D24" s="174">
        <v>293.07608726814618</v>
      </c>
      <c r="E24" s="174">
        <v>437.93855023019074</v>
      </c>
      <c r="F24" s="173">
        <f>C24-D24-E24</f>
        <v>204.15318915773736</v>
      </c>
      <c r="G24" s="172">
        <f>C24/B24</f>
        <v>0.16539933262399617</v>
      </c>
    </row>
  </sheetData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50"/>
  </sheetPr>
  <dimension ref="A1:H45"/>
  <sheetViews>
    <sheetView zoomScaleNormal="100" workbookViewId="0"/>
  </sheetViews>
  <sheetFormatPr defaultRowHeight="13.5"/>
  <cols>
    <col min="1" max="1" width="78.25" bestFit="1" customWidth="1"/>
    <col min="2" max="2" width="9" style="138" customWidth="1"/>
  </cols>
  <sheetData>
    <row r="1" spans="1:8" ht="14.25">
      <c r="A1" s="65" t="s">
        <v>34</v>
      </c>
      <c r="B1" s="43"/>
      <c r="C1" s="34" t="s">
        <v>31</v>
      </c>
      <c r="D1" s="34"/>
      <c r="E1" s="34"/>
      <c r="F1" s="34"/>
    </row>
    <row r="2" spans="1:8">
      <c r="A2" s="66"/>
      <c r="B2" s="134"/>
      <c r="C2" s="36" t="s">
        <v>32</v>
      </c>
      <c r="D2" s="36" t="s">
        <v>26</v>
      </c>
      <c r="E2" s="227" t="s">
        <v>27</v>
      </c>
      <c r="F2" s="227"/>
    </row>
    <row r="3" spans="1:8">
      <c r="A3" s="67"/>
      <c r="B3" s="135"/>
      <c r="C3" s="36"/>
      <c r="D3" s="36"/>
      <c r="E3" s="36" t="s">
        <v>28</v>
      </c>
      <c r="F3" s="36" t="s">
        <v>29</v>
      </c>
    </row>
    <row r="4" spans="1:8">
      <c r="A4" s="68"/>
      <c r="B4" s="136"/>
      <c r="C4" s="34"/>
      <c r="D4" s="34"/>
      <c r="E4" s="34"/>
      <c r="F4" s="34"/>
    </row>
    <row r="5" spans="1:8">
      <c r="A5" s="68">
        <v>2018</v>
      </c>
      <c r="B5" s="136"/>
      <c r="C5" s="63">
        <f>'⑩H30予算（⑦⑧⑨の推計用）'!$D$13</f>
        <v>981.69452999999999</v>
      </c>
      <c r="D5" s="63">
        <f>'⑩H30予算（⑦⑧⑨の推計用）'!$G$13</f>
        <v>0</v>
      </c>
      <c r="E5" s="63">
        <f>'⑩H30予算（⑦⑧⑨の推計用）'!$E$13</f>
        <v>736.27089750000005</v>
      </c>
      <c r="F5" s="63">
        <f>'⑩H30予算（⑦⑧⑨の推計用）'!$F$13</f>
        <v>245.4236325</v>
      </c>
      <c r="G5" s="61" t="s">
        <v>71</v>
      </c>
    </row>
    <row r="6" spans="1:8">
      <c r="A6" s="68">
        <v>2025</v>
      </c>
      <c r="B6" s="136"/>
      <c r="C6" s="62">
        <f>C$5*⑤介護!$U$42/⑤介護!$F$42</f>
        <v>1336.8163127777584</v>
      </c>
      <c r="D6" s="62">
        <f>D$5*⑤介護!$U$42/⑤介護!$F$42</f>
        <v>0</v>
      </c>
      <c r="E6" s="62">
        <f>E$5*⑤介護!$U$42/⑤介護!$F$42</f>
        <v>1002.612234583319</v>
      </c>
      <c r="F6" s="62">
        <f>F$5*⑤介護!$U$42/⑤介護!$F$42</f>
        <v>334.2040781944396</v>
      </c>
    </row>
    <row r="7" spans="1:8">
      <c r="A7" s="68">
        <v>2030</v>
      </c>
      <c r="B7" s="136"/>
      <c r="C7" s="62">
        <f>C$5*⑤介護!$X$42/⑤介護!$F$42</f>
        <v>1627.0235614146068</v>
      </c>
      <c r="D7" s="62">
        <f>D$5*⑤介護!$X$42/⑤介護!$F$42</f>
        <v>0</v>
      </c>
      <c r="E7" s="62">
        <f>E$5*⑤介護!$X$42/⑤介護!$F$42</f>
        <v>1220.2676710609551</v>
      </c>
      <c r="F7" s="62">
        <f>F$5*⑤介護!$X$42/⑤介護!$F$42</f>
        <v>406.75589035365169</v>
      </c>
    </row>
    <row r="8" spans="1:8">
      <c r="A8" s="68">
        <v>2035</v>
      </c>
      <c r="B8" s="136"/>
      <c r="C8" s="62">
        <f>C$5*⑤介護!$AA$42/⑤介護!$F$42</f>
        <v>1949.5396542343526</v>
      </c>
      <c r="D8" s="62">
        <f>D$5*⑤介護!$AA$42/⑤介護!$F$42</f>
        <v>0</v>
      </c>
      <c r="E8" s="62">
        <f>E$5*⑤介護!$AA$42/⑤介護!$F$42</f>
        <v>1462.1547406757647</v>
      </c>
      <c r="F8" s="62">
        <f>F$5*⑤介護!$AA$42/⑤介護!$F$42</f>
        <v>487.38491355858815</v>
      </c>
    </row>
    <row r="9" spans="1:8">
      <c r="A9" s="69">
        <v>2040</v>
      </c>
      <c r="B9" s="136"/>
      <c r="C9" s="62">
        <f>C$5*⑤介護!$AD$42/⑤介護!$F$42</f>
        <v>2258.3267794594576</v>
      </c>
      <c r="D9" s="62">
        <f>D$5*⑤介護!$AD$42/⑤介護!$F$42</f>
        <v>0</v>
      </c>
      <c r="E9" s="62">
        <f>E$5*⑤介護!$AD$42/⑤介護!$F$42</f>
        <v>1693.7450845945934</v>
      </c>
      <c r="F9" s="62">
        <f>F$5*⑤介護!$AD$42/⑤介護!$F$42</f>
        <v>564.5816948648644</v>
      </c>
    </row>
    <row r="10" spans="1:8" s="1" customFormat="1">
      <c r="B10" s="137"/>
    </row>
    <row r="13" spans="1:8" ht="14.25">
      <c r="A13" s="65" t="s">
        <v>64</v>
      </c>
      <c r="B13" s="43"/>
      <c r="C13" s="34" t="s">
        <v>69</v>
      </c>
      <c r="D13" s="34"/>
      <c r="E13" s="34"/>
      <c r="F13" s="34"/>
      <c r="G13" s="34"/>
      <c r="H13" s="34"/>
    </row>
    <row r="14" spans="1:8">
      <c r="A14" s="66"/>
      <c r="B14" s="134"/>
      <c r="C14" s="128" t="s">
        <v>70</v>
      </c>
      <c r="D14" s="128" t="s">
        <v>23</v>
      </c>
      <c r="E14" s="227" t="s">
        <v>66</v>
      </c>
      <c r="F14" s="227"/>
      <c r="G14" s="34"/>
      <c r="H14" s="34"/>
    </row>
    <row r="15" spans="1:8">
      <c r="A15" s="67"/>
      <c r="B15" s="135"/>
      <c r="C15" s="128"/>
      <c r="D15" s="128"/>
      <c r="E15" s="128" t="s">
        <v>67</v>
      </c>
      <c r="F15" s="128" t="s">
        <v>24</v>
      </c>
      <c r="G15" s="34"/>
      <c r="H15" s="34"/>
    </row>
    <row r="16" spans="1:8">
      <c r="A16" s="68"/>
      <c r="B16" s="136"/>
      <c r="C16" s="34"/>
      <c r="D16" s="34"/>
      <c r="E16" s="34"/>
      <c r="F16" s="34"/>
      <c r="G16" s="34"/>
      <c r="H16" s="34"/>
    </row>
    <row r="17" spans="1:8">
      <c r="A17" s="68">
        <v>2018</v>
      </c>
      <c r="B17" s="136"/>
      <c r="C17" s="63">
        <f>'⑩H30予算（⑦⑧⑨の推計用）'!$D$13</f>
        <v>981.69452999999999</v>
      </c>
      <c r="D17" s="63">
        <f>'⑩H30予算（⑦⑧⑨の推計用）'!$G$13</f>
        <v>0</v>
      </c>
      <c r="E17" s="63">
        <f>'⑩H30予算（⑦⑧⑨の推計用）'!$E$13</f>
        <v>736.27089750000005</v>
      </c>
      <c r="F17" s="63">
        <f>'⑩H30予算（⑦⑧⑨の推計用）'!$F$13</f>
        <v>245.4236325</v>
      </c>
      <c r="G17" s="61" t="s">
        <v>71</v>
      </c>
      <c r="H17" s="61"/>
    </row>
    <row r="18" spans="1:8">
      <c r="A18" s="68">
        <v>2025</v>
      </c>
      <c r="B18" s="136"/>
      <c r="C18" s="62">
        <f>C$17*⑤介護!$I$42/⑤介護!$F$42</f>
        <v>1406.9563983729865</v>
      </c>
      <c r="D18" s="62">
        <f>D$17*⑤介護!$I$42/⑤介護!$F$42</f>
        <v>0</v>
      </c>
      <c r="E18" s="62">
        <f>E$17*⑤介護!$I$42/⑤介護!$F$42</f>
        <v>1055.2172987797401</v>
      </c>
      <c r="F18" s="62">
        <f>F$17*⑤介護!$I$42/⑤介護!$F$42</f>
        <v>351.73909959324664</v>
      </c>
      <c r="G18" s="34"/>
      <c r="H18" s="34"/>
    </row>
    <row r="19" spans="1:8">
      <c r="A19" s="68">
        <v>2030</v>
      </c>
      <c r="B19" s="136"/>
      <c r="C19" s="62">
        <f>C$17*⑤介護!$L$42/⑤介護!$F$42</f>
        <v>1710.9449336704736</v>
      </c>
      <c r="D19" s="62">
        <f>D$17*⑤介護!$L$42/⑤介護!$F$42</f>
        <v>0</v>
      </c>
      <c r="E19" s="62">
        <f>E$17*⑤介護!$L$42/⑤介護!$F$42</f>
        <v>1283.2087002528551</v>
      </c>
      <c r="F19" s="62">
        <f>F$17*⑤介護!$L$42/⑤介護!$F$42</f>
        <v>427.73623341761839</v>
      </c>
      <c r="G19" s="34"/>
      <c r="H19" s="34"/>
    </row>
    <row r="20" spans="1:8">
      <c r="A20" s="68">
        <v>2035</v>
      </c>
      <c r="B20" s="136"/>
      <c r="C20" s="62">
        <f>C$17*⑤介護!$O$42/⑤介護!$F$42</f>
        <v>2048.2097072219408</v>
      </c>
      <c r="D20" s="62">
        <f>D$17*⑤介護!$O$42/⑤介護!$F$42</f>
        <v>0</v>
      </c>
      <c r="E20" s="62">
        <f>E$17*⑤介護!$O$42/⑤介護!$F$42</f>
        <v>1536.1572804164555</v>
      </c>
      <c r="F20" s="62">
        <f>F$17*⑤介護!$O$42/⑤介護!$F$42</f>
        <v>512.0524268054852</v>
      </c>
      <c r="G20" s="34"/>
      <c r="H20" s="34"/>
    </row>
    <row r="21" spans="1:8">
      <c r="A21" s="69">
        <v>2040</v>
      </c>
      <c r="B21" s="136"/>
      <c r="C21" s="62">
        <f>C$17*⑤介護!$R$42/⑤介護!$F$42</f>
        <v>2370.0937528642912</v>
      </c>
      <c r="D21" s="62">
        <f>D$17*⑤介護!$R$42/⑤介護!$F$42</f>
        <v>0</v>
      </c>
      <c r="E21" s="62">
        <f>E$17*⑤介護!$R$42/⑤介護!$F$42</f>
        <v>1777.5703146482185</v>
      </c>
      <c r="F21" s="62">
        <f>F$17*⑤介護!$R$42/⑤介護!$F$42</f>
        <v>592.5234382160728</v>
      </c>
      <c r="G21" s="34"/>
      <c r="H21" s="34"/>
    </row>
    <row r="25" spans="1:8" ht="14.25">
      <c r="A25" s="65" t="s">
        <v>35</v>
      </c>
      <c r="B25" s="43"/>
      <c r="C25" s="34" t="s">
        <v>31</v>
      </c>
      <c r="D25" s="34"/>
      <c r="E25" s="34"/>
      <c r="F25" s="34"/>
    </row>
    <row r="26" spans="1:8">
      <c r="A26" s="66"/>
      <c r="B26" s="134"/>
      <c r="C26" s="36" t="s">
        <v>32</v>
      </c>
      <c r="D26" s="36" t="s">
        <v>26</v>
      </c>
      <c r="E26" s="227" t="s">
        <v>27</v>
      </c>
      <c r="F26" s="227"/>
    </row>
    <row r="27" spans="1:8">
      <c r="A27" s="67"/>
      <c r="B27" s="135"/>
      <c r="C27" s="36"/>
      <c r="D27" s="36"/>
      <c r="E27" s="36" t="s">
        <v>28</v>
      </c>
      <c r="F27" s="36" t="s">
        <v>29</v>
      </c>
    </row>
    <row r="28" spans="1:8">
      <c r="A28" s="68"/>
      <c r="B28" s="136"/>
      <c r="C28" s="34"/>
      <c r="D28" s="34"/>
      <c r="E28" s="34"/>
      <c r="F28" s="34"/>
    </row>
    <row r="29" spans="1:8">
      <c r="A29" s="68">
        <v>2018</v>
      </c>
      <c r="B29" s="136"/>
      <c r="C29" s="63">
        <f>'⑩H30予算（⑦⑧⑨の推計用）'!$D$13</f>
        <v>981.69452999999999</v>
      </c>
      <c r="D29" s="63">
        <f>'⑩H30予算（⑦⑧⑨の推計用）'!$G$13</f>
        <v>0</v>
      </c>
      <c r="E29" s="63">
        <f>'⑩H30予算（⑦⑧⑨の推計用）'!$E$13</f>
        <v>736.27089750000005</v>
      </c>
      <c r="F29" s="63">
        <f>'⑩H30予算（⑦⑧⑨の推計用）'!$F$13</f>
        <v>245.4236325</v>
      </c>
      <c r="G29" s="61" t="s">
        <v>71</v>
      </c>
    </row>
    <row r="30" spans="1:8">
      <c r="A30" s="68">
        <v>2025</v>
      </c>
      <c r="B30" s="136"/>
      <c r="C30" s="62">
        <f>C$5*⑤介護!$U$51/⑤介護!$F$51</f>
        <v>1443.2580219331326</v>
      </c>
      <c r="D30" s="62">
        <f>D$5*⑤介護!$U$51/⑤介護!$F$51</f>
        <v>0</v>
      </c>
      <c r="E30" s="62">
        <f>E$5*⑤介護!$U$51/⑤介護!$F$51</f>
        <v>1082.4435164498495</v>
      </c>
      <c r="F30" s="62">
        <f>F$5*⑤介護!$U$51/⑤介護!$F$51</f>
        <v>360.81450548328314</v>
      </c>
    </row>
    <row r="31" spans="1:8">
      <c r="A31" s="68">
        <v>2030</v>
      </c>
      <c r="B31" s="136"/>
      <c r="C31" s="62">
        <f>C$5*⑤介護!$X$51/⑤介護!$F$51</f>
        <v>1807.1954478756734</v>
      </c>
      <c r="D31" s="62">
        <f>D$5*⑤介護!$X$51/⑤介護!$F$51</f>
        <v>0</v>
      </c>
      <c r="E31" s="62">
        <f>E$5*⑤介護!$X$51/⑤介護!$F$51</f>
        <v>1355.396585906755</v>
      </c>
      <c r="F31" s="62">
        <f>F$5*⑤介護!$X$51/⑤介護!$F$51</f>
        <v>451.79886196891835</v>
      </c>
    </row>
    <row r="32" spans="1:8">
      <c r="A32" s="68">
        <v>2035</v>
      </c>
      <c r="B32" s="136"/>
      <c r="C32" s="62">
        <f>C$5*⑤介護!$AA$51/⑤介護!$F$51</f>
        <v>2165.4260406175122</v>
      </c>
      <c r="D32" s="62">
        <f>D$5*⑤介護!$AA$51/⑤介護!$F$51</f>
        <v>0</v>
      </c>
      <c r="E32" s="62">
        <f>E$5*⑤介護!$AA$51/⑤介護!$F$51</f>
        <v>1624.0695304631342</v>
      </c>
      <c r="F32" s="62">
        <f>F$5*⑤介護!$AA$51/⑤介護!$F$51</f>
        <v>541.35651015437804</v>
      </c>
    </row>
    <row r="33" spans="1:7">
      <c r="A33" s="69">
        <v>2040</v>
      </c>
      <c r="B33" s="136"/>
      <c r="C33" s="62">
        <f>C$5*⑤介護!$AD$51/⑤介護!$F$51</f>
        <v>2508.4073595753284</v>
      </c>
      <c r="D33" s="62">
        <f>D$5*⑤介護!$AD$51/⑤介護!$F$51</f>
        <v>0</v>
      </c>
      <c r="E33" s="62">
        <f>E$5*⑤介護!$AD$51/⑤介護!$F$51</f>
        <v>1881.3055196814967</v>
      </c>
      <c r="F33" s="62">
        <f>F$5*⑤介護!$AD$51/⑤介護!$F$51</f>
        <v>627.10183989383211</v>
      </c>
    </row>
    <row r="34" spans="1:7" s="138" customFormat="1">
      <c r="A34" s="141"/>
      <c r="B34" s="136"/>
      <c r="C34" s="140"/>
      <c r="D34" s="140"/>
      <c r="E34" s="140"/>
      <c r="F34" s="140"/>
    </row>
    <row r="35" spans="1:7" s="138" customFormat="1">
      <c r="A35" s="141"/>
      <c r="B35" s="136"/>
      <c r="C35" s="140"/>
      <c r="D35" s="140"/>
      <c r="E35" s="140"/>
      <c r="F35" s="140"/>
    </row>
    <row r="37" spans="1:7" ht="14.25">
      <c r="A37" s="65" t="s">
        <v>72</v>
      </c>
      <c r="C37" s="34" t="s">
        <v>31</v>
      </c>
      <c r="D37" s="34"/>
      <c r="E37" s="34"/>
      <c r="F37" s="34"/>
      <c r="G37" s="34"/>
    </row>
    <row r="38" spans="1:7">
      <c r="A38" s="66"/>
      <c r="C38" s="128" t="s">
        <v>32</v>
      </c>
      <c r="D38" s="128" t="s">
        <v>26</v>
      </c>
      <c r="E38" s="227" t="s">
        <v>27</v>
      </c>
      <c r="F38" s="227"/>
      <c r="G38" s="34"/>
    </row>
    <row r="39" spans="1:7">
      <c r="A39" s="67"/>
      <c r="C39" s="128"/>
      <c r="D39" s="128"/>
      <c r="E39" s="128" t="s">
        <v>28</v>
      </c>
      <c r="F39" s="128" t="s">
        <v>29</v>
      </c>
      <c r="G39" s="34"/>
    </row>
    <row r="40" spans="1:7">
      <c r="A40" s="68"/>
      <c r="C40" s="34"/>
      <c r="D40" s="34"/>
      <c r="E40" s="34"/>
      <c r="F40" s="34"/>
      <c r="G40" s="34"/>
    </row>
    <row r="41" spans="1:7">
      <c r="A41" s="68">
        <v>2018</v>
      </c>
      <c r="C41" s="63">
        <f>'⑩H30予算（⑦⑧⑨の推計用）'!$D$13</f>
        <v>981.69452999999999</v>
      </c>
      <c r="D41" s="63">
        <f>'⑩H30予算（⑦⑧⑨の推計用）'!$G$13</f>
        <v>0</v>
      </c>
      <c r="E41" s="63">
        <f>'⑩H30予算（⑦⑧⑨の推計用）'!$E$13</f>
        <v>736.27089750000005</v>
      </c>
      <c r="F41" s="63">
        <f>'⑩H30予算（⑦⑧⑨の推計用）'!$F$13</f>
        <v>245.4236325</v>
      </c>
      <c r="G41" s="61" t="s">
        <v>71</v>
      </c>
    </row>
    <row r="42" spans="1:7">
      <c r="A42" s="68">
        <v>2025</v>
      </c>
      <c r="C42" s="62">
        <f>C$17*⑤介護!$I$51/⑤介護!$F$51</f>
        <v>1518.9828917052887</v>
      </c>
      <c r="D42" s="62">
        <f>D$17*⑤介護!$I$51/⑤介護!$F$51</f>
        <v>0</v>
      </c>
      <c r="E42" s="62">
        <f>E$17*⑤介護!$I$51/⑤介護!$F$51</f>
        <v>1139.2371687789666</v>
      </c>
      <c r="F42" s="62">
        <f>F$17*⑤介護!$I$51/⑤介護!$F$51</f>
        <v>379.74572292632217</v>
      </c>
      <c r="G42" s="34"/>
    </row>
    <row r="43" spans="1:7">
      <c r="A43" s="68">
        <v>2030</v>
      </c>
      <c r="C43" s="62">
        <f>C$17*⑤介護!$L$51/⑤介護!$F$51</f>
        <v>1900.410030329796</v>
      </c>
      <c r="D43" s="62">
        <f>D$17*⑤介護!$L$51/⑤介護!$F$51</f>
        <v>0</v>
      </c>
      <c r="E43" s="62">
        <f>E$17*⑤介護!$L$51/⑤介護!$F$51</f>
        <v>1425.3075227473471</v>
      </c>
      <c r="F43" s="62">
        <f>F$17*⑤介護!$L$51/⑤介護!$F$51</f>
        <v>475.10250758244899</v>
      </c>
      <c r="G43" s="34"/>
    </row>
    <row r="44" spans="1:7">
      <c r="A44" s="68">
        <v>2035</v>
      </c>
      <c r="C44" s="62">
        <f>C$17*⑤介護!$O$51/⑤介護!$F$51</f>
        <v>2275.0225300781717</v>
      </c>
      <c r="D44" s="62">
        <f>D$17*⑤介護!$O$51/⑤介護!$F$51</f>
        <v>0</v>
      </c>
      <c r="E44" s="62">
        <f>E$17*⑤介護!$O$51/⑤介護!$F$51</f>
        <v>1706.2668975586289</v>
      </c>
      <c r="F44" s="62">
        <f>F$17*⑤介護!$O$51/⑤介護!$F$51</f>
        <v>568.75563251954293</v>
      </c>
      <c r="G44" s="34"/>
    </row>
    <row r="45" spans="1:7">
      <c r="A45" s="69">
        <v>2040</v>
      </c>
      <c r="C45" s="62">
        <f>C$17*⑤介護!$R$51/⑤介護!$F$51</f>
        <v>2632.5510845650524</v>
      </c>
      <c r="D45" s="62">
        <f>D$17*⑤介護!$R$51/⑤介護!$F$51</f>
        <v>0</v>
      </c>
      <c r="E45" s="62">
        <f>E$17*⑤介護!$R$51/⑤介護!$F$51</f>
        <v>1974.4133134237893</v>
      </c>
      <c r="F45" s="62">
        <f>F$17*⑤介護!$R$51/⑤介護!$F$51</f>
        <v>658.1377711412631</v>
      </c>
      <c r="G45" s="34"/>
    </row>
  </sheetData>
  <mergeCells count="4">
    <mergeCell ref="E2:F2"/>
    <mergeCell ref="E26:F26"/>
    <mergeCell ref="E14:F14"/>
    <mergeCell ref="E38:F38"/>
  </mergeCells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P45"/>
  <sheetViews>
    <sheetView zoomScaleNormal="100" workbookViewId="0"/>
  </sheetViews>
  <sheetFormatPr defaultRowHeight="13.5"/>
  <cols>
    <col min="1" max="1" width="78.25" bestFit="1" customWidth="1"/>
    <col min="2" max="2" width="9" style="138" customWidth="1"/>
    <col min="7" max="7" width="14.875" bestFit="1" customWidth="1"/>
  </cols>
  <sheetData>
    <row r="1" spans="1:16" ht="14.25">
      <c r="A1" s="65" t="s">
        <v>34</v>
      </c>
      <c r="B1" s="142"/>
      <c r="C1" s="34" t="s">
        <v>73</v>
      </c>
      <c r="D1" s="34"/>
      <c r="E1" s="34"/>
      <c r="F1" s="34"/>
      <c r="G1" s="34"/>
      <c r="H1" s="34" t="s">
        <v>75</v>
      </c>
      <c r="I1" s="34"/>
      <c r="J1" s="34"/>
      <c r="K1" s="34"/>
      <c r="L1" s="34"/>
      <c r="M1" s="34" t="s">
        <v>76</v>
      </c>
      <c r="N1" s="34"/>
      <c r="O1" s="34"/>
      <c r="P1" s="34"/>
    </row>
    <row r="2" spans="1:16">
      <c r="A2" s="66"/>
      <c r="B2" s="135"/>
      <c r="C2" s="36" t="s">
        <v>32</v>
      </c>
      <c r="D2" s="36" t="s">
        <v>26</v>
      </c>
      <c r="E2" s="36"/>
      <c r="F2" s="36"/>
      <c r="G2" s="34"/>
      <c r="H2" s="143" t="s">
        <v>77</v>
      </c>
      <c r="I2" s="143" t="s">
        <v>78</v>
      </c>
      <c r="J2" s="143"/>
      <c r="K2" s="143"/>
      <c r="L2" s="34"/>
      <c r="M2" s="143" t="s">
        <v>77</v>
      </c>
      <c r="N2" s="143" t="s">
        <v>78</v>
      </c>
      <c r="O2" s="143"/>
      <c r="P2" s="143"/>
    </row>
    <row r="3" spans="1:16">
      <c r="A3" s="67"/>
      <c r="B3" s="135"/>
      <c r="C3" s="36"/>
      <c r="D3" s="36"/>
      <c r="E3" s="36" t="s">
        <v>28</v>
      </c>
      <c r="F3" s="36" t="s">
        <v>29</v>
      </c>
      <c r="G3" s="34"/>
      <c r="H3" s="143"/>
      <c r="I3" s="143"/>
      <c r="J3" s="143" t="s">
        <v>79</v>
      </c>
      <c r="K3" s="143" t="s">
        <v>80</v>
      </c>
      <c r="L3" s="34"/>
      <c r="M3" s="143"/>
      <c r="N3" s="143"/>
      <c r="O3" s="143" t="s">
        <v>79</v>
      </c>
      <c r="P3" s="143" t="s">
        <v>80</v>
      </c>
    </row>
    <row r="4" spans="1:16">
      <c r="A4" s="68"/>
      <c r="B4" s="141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>
      <c r="A5" s="68">
        <v>2018</v>
      </c>
      <c r="B5" s="141"/>
      <c r="C5" s="60">
        <f>'⑩H30予算（⑦⑧⑨の推計用）'!$C$24</f>
        <v>66994.413621741493</v>
      </c>
      <c r="D5" s="60">
        <f>'⑩H30予算（⑦⑧⑨の推計用）'!$G$24</f>
        <v>19698.76180597621</v>
      </c>
      <c r="E5" s="60">
        <f>'⑩H30予算（⑦⑧⑨の推計用）'!$E$24</f>
        <v>29795.140379248856</v>
      </c>
      <c r="F5" s="60">
        <f>'⑩H30予算（⑦⑧⑨の推計用）'!$F$24</f>
        <v>17500.511436516426</v>
      </c>
      <c r="G5" s="61" t="s">
        <v>33</v>
      </c>
      <c r="H5" s="60">
        <f>'⑩H30予算（⑦⑧⑨の推計用）'!$C$24</f>
        <v>66994.413621741493</v>
      </c>
      <c r="I5" s="60">
        <f>'⑩H30予算（⑦⑧⑨の推計用）'!$G$24</f>
        <v>19698.76180597621</v>
      </c>
      <c r="J5" s="60">
        <f>'⑩H30予算（⑦⑧⑨の推計用）'!$E$24</f>
        <v>29795.140379248856</v>
      </c>
      <c r="K5" s="60">
        <f>'⑩H30予算（⑦⑧⑨の推計用）'!$F$24</f>
        <v>17500.511436516426</v>
      </c>
      <c r="L5" s="34"/>
      <c r="M5" s="60">
        <f>'⑩H30予算（⑦⑧⑨の推計用）'!$C$36</f>
        <v>14391.027615888563</v>
      </c>
      <c r="N5" s="60">
        <f>'⑩H30予算（⑦⑧⑨の推計用）'!$G$36</f>
        <v>14212.666036439956</v>
      </c>
      <c r="O5" s="60">
        <f>'⑩H30予算（⑦⑧⑨の推計用）'!$E$36</f>
        <v>178.15562709884858</v>
      </c>
      <c r="P5" s="60">
        <f>'⑩H30予算（⑦⑧⑨の推計用）'!$F$36</f>
        <v>0.20595234975844884</v>
      </c>
    </row>
    <row r="6" spans="1:16">
      <c r="A6" s="68">
        <v>2025</v>
      </c>
      <c r="B6" s="141"/>
      <c r="C6" s="62">
        <f>C$5*'⑪経済前提等（⑦⑧⑨の推計用）'!$D15</f>
        <v>76646.453011157733</v>
      </c>
      <c r="D6" s="64">
        <f t="shared" ref="D6:D9" si="0">I6-(SUM(E6:F6)-SUM(J6:K6))</f>
        <v>21618.544322743484</v>
      </c>
      <c r="E6" s="64">
        <f t="shared" ref="E6:F9" si="1">J6+O6*(0.55-0.1)/0.1</f>
        <v>35004.997973933438</v>
      </c>
      <c r="F6" s="64">
        <f t="shared" si="1"/>
        <v>20022.910714480815</v>
      </c>
      <c r="G6" s="34"/>
      <c r="H6" s="62">
        <f>H$5*'⑪経済前提等（⑦⑧⑨の推計用）'!$D15</f>
        <v>76646.453011157733</v>
      </c>
      <c r="I6" s="62">
        <f>I$5*'⑪経済前提等（⑦⑧⑨の推計用）'!$D15</f>
        <v>22536.807765263587</v>
      </c>
      <c r="J6" s="62">
        <f>J$5*'⑪経済前提等（⑦⑧⑨の推計用）'!$D15</f>
        <v>34087.79484111831</v>
      </c>
      <c r="K6" s="62">
        <f>K$5*'⑪経済前提等（⑦⑧⑨の推計用）'!$D15</f>
        <v>20021.85040477584</v>
      </c>
      <c r="M6" s="62">
        <f>M$5*'⑪経済前提等（⑦⑧⑨の推計用）'!$D15</f>
        <v>16464.376092180857</v>
      </c>
      <c r="N6" s="62">
        <f>N$5*'⑪経済前提等（⑦⑧⑨の推計用）'!$D15</f>
        <v>16260.317549398611</v>
      </c>
      <c r="O6" s="62">
        <f>O$5*'⑪経済前提等（⑦⑧⑨の推計用）'!$D15</f>
        <v>203.82291840336109</v>
      </c>
      <c r="P6" s="62">
        <f>P$5*'⑪経済前提等（⑦⑧⑨の推計用）'!$D15</f>
        <v>0.2356243788836693</v>
      </c>
    </row>
    <row r="7" spans="1:16">
      <c r="A7" s="68">
        <v>2030</v>
      </c>
      <c r="B7" s="141"/>
      <c r="C7" s="62">
        <f>C$5*'⑪経済前提等（⑦⑧⑨の推計用）'!$D16</f>
        <v>82488.483089493355</v>
      </c>
      <c r="D7" s="64">
        <f t="shared" si="0"/>
        <v>23266.320328306509</v>
      </c>
      <c r="E7" s="64">
        <f t="shared" si="1"/>
        <v>37673.096013982686</v>
      </c>
      <c r="F7" s="64">
        <f t="shared" si="1"/>
        <v>21549.066747204168</v>
      </c>
      <c r="G7" s="34"/>
      <c r="H7" s="62">
        <f>H$5*'⑪経済前提等（⑦⑧⑨の推計用）'!$D16</f>
        <v>82488.483089493355</v>
      </c>
      <c r="I7" s="62">
        <f>I$5*'⑪経済前提等（⑦⑧⑨の推計用）'!$D16</f>
        <v>24254.574258843808</v>
      </c>
      <c r="J7" s="62">
        <f>J$5*'⑪経済前提等（⑦⑧⑨の推計用）'!$D16</f>
        <v>36685.983210473867</v>
      </c>
      <c r="K7" s="62">
        <f>K$5*'⑪経済前提等（⑦⑧⑨の推計用）'!$D16</f>
        <v>21547.925620175683</v>
      </c>
      <c r="M7" s="62">
        <f>M$5*'⑪経済前提等（⑦⑧⑨の推計用）'!$D16</f>
        <v>17719.298878203954</v>
      </c>
      <c r="N7" s="62">
        <f>N$5*'⑪経済前提等（⑦⑧⑨の推計用）'!$D16</f>
        <v>17499.686893640108</v>
      </c>
      <c r="O7" s="62">
        <f>O$5*'⑪経済前提等（⑦⑧⑨の推計用）'!$D16</f>
        <v>219.35840077973722</v>
      </c>
      <c r="P7" s="62">
        <f>P$5*'⑪経済前提等（⑦⑧⑨の推計用）'!$D16</f>
        <v>0.25358378410790267</v>
      </c>
    </row>
    <row r="8" spans="1:16">
      <c r="A8" s="68">
        <v>2035</v>
      </c>
      <c r="B8" s="141"/>
      <c r="C8" s="62">
        <f>C$5*'⑪経済前提等（⑦⑧⑨の推計用）'!$D17</f>
        <v>87991.464109100314</v>
      </c>
      <c r="D8" s="64">
        <f t="shared" si="0"/>
        <v>24818.465723244364</v>
      </c>
      <c r="E8" s="64">
        <f t="shared" si="1"/>
        <v>40186.347858968824</v>
      </c>
      <c r="F8" s="64">
        <f t="shared" si="1"/>
        <v>22986.650526887133</v>
      </c>
      <c r="G8" s="34"/>
      <c r="H8" s="62">
        <f>H$5*'⑪経済前提等（⑦⑧⑨の推計用）'!$D17</f>
        <v>87991.464109100314</v>
      </c>
      <c r="I8" s="62">
        <f>I$5*'⑪経済前提等（⑦⑧⑨の推計用）'!$D17</f>
        <v>25872.648161842582</v>
      </c>
      <c r="J8" s="62">
        <f>J$5*'⑪経済前提等（⑦⑧⑨の推計用）'!$D17</f>
        <v>39133.382674394561</v>
      </c>
      <c r="K8" s="62">
        <f>K$5*'⑪経済前提等（⑦⑧⑨の推計用）'!$D17</f>
        <v>22985.433272863174</v>
      </c>
      <c r="M8" s="62">
        <f>M$5*'⑪経済前提等（⑦⑧⑨の推計用）'!$D17</f>
        <v>18901.390750371243</v>
      </c>
      <c r="N8" s="62">
        <f>N$5*'⑪経済前提等（⑦⑧⑨の推計用）'!$D17</f>
        <v>18667.127986238305</v>
      </c>
      <c r="O8" s="62">
        <f>O$5*'⑪経済前提等（⑦⑧⑨の推計用）'!$D17</f>
        <v>233.99226323872551</v>
      </c>
      <c r="P8" s="62">
        <f>P$5*'⑪経済前提等（⑦⑧⑨の推計用）'!$D17</f>
        <v>0.27050089421298157</v>
      </c>
    </row>
    <row r="9" spans="1:16">
      <c r="A9" s="69">
        <v>2040</v>
      </c>
      <c r="B9" s="141"/>
      <c r="C9" s="62">
        <f>C$5*'⑪経済前提等（⑦⑧⑨の推計用）'!$D18</f>
        <v>93861.560621294295</v>
      </c>
      <c r="D9" s="64">
        <f t="shared" si="0"/>
        <v>26474.158017435388</v>
      </c>
      <c r="E9" s="64">
        <f t="shared" si="1"/>
        <v>42867.264045478209</v>
      </c>
      <c r="F9" s="64">
        <f t="shared" si="1"/>
        <v>24520.138558380706</v>
      </c>
      <c r="G9" s="34"/>
      <c r="H9" s="62">
        <f>H$5*'⑪経済前提等（⑦⑧⑨の推計用）'!$D18</f>
        <v>93861.560621294295</v>
      </c>
      <c r="I9" s="62">
        <f>I$5*'⑪経済前提等（⑦⑧⑨の推計用）'!$D18</f>
        <v>27598.667194185822</v>
      </c>
      <c r="J9" s="62">
        <f>J$5*'⑪経済前提等（⑦⑧⑨の推計用）'!$D18</f>
        <v>41744.053328339927</v>
      </c>
      <c r="K9" s="62">
        <f>K$5*'⑪経済前提等（⑦⑧⑨の推計用）'!$D18</f>
        <v>24518.840098768538</v>
      </c>
      <c r="M9" s="62">
        <f>M$5*'⑪経済前提等（⑦⑧⑨の推計用）'!$D18</f>
        <v>20162.342469299336</v>
      </c>
      <c r="N9" s="62">
        <f>N$5*'⑪経済前提等（⑦⑧⑨の推計用）'!$D18</f>
        <v>19912.45154113257</v>
      </c>
      <c r="O9" s="62">
        <f>O$5*'⑪経済前提等（⑦⑧⑨の推計用）'!$D18</f>
        <v>249.6023815862842</v>
      </c>
      <c r="P9" s="62">
        <f>P$5*'⑪経済前提等（⑦⑧⑨の推計用）'!$D18</f>
        <v>0.28854658048200627</v>
      </c>
    </row>
    <row r="10" spans="1:16" s="1" customFormat="1">
      <c r="B10" s="137"/>
    </row>
    <row r="13" spans="1:16" ht="14.25">
      <c r="A13" s="65" t="s">
        <v>64</v>
      </c>
      <c r="B13" s="142"/>
      <c r="C13" s="34" t="s">
        <v>74</v>
      </c>
      <c r="D13" s="34"/>
      <c r="E13" s="34"/>
      <c r="F13" s="34"/>
      <c r="G13" s="34"/>
      <c r="H13" s="34" t="s">
        <v>75</v>
      </c>
      <c r="I13" s="34"/>
      <c r="J13" s="34"/>
      <c r="K13" s="34"/>
      <c r="L13" s="34"/>
      <c r="M13" s="34" t="s">
        <v>76</v>
      </c>
      <c r="N13" s="34"/>
      <c r="O13" s="34"/>
      <c r="P13" s="34"/>
    </row>
    <row r="14" spans="1:16">
      <c r="A14" s="66"/>
      <c r="B14" s="135"/>
      <c r="C14" s="128" t="s">
        <v>70</v>
      </c>
      <c r="D14" s="128" t="s">
        <v>23</v>
      </c>
      <c r="E14" s="128"/>
      <c r="F14" s="128"/>
      <c r="G14" s="34"/>
      <c r="H14" s="143" t="s">
        <v>77</v>
      </c>
      <c r="I14" s="143" t="s">
        <v>78</v>
      </c>
      <c r="J14" s="143"/>
      <c r="K14" s="143"/>
      <c r="L14" s="34"/>
      <c r="M14" s="143" t="s">
        <v>77</v>
      </c>
      <c r="N14" s="143" t="s">
        <v>78</v>
      </c>
      <c r="O14" s="143"/>
      <c r="P14" s="143"/>
    </row>
    <row r="15" spans="1:16">
      <c r="A15" s="67"/>
      <c r="B15" s="135"/>
      <c r="C15" s="128"/>
      <c r="D15" s="128"/>
      <c r="E15" s="128" t="s">
        <v>67</v>
      </c>
      <c r="F15" s="128" t="s">
        <v>24</v>
      </c>
      <c r="G15" s="34"/>
      <c r="H15" s="143"/>
      <c r="I15" s="143"/>
      <c r="J15" s="143" t="s">
        <v>79</v>
      </c>
      <c r="K15" s="143" t="s">
        <v>80</v>
      </c>
      <c r="L15" s="34"/>
      <c r="M15" s="143"/>
      <c r="N15" s="143"/>
      <c r="O15" s="143" t="s">
        <v>79</v>
      </c>
      <c r="P15" s="143" t="s">
        <v>80</v>
      </c>
    </row>
    <row r="16" spans="1:16">
      <c r="A16" s="68"/>
      <c r="B16" s="141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1:16">
      <c r="A17" s="68">
        <v>2018</v>
      </c>
      <c r="B17" s="141"/>
      <c r="C17" s="60">
        <f>'⑩H30予算（⑦⑧⑨の推計用）'!$C$24</f>
        <v>66994.413621741493</v>
      </c>
      <c r="D17" s="60">
        <f>'⑩H30予算（⑦⑧⑨の推計用）'!$G$24</f>
        <v>19698.76180597621</v>
      </c>
      <c r="E17" s="60">
        <f>'⑩H30予算（⑦⑧⑨の推計用）'!$E$24</f>
        <v>29795.140379248856</v>
      </c>
      <c r="F17" s="60">
        <f>'⑩H30予算（⑦⑧⑨の推計用）'!$F$24</f>
        <v>17500.511436516426</v>
      </c>
      <c r="G17" s="61" t="s">
        <v>33</v>
      </c>
      <c r="H17" s="60">
        <f>'⑩H30予算（⑦⑧⑨の推計用）'!$C$24</f>
        <v>66994.413621741493</v>
      </c>
      <c r="I17" s="60">
        <f>'⑩H30予算（⑦⑧⑨の推計用）'!$G$24</f>
        <v>19698.76180597621</v>
      </c>
      <c r="J17" s="60">
        <f>'⑩H30予算（⑦⑧⑨の推計用）'!$E$24</f>
        <v>29795.140379248856</v>
      </c>
      <c r="K17" s="60">
        <f>'⑩H30予算（⑦⑧⑨の推計用）'!$F$24</f>
        <v>17500.511436516426</v>
      </c>
      <c r="L17" s="34"/>
      <c r="M17" s="60">
        <f>'⑩H30予算（⑦⑧⑨の推計用）'!$C$36</f>
        <v>14391.027615888563</v>
      </c>
      <c r="N17" s="60">
        <f>'⑩H30予算（⑦⑧⑨の推計用）'!$G$36</f>
        <v>14212.666036439956</v>
      </c>
      <c r="O17" s="60">
        <f>'⑩H30予算（⑦⑧⑨の推計用）'!$E$36</f>
        <v>178.15562709884858</v>
      </c>
      <c r="P17" s="60">
        <f>'⑩H30予算（⑦⑧⑨の推計用）'!$F$36</f>
        <v>0.20595234975844884</v>
      </c>
    </row>
    <row r="18" spans="1:16">
      <c r="A18" s="68">
        <v>2025</v>
      </c>
      <c r="B18" s="141"/>
      <c r="C18" s="62">
        <f>C$17*'⑪経済前提等（⑦⑧⑨の推計用）'!$D15</f>
        <v>76646.453011157733</v>
      </c>
      <c r="D18" s="64">
        <f t="shared" ref="D18:D21" si="2">I18-(SUM(E18:F18)-SUM(J18:K18))</f>
        <v>21618.544322743484</v>
      </c>
      <c r="E18" s="64">
        <f t="shared" ref="E18:F21" si="3">J18+O18*(0.55-0.1)/0.1</f>
        <v>35004.997973933438</v>
      </c>
      <c r="F18" s="64">
        <f t="shared" si="3"/>
        <v>20022.910714480815</v>
      </c>
      <c r="G18" s="34"/>
      <c r="H18" s="62">
        <f>H$17*'⑪経済前提等（⑦⑧⑨の推計用）'!$D15</f>
        <v>76646.453011157733</v>
      </c>
      <c r="I18" s="62">
        <f>I$17*'⑪経済前提等（⑦⑧⑨の推計用）'!$D15</f>
        <v>22536.807765263587</v>
      </c>
      <c r="J18" s="62">
        <f>J$17*'⑪経済前提等（⑦⑧⑨の推計用）'!$D15</f>
        <v>34087.79484111831</v>
      </c>
      <c r="K18" s="62">
        <f>K$17*'⑪経済前提等（⑦⑧⑨の推計用）'!$D15</f>
        <v>20021.85040477584</v>
      </c>
      <c r="M18" s="62">
        <f>M$17*'⑪経済前提等（⑦⑧⑨の推計用）'!$D15</f>
        <v>16464.376092180857</v>
      </c>
      <c r="N18" s="62">
        <f>N$17*'⑪経済前提等（⑦⑧⑨の推計用）'!$D15</f>
        <v>16260.317549398611</v>
      </c>
      <c r="O18" s="62">
        <f>O$17*'⑪経済前提等（⑦⑧⑨の推計用）'!$D15</f>
        <v>203.82291840336109</v>
      </c>
      <c r="P18" s="62">
        <f>P$17*'⑪経済前提等（⑦⑧⑨の推計用）'!$D15</f>
        <v>0.2356243788836693</v>
      </c>
    </row>
    <row r="19" spans="1:16">
      <c r="A19" s="68">
        <v>2030</v>
      </c>
      <c r="B19" s="141"/>
      <c r="C19" s="62">
        <f>C$17*'⑪経済前提等（⑦⑧⑨の推計用）'!$D16</f>
        <v>82488.483089493355</v>
      </c>
      <c r="D19" s="64">
        <f t="shared" si="2"/>
        <v>23266.320328306509</v>
      </c>
      <c r="E19" s="64">
        <f t="shared" si="3"/>
        <v>37673.096013982686</v>
      </c>
      <c r="F19" s="64">
        <f t="shared" si="3"/>
        <v>21549.066747204168</v>
      </c>
      <c r="G19" s="34"/>
      <c r="H19" s="62">
        <f>H$17*'⑪経済前提等（⑦⑧⑨の推計用）'!$D16</f>
        <v>82488.483089493355</v>
      </c>
      <c r="I19" s="62">
        <f>I$17*'⑪経済前提等（⑦⑧⑨の推計用）'!$D16</f>
        <v>24254.574258843808</v>
      </c>
      <c r="J19" s="62">
        <f>J$17*'⑪経済前提等（⑦⑧⑨の推計用）'!$D16</f>
        <v>36685.983210473867</v>
      </c>
      <c r="K19" s="62">
        <f>K$17*'⑪経済前提等（⑦⑧⑨の推計用）'!$D16</f>
        <v>21547.925620175683</v>
      </c>
      <c r="M19" s="62">
        <f>M$17*'⑪経済前提等（⑦⑧⑨の推計用）'!$D16</f>
        <v>17719.298878203954</v>
      </c>
      <c r="N19" s="62">
        <f>N$17*'⑪経済前提等（⑦⑧⑨の推計用）'!$D16</f>
        <v>17499.686893640108</v>
      </c>
      <c r="O19" s="62">
        <f>O$17*'⑪経済前提等（⑦⑧⑨の推計用）'!$D16</f>
        <v>219.35840077973722</v>
      </c>
      <c r="P19" s="62">
        <f>P$17*'⑪経済前提等（⑦⑧⑨の推計用）'!$D16</f>
        <v>0.25358378410790267</v>
      </c>
    </row>
    <row r="20" spans="1:16">
      <c r="A20" s="68">
        <v>2035</v>
      </c>
      <c r="B20" s="141"/>
      <c r="C20" s="62">
        <f>C$17*'⑪経済前提等（⑦⑧⑨の推計用）'!$D17</f>
        <v>87991.464109100314</v>
      </c>
      <c r="D20" s="64">
        <f t="shared" si="2"/>
        <v>24818.465723244364</v>
      </c>
      <c r="E20" s="64">
        <f t="shared" si="3"/>
        <v>40186.347858968824</v>
      </c>
      <c r="F20" s="64">
        <f t="shared" si="3"/>
        <v>22986.650526887133</v>
      </c>
      <c r="G20" s="34"/>
      <c r="H20" s="62">
        <f>H$17*'⑪経済前提等（⑦⑧⑨の推計用）'!$D17</f>
        <v>87991.464109100314</v>
      </c>
      <c r="I20" s="62">
        <f>I$17*'⑪経済前提等（⑦⑧⑨の推計用）'!$D17</f>
        <v>25872.648161842582</v>
      </c>
      <c r="J20" s="62">
        <f>J$17*'⑪経済前提等（⑦⑧⑨の推計用）'!$D17</f>
        <v>39133.382674394561</v>
      </c>
      <c r="K20" s="62">
        <f>K$17*'⑪経済前提等（⑦⑧⑨の推計用）'!$D17</f>
        <v>22985.433272863174</v>
      </c>
      <c r="M20" s="62">
        <f>M$17*'⑪経済前提等（⑦⑧⑨の推計用）'!$D17</f>
        <v>18901.390750371243</v>
      </c>
      <c r="N20" s="62">
        <f>N$17*'⑪経済前提等（⑦⑧⑨の推計用）'!$D17</f>
        <v>18667.127986238305</v>
      </c>
      <c r="O20" s="62">
        <f>O$17*'⑪経済前提等（⑦⑧⑨の推計用）'!$D17</f>
        <v>233.99226323872551</v>
      </c>
      <c r="P20" s="62">
        <f>P$17*'⑪経済前提等（⑦⑧⑨の推計用）'!$D17</f>
        <v>0.27050089421298157</v>
      </c>
    </row>
    <row r="21" spans="1:16">
      <c r="A21" s="69">
        <v>2040</v>
      </c>
      <c r="B21" s="141"/>
      <c r="C21" s="62">
        <f>C$17*'⑪経済前提等（⑦⑧⑨の推計用）'!$D18</f>
        <v>93861.560621294295</v>
      </c>
      <c r="D21" s="64">
        <f t="shared" si="2"/>
        <v>26474.158017435388</v>
      </c>
      <c r="E21" s="64">
        <f t="shared" si="3"/>
        <v>42867.264045478209</v>
      </c>
      <c r="F21" s="64">
        <f t="shared" si="3"/>
        <v>24520.138558380706</v>
      </c>
      <c r="G21" s="34"/>
      <c r="H21" s="62">
        <f>H$17*'⑪経済前提等（⑦⑧⑨の推計用）'!$D18</f>
        <v>93861.560621294295</v>
      </c>
      <c r="I21" s="62">
        <f>I$17*'⑪経済前提等（⑦⑧⑨の推計用）'!$D18</f>
        <v>27598.667194185822</v>
      </c>
      <c r="J21" s="62">
        <f>J$17*'⑪経済前提等（⑦⑧⑨の推計用）'!$D18</f>
        <v>41744.053328339927</v>
      </c>
      <c r="K21" s="62">
        <f>K$17*'⑪経済前提等（⑦⑧⑨の推計用）'!$D18</f>
        <v>24518.840098768538</v>
      </c>
      <c r="M21" s="62">
        <f>M$17*'⑪経済前提等（⑦⑧⑨の推計用）'!$D18</f>
        <v>20162.342469299336</v>
      </c>
      <c r="N21" s="62">
        <f>N$17*'⑪経済前提等（⑦⑧⑨の推計用）'!$D18</f>
        <v>19912.45154113257</v>
      </c>
      <c r="O21" s="62">
        <f>O$17*'⑪経済前提等（⑦⑧⑨の推計用）'!$D18</f>
        <v>249.6023815862842</v>
      </c>
      <c r="P21" s="62">
        <f>P$17*'⑪経済前提等（⑦⑧⑨の推計用）'!$D18</f>
        <v>0.28854658048200627</v>
      </c>
    </row>
    <row r="25" spans="1:16" ht="14.25">
      <c r="A25" s="65" t="s">
        <v>35</v>
      </c>
      <c r="B25" s="142"/>
      <c r="C25" s="34" t="s">
        <v>73</v>
      </c>
      <c r="D25" s="34"/>
      <c r="E25" s="34"/>
      <c r="F25" s="34"/>
      <c r="G25" s="34"/>
      <c r="H25" s="34" t="s">
        <v>75</v>
      </c>
      <c r="I25" s="34"/>
      <c r="J25" s="34"/>
      <c r="K25" s="34"/>
      <c r="L25" s="34"/>
      <c r="M25" s="34" t="s">
        <v>76</v>
      </c>
      <c r="N25" s="34"/>
      <c r="O25" s="34"/>
      <c r="P25" s="34"/>
    </row>
    <row r="26" spans="1:16">
      <c r="A26" s="66"/>
      <c r="B26" s="135"/>
      <c r="C26" s="36" t="s">
        <v>32</v>
      </c>
      <c r="D26" s="36" t="s">
        <v>26</v>
      </c>
      <c r="E26" s="36"/>
      <c r="F26" s="36"/>
      <c r="G26" s="34"/>
      <c r="H26" s="143" t="s">
        <v>77</v>
      </c>
      <c r="I26" s="143" t="s">
        <v>78</v>
      </c>
      <c r="J26" s="143"/>
      <c r="K26" s="143"/>
      <c r="L26" s="34"/>
      <c r="M26" s="143" t="s">
        <v>77</v>
      </c>
      <c r="N26" s="143" t="s">
        <v>78</v>
      </c>
      <c r="O26" s="143"/>
      <c r="P26" s="143"/>
    </row>
    <row r="27" spans="1:16">
      <c r="A27" s="67"/>
      <c r="B27" s="135"/>
      <c r="C27" s="36"/>
      <c r="D27" s="36"/>
      <c r="E27" s="36" t="s">
        <v>28</v>
      </c>
      <c r="F27" s="36" t="s">
        <v>29</v>
      </c>
      <c r="G27" s="34"/>
      <c r="H27" s="143"/>
      <c r="I27" s="143"/>
      <c r="J27" s="143" t="s">
        <v>79</v>
      </c>
      <c r="K27" s="143" t="s">
        <v>80</v>
      </c>
      <c r="L27" s="34"/>
      <c r="M27" s="143"/>
      <c r="N27" s="143"/>
      <c r="O27" s="143" t="s">
        <v>79</v>
      </c>
      <c r="P27" s="143" t="s">
        <v>80</v>
      </c>
    </row>
    <row r="28" spans="1:16">
      <c r="A28" s="68"/>
      <c r="B28" s="14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16">
      <c r="A29" s="68">
        <v>2018</v>
      </c>
      <c r="B29" s="141"/>
      <c r="C29" s="60">
        <f>'⑩H30予算（⑦⑧⑨の推計用）'!$C$24</f>
        <v>66994.413621741493</v>
      </c>
      <c r="D29" s="60">
        <f>'⑩H30予算（⑦⑧⑨の推計用）'!$G$24</f>
        <v>19698.76180597621</v>
      </c>
      <c r="E29" s="60">
        <f>'⑩H30予算（⑦⑧⑨の推計用）'!$E$24</f>
        <v>29795.140379248856</v>
      </c>
      <c r="F29" s="60">
        <f>'⑩H30予算（⑦⑧⑨の推計用）'!$F$24</f>
        <v>17500.511436516426</v>
      </c>
      <c r="G29" s="61" t="s">
        <v>33</v>
      </c>
      <c r="H29" s="60">
        <f>'⑩H30予算（⑦⑧⑨の推計用）'!$C$24</f>
        <v>66994.413621741493</v>
      </c>
      <c r="I29" s="60">
        <f>'⑩H30予算（⑦⑧⑨の推計用）'!$G$24</f>
        <v>19698.76180597621</v>
      </c>
      <c r="J29" s="60">
        <f>'⑩H30予算（⑦⑧⑨の推計用）'!$E$24</f>
        <v>29795.140379248856</v>
      </c>
      <c r="K29" s="60">
        <f>'⑩H30予算（⑦⑧⑨の推計用）'!$F$24</f>
        <v>17500.511436516426</v>
      </c>
      <c r="L29" s="34"/>
      <c r="M29" s="60">
        <f>'⑩H30予算（⑦⑧⑨の推計用）'!$C$36</f>
        <v>14391.027615888563</v>
      </c>
      <c r="N29" s="60">
        <f>'⑩H30予算（⑦⑧⑨の推計用）'!$G$36</f>
        <v>14212.666036439956</v>
      </c>
      <c r="O29" s="60">
        <f>'⑩H30予算（⑦⑧⑨の推計用）'!$E$36</f>
        <v>178.15562709884858</v>
      </c>
      <c r="P29" s="60">
        <f>'⑩H30予算（⑦⑧⑨の推計用）'!$F$36</f>
        <v>0.20595234975844884</v>
      </c>
    </row>
    <row r="30" spans="1:16">
      <c r="A30" s="68">
        <v>2025</v>
      </c>
      <c r="B30" s="141"/>
      <c r="C30" s="62">
        <f>C$29*'⑪経済前提等（⑦⑧⑨の推計用）'!$D6</f>
        <v>83971.555475204252</v>
      </c>
      <c r="D30" s="64">
        <f t="shared" ref="D30:D33" si="4">I30-(SUM(E30:F30)-SUM(J30:K30))</f>
        <v>23684.628871555866</v>
      </c>
      <c r="E30" s="64">
        <f t="shared" ref="E30:F33" si="5">J30+O30*(0.55-0.1)/0.1</f>
        <v>38350.426064069266</v>
      </c>
      <c r="F30" s="64">
        <f t="shared" si="5"/>
        <v>21936.500539579123</v>
      </c>
      <c r="G30" s="34"/>
      <c r="H30" s="62">
        <f>H$29*'⑪経済前提等（⑦⑧⑨の推計用）'!$D6</f>
        <v>83971.555475204252</v>
      </c>
      <c r="I30" s="62">
        <f>I$29*'⑪経済前提等（⑦⑧⑨の推計用）'!$D6</f>
        <v>24690.650762656343</v>
      </c>
      <c r="J30" s="62">
        <f>J$29*'⑪経済前提等（⑦⑧⑨の推計用）'!$D6</f>
        <v>37345.56581648541</v>
      </c>
      <c r="K30" s="62">
        <f>K$29*'⑪経済前提等（⑦⑧⑨の推計用）'!$D6</f>
        <v>21935.338896062502</v>
      </c>
      <c r="M30" s="62">
        <f>M$29*'⑪経済前提等（⑦⑧⑨の推計用）'!$D6</f>
        <v>18037.87671933011</v>
      </c>
      <c r="N30" s="62">
        <f>N$29*'⑪経済前提等（⑦⑧⑨の推計用）'!$D6</f>
        <v>17814.31629908556</v>
      </c>
      <c r="O30" s="62">
        <f>O$29*'⑪経済前提等（⑦⑧⑨の推計用）'!$D6</f>
        <v>223.30227724085702</v>
      </c>
      <c r="P30" s="62">
        <f>P$29*'⑪経済前提等（⑦⑧⑨の推計用）'!$D6</f>
        <v>0.25814300369333842</v>
      </c>
    </row>
    <row r="31" spans="1:16">
      <c r="A31" s="68">
        <v>2030</v>
      </c>
      <c r="B31" s="141"/>
      <c r="C31" s="62">
        <f>C$29*'⑪経済前提等（⑦⑧⑨の推計用）'!$D7</f>
        <v>94367.309022450951</v>
      </c>
      <c r="D31" s="64">
        <f t="shared" si="4"/>
        <v>26616.807074202181</v>
      </c>
      <c r="E31" s="64">
        <f t="shared" si="5"/>
        <v>43098.243054451152</v>
      </c>
      <c r="F31" s="64">
        <f t="shared" si="5"/>
        <v>24652.258893797625</v>
      </c>
      <c r="G31" s="34"/>
      <c r="H31" s="62">
        <f>H$29*'⑪経済前提等（⑦⑧⑨の推計用）'!$D7</f>
        <v>94367.309022450951</v>
      </c>
      <c r="I31" s="62">
        <f>I$29*'⑪経済前提等（⑦⑧⑨の推計用）'!$D7</f>
        <v>27747.375373712377</v>
      </c>
      <c r="J31" s="62">
        <f>J$29*'⑪経済前提等（⑦⑧⑨の推計用）'!$D7</f>
        <v>41968.980210962167</v>
      </c>
      <c r="K31" s="62">
        <f>K$29*'⑪経済前提等（⑦⑧⑨の推計用）'!$D7</f>
        <v>24650.953437776399</v>
      </c>
      <c r="M31" s="62">
        <f>M$29*'⑪経済前提等（⑦⑧⑨の推計用）'!$D7</f>
        <v>20270.98196346419</v>
      </c>
      <c r="N31" s="62">
        <f>N$29*'⑪経済前提等（⑦⑧⑨の推計用）'!$D7</f>
        <v>20019.744563573033</v>
      </c>
      <c r="O31" s="62">
        <f>O$29*'⑪経済前提等（⑦⑧⑨の推計用）'!$D7</f>
        <v>250.9472985531082</v>
      </c>
      <c r="P31" s="62">
        <f>P$29*'⑪経済前提等（⑦⑧⑨の推計用）'!$D7</f>
        <v>0.29010133805019539</v>
      </c>
    </row>
    <row r="32" spans="1:16">
      <c r="A32" s="68">
        <v>2035</v>
      </c>
      <c r="B32" s="141"/>
      <c r="C32" s="62">
        <f>C$29*'⑪経済前提等（⑦⑧⑨の推計用）'!$D8</f>
        <v>102162.17036155319</v>
      </c>
      <c r="D32" s="64">
        <f t="shared" si="4"/>
        <v>28815.389640371159</v>
      </c>
      <c r="E32" s="64">
        <f t="shared" si="5"/>
        <v>46658.213472686228</v>
      </c>
      <c r="F32" s="64">
        <f t="shared" si="5"/>
        <v>26688.567248495812</v>
      </c>
      <c r="G32" s="34"/>
      <c r="H32" s="62">
        <f>H$29*'⑪経済前提等（⑦⑧⑨の推計用）'!$D8</f>
        <v>102162.17036155319</v>
      </c>
      <c r="I32" s="62">
        <f>I$29*'⑪経済前提等（⑦⑧⑨の推計用）'!$D8</f>
        <v>30039.344338416577</v>
      </c>
      <c r="J32" s="62">
        <f>J$29*'⑪経済前提等（⑦⑧⑨の推計用）'!$D8</f>
        <v>45435.672063011756</v>
      </c>
      <c r="K32" s="62">
        <f>K$29*'⑪経済前提等（⑦⑧⑨の推計用）'!$D8</f>
        <v>26687.153960124855</v>
      </c>
      <c r="M32" s="62">
        <f>M$29*'⑪経済前提等（⑦⑧⑨の推計用）'!$D8</f>
        <v>21945.391197440054</v>
      </c>
      <c r="N32" s="62">
        <f>N$29*'⑪経済前提等（⑦⑧⑨の推計用）'!$D8</f>
        <v>21673.401264541073</v>
      </c>
      <c r="O32" s="62">
        <f>O$29*'⑪経済前提等（⑦⑧⑨の推計用）'!$D8</f>
        <v>271.67586881654967</v>
      </c>
      <c r="P32" s="62">
        <f>P$29*'⑪経済前提等（⑦⑧⑨の推計用）'!$D8</f>
        <v>0.31406408243502582</v>
      </c>
    </row>
    <row r="33" spans="1:16">
      <c r="A33" s="69">
        <v>2040</v>
      </c>
      <c r="B33" s="141"/>
      <c r="C33" s="62">
        <f>C$29*'⑪経済前提等（⑦⑧⑨の推計用）'!$D9</f>
        <v>110600.89729272583</v>
      </c>
      <c r="D33" s="64">
        <f t="shared" si="4"/>
        <v>31195.577959881859</v>
      </c>
      <c r="E33" s="64">
        <f t="shared" si="5"/>
        <v>50512.242035303127</v>
      </c>
      <c r="F33" s="64">
        <f t="shared" si="5"/>
        <v>28893.077297540836</v>
      </c>
      <c r="G33" s="34"/>
      <c r="H33" s="62">
        <f>H$29*'⑪経済前提等（⑦⑧⑨の推計用）'!$D9</f>
        <v>110600.89729272583</v>
      </c>
      <c r="I33" s="62">
        <f>I$29*'⑪経済前提等（⑦⑧⑨の推計用）'!$D9</f>
        <v>32520.632893331243</v>
      </c>
      <c r="J33" s="62">
        <f>J$29*'⑪経済前提等（⑦⑧⑨の推計用）'!$D9</f>
        <v>49188.717129665492</v>
      </c>
      <c r="K33" s="62">
        <f>K$29*'⑪経済前提等（⑦⑧⑨の推計用）'!$D9</f>
        <v>28891.547269729093</v>
      </c>
      <c r="M33" s="62">
        <f>M$29*'⑪経済前提等（⑦⑧⑨の推計用）'!$D9</f>
        <v>23758.108792001356</v>
      </c>
      <c r="N33" s="62">
        <f>N$29*'⑪経済前提等（⑦⑧⑨の推計用）'!$D9</f>
        <v>23463.652140123715</v>
      </c>
      <c r="O33" s="62">
        <f>O$29*'⑪経済前提等（⑦⑧⑨の推計用）'!$D9</f>
        <v>294.1166456972523</v>
      </c>
      <c r="P33" s="62">
        <f>P$29*'⑪経済前提等（⑦⑧⑨の推計用）'!$D9</f>
        <v>0.34000618038751673</v>
      </c>
    </row>
    <row r="37" spans="1:16" ht="14.25">
      <c r="A37" s="65" t="s">
        <v>72</v>
      </c>
      <c r="C37" s="34" t="s">
        <v>73</v>
      </c>
      <c r="D37" s="34"/>
      <c r="E37" s="34"/>
      <c r="F37" s="34"/>
      <c r="G37" s="34"/>
      <c r="H37" s="34" t="s">
        <v>75</v>
      </c>
      <c r="I37" s="34"/>
      <c r="J37" s="34"/>
      <c r="K37" s="34"/>
      <c r="L37" s="34"/>
      <c r="M37" s="34" t="s">
        <v>76</v>
      </c>
      <c r="N37" s="34"/>
      <c r="O37" s="34"/>
      <c r="P37" s="34"/>
    </row>
    <row r="38" spans="1:16">
      <c r="A38" s="66"/>
      <c r="C38" s="128" t="s">
        <v>32</v>
      </c>
      <c r="D38" s="128" t="s">
        <v>26</v>
      </c>
      <c r="E38" s="128"/>
      <c r="F38" s="128"/>
      <c r="G38" s="34"/>
      <c r="H38" s="143" t="s">
        <v>77</v>
      </c>
      <c r="I38" s="143" t="s">
        <v>78</v>
      </c>
      <c r="J38" s="143"/>
      <c r="K38" s="143"/>
      <c r="L38" s="34"/>
      <c r="M38" s="143" t="s">
        <v>77</v>
      </c>
      <c r="N38" s="143" t="s">
        <v>78</v>
      </c>
      <c r="O38" s="143"/>
      <c r="P38" s="143"/>
    </row>
    <row r="39" spans="1:16">
      <c r="A39" s="67"/>
      <c r="C39" s="128"/>
      <c r="D39" s="128"/>
      <c r="E39" s="128" t="s">
        <v>28</v>
      </c>
      <c r="F39" s="128" t="s">
        <v>29</v>
      </c>
      <c r="G39" s="34"/>
      <c r="H39" s="143"/>
      <c r="I39" s="143"/>
      <c r="J39" s="143" t="s">
        <v>79</v>
      </c>
      <c r="K39" s="143" t="s">
        <v>80</v>
      </c>
      <c r="L39" s="34"/>
      <c r="M39" s="143"/>
      <c r="N39" s="143"/>
      <c r="O39" s="143" t="s">
        <v>79</v>
      </c>
      <c r="P39" s="143" t="s">
        <v>80</v>
      </c>
    </row>
    <row r="40" spans="1:16">
      <c r="A40" s="68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</row>
    <row r="41" spans="1:16">
      <c r="A41" s="68">
        <v>2018</v>
      </c>
      <c r="C41" s="60">
        <f>'⑩H30予算（⑦⑧⑨の推計用）'!$C$24</f>
        <v>66994.413621741493</v>
      </c>
      <c r="D41" s="60">
        <f>'⑩H30予算（⑦⑧⑨の推計用）'!$G$24</f>
        <v>19698.76180597621</v>
      </c>
      <c r="E41" s="60">
        <f>'⑩H30予算（⑦⑧⑨の推計用）'!$E$24</f>
        <v>29795.140379248856</v>
      </c>
      <c r="F41" s="60">
        <f>'⑩H30予算（⑦⑧⑨の推計用）'!$F$24</f>
        <v>17500.511436516426</v>
      </c>
      <c r="G41" s="61" t="s">
        <v>33</v>
      </c>
      <c r="H41" s="60">
        <f>'⑩H30予算（⑦⑧⑨の推計用）'!$C$24</f>
        <v>66994.413621741493</v>
      </c>
      <c r="I41" s="60">
        <f>'⑩H30予算（⑦⑧⑨の推計用）'!$G$24</f>
        <v>19698.76180597621</v>
      </c>
      <c r="J41" s="60">
        <f>'⑩H30予算（⑦⑧⑨の推計用）'!$E$24</f>
        <v>29795.140379248856</v>
      </c>
      <c r="K41" s="60">
        <f>'⑩H30予算（⑦⑧⑨の推計用）'!$F$24</f>
        <v>17500.511436516426</v>
      </c>
      <c r="L41" s="34"/>
      <c r="M41" s="60">
        <f>'⑩H30予算（⑦⑧⑨の推計用）'!$C$36</f>
        <v>14391.027615888563</v>
      </c>
      <c r="N41" s="60">
        <f>'⑩H30予算（⑦⑧⑨の推計用）'!$G$36</f>
        <v>14212.666036439956</v>
      </c>
      <c r="O41" s="60">
        <f>'⑩H30予算（⑦⑧⑨の推計用）'!$E$36</f>
        <v>178.15562709884858</v>
      </c>
      <c r="P41" s="60">
        <f>'⑩H30予算（⑦⑧⑨の推計用）'!$F$36</f>
        <v>0.20595234975844884</v>
      </c>
    </row>
    <row r="42" spans="1:16">
      <c r="A42" s="68">
        <v>2025</v>
      </c>
      <c r="C42" s="62">
        <f>C$41*'⑪経済前提等（⑦⑧⑨の推計用）'!$D6</f>
        <v>83971.555475204252</v>
      </c>
      <c r="D42" s="64">
        <f t="shared" ref="D42:D45" si="6">I42-(SUM(E42:F42)-SUM(J42:K42))</f>
        <v>23684.628871555866</v>
      </c>
      <c r="E42" s="64">
        <f t="shared" ref="E42:F45" si="7">J42+O42*(0.55-0.1)/0.1</f>
        <v>38350.426064069266</v>
      </c>
      <c r="F42" s="64">
        <f t="shared" si="7"/>
        <v>21936.500539579123</v>
      </c>
      <c r="G42" s="34"/>
      <c r="H42" s="62">
        <f>H$41*'⑪経済前提等（⑦⑧⑨の推計用）'!$D6</f>
        <v>83971.555475204252</v>
      </c>
      <c r="I42" s="62">
        <f>I$41*'⑪経済前提等（⑦⑧⑨の推計用）'!$D6</f>
        <v>24690.650762656343</v>
      </c>
      <c r="J42" s="62">
        <f>J$41*'⑪経済前提等（⑦⑧⑨の推計用）'!$D6</f>
        <v>37345.56581648541</v>
      </c>
      <c r="K42" s="62">
        <f>K$41*'⑪経済前提等（⑦⑧⑨の推計用）'!$D6</f>
        <v>21935.338896062502</v>
      </c>
      <c r="M42" s="62">
        <f>M$41*'⑪経済前提等（⑦⑧⑨の推計用）'!$D6</f>
        <v>18037.87671933011</v>
      </c>
      <c r="N42" s="62">
        <f>N$41*'⑪経済前提等（⑦⑧⑨の推計用）'!$D6</f>
        <v>17814.31629908556</v>
      </c>
      <c r="O42" s="62">
        <f>O$41*'⑪経済前提等（⑦⑧⑨の推計用）'!$D6</f>
        <v>223.30227724085702</v>
      </c>
      <c r="P42" s="62">
        <f>P$41*'⑪経済前提等（⑦⑧⑨の推計用）'!$D6</f>
        <v>0.25814300369333842</v>
      </c>
    </row>
    <row r="43" spans="1:16">
      <c r="A43" s="68">
        <v>2030</v>
      </c>
      <c r="C43" s="62">
        <f>C$41*'⑪経済前提等（⑦⑧⑨の推計用）'!$D7</f>
        <v>94367.309022450951</v>
      </c>
      <c r="D43" s="64">
        <f t="shared" si="6"/>
        <v>26616.807074202181</v>
      </c>
      <c r="E43" s="64">
        <f t="shared" si="7"/>
        <v>43098.243054451152</v>
      </c>
      <c r="F43" s="64">
        <f t="shared" si="7"/>
        <v>24652.258893797625</v>
      </c>
      <c r="G43" s="34"/>
      <c r="H43" s="62">
        <f>H$41*'⑪経済前提等（⑦⑧⑨の推計用）'!$D7</f>
        <v>94367.309022450951</v>
      </c>
      <c r="I43" s="62">
        <f>I$41*'⑪経済前提等（⑦⑧⑨の推計用）'!$D7</f>
        <v>27747.375373712377</v>
      </c>
      <c r="J43" s="62">
        <f>J$41*'⑪経済前提等（⑦⑧⑨の推計用）'!$D7</f>
        <v>41968.980210962167</v>
      </c>
      <c r="K43" s="62">
        <f>K$41*'⑪経済前提等（⑦⑧⑨の推計用）'!$D7</f>
        <v>24650.953437776399</v>
      </c>
      <c r="M43" s="62">
        <f>M$41*'⑪経済前提等（⑦⑧⑨の推計用）'!$D7</f>
        <v>20270.98196346419</v>
      </c>
      <c r="N43" s="62">
        <f>N$41*'⑪経済前提等（⑦⑧⑨の推計用）'!$D7</f>
        <v>20019.744563573033</v>
      </c>
      <c r="O43" s="62">
        <f>O$41*'⑪経済前提等（⑦⑧⑨の推計用）'!$D7</f>
        <v>250.9472985531082</v>
      </c>
      <c r="P43" s="62">
        <f>P$41*'⑪経済前提等（⑦⑧⑨の推計用）'!$D7</f>
        <v>0.29010133805019539</v>
      </c>
    </row>
    <row r="44" spans="1:16">
      <c r="A44" s="68">
        <v>2035</v>
      </c>
      <c r="C44" s="62">
        <f>C$41*'⑪経済前提等（⑦⑧⑨の推計用）'!$D8</f>
        <v>102162.17036155319</v>
      </c>
      <c r="D44" s="64">
        <f t="shared" si="6"/>
        <v>28815.389640371159</v>
      </c>
      <c r="E44" s="64">
        <f t="shared" si="7"/>
        <v>46658.213472686228</v>
      </c>
      <c r="F44" s="64">
        <f t="shared" si="7"/>
        <v>26688.567248495812</v>
      </c>
      <c r="G44" s="34"/>
      <c r="H44" s="62">
        <f>H$41*'⑪経済前提等（⑦⑧⑨の推計用）'!$D8</f>
        <v>102162.17036155319</v>
      </c>
      <c r="I44" s="62">
        <f>I$41*'⑪経済前提等（⑦⑧⑨の推計用）'!$D8</f>
        <v>30039.344338416577</v>
      </c>
      <c r="J44" s="62">
        <f>J$41*'⑪経済前提等（⑦⑧⑨の推計用）'!$D8</f>
        <v>45435.672063011756</v>
      </c>
      <c r="K44" s="62">
        <f>K$41*'⑪経済前提等（⑦⑧⑨の推計用）'!$D8</f>
        <v>26687.153960124855</v>
      </c>
      <c r="M44" s="62">
        <f>M$41*'⑪経済前提等（⑦⑧⑨の推計用）'!$D8</f>
        <v>21945.391197440054</v>
      </c>
      <c r="N44" s="62">
        <f>N$41*'⑪経済前提等（⑦⑧⑨の推計用）'!$D8</f>
        <v>21673.401264541073</v>
      </c>
      <c r="O44" s="62">
        <f>O$41*'⑪経済前提等（⑦⑧⑨の推計用）'!$D8</f>
        <v>271.67586881654967</v>
      </c>
      <c r="P44" s="62">
        <f>P$41*'⑪経済前提等（⑦⑧⑨の推計用）'!$D8</f>
        <v>0.31406408243502582</v>
      </c>
    </row>
    <row r="45" spans="1:16">
      <c r="A45" s="69">
        <v>2040</v>
      </c>
      <c r="C45" s="62">
        <f>C$41*'⑪経済前提等（⑦⑧⑨の推計用）'!$D9</f>
        <v>110600.89729272583</v>
      </c>
      <c r="D45" s="64">
        <f t="shared" si="6"/>
        <v>31195.577959881859</v>
      </c>
      <c r="E45" s="64">
        <f t="shared" si="7"/>
        <v>50512.242035303127</v>
      </c>
      <c r="F45" s="64">
        <f t="shared" si="7"/>
        <v>28893.077297540836</v>
      </c>
      <c r="G45" s="34"/>
      <c r="H45" s="62">
        <f>H$41*'⑪経済前提等（⑦⑧⑨の推計用）'!$D9</f>
        <v>110600.89729272583</v>
      </c>
      <c r="I45" s="62">
        <f>I$41*'⑪経済前提等（⑦⑧⑨の推計用）'!$D9</f>
        <v>32520.632893331243</v>
      </c>
      <c r="J45" s="62">
        <f>J$41*'⑪経済前提等（⑦⑧⑨の推計用）'!$D9</f>
        <v>49188.717129665492</v>
      </c>
      <c r="K45" s="62">
        <f>K$41*'⑪経済前提等（⑦⑧⑨の推計用）'!$D9</f>
        <v>28891.547269729093</v>
      </c>
      <c r="M45" s="62">
        <f>M$41*'⑪経済前提等（⑦⑧⑨の推計用）'!$D9</f>
        <v>23758.108792001356</v>
      </c>
      <c r="N45" s="62">
        <f>N$41*'⑪経済前提等（⑦⑧⑨の推計用）'!$D9</f>
        <v>23463.652140123715</v>
      </c>
      <c r="O45" s="62">
        <f>O$41*'⑪経済前提等（⑦⑧⑨の推計用）'!$D9</f>
        <v>294.1166456972523</v>
      </c>
      <c r="P45" s="62">
        <f>P$41*'⑪経済前提等（⑦⑧⑨の推計用）'!$D9</f>
        <v>0.34000618038751673</v>
      </c>
    </row>
  </sheetData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-0.249977111117893"/>
  </sheetPr>
  <dimension ref="A2:J36"/>
  <sheetViews>
    <sheetView workbookViewId="0"/>
  </sheetViews>
  <sheetFormatPr defaultRowHeight="13.5"/>
  <cols>
    <col min="1" max="1" width="2" style="34" customWidth="1"/>
    <col min="2" max="2" width="83.125" style="34" bestFit="1" customWidth="1"/>
    <col min="3" max="3" width="12.875" style="34" bestFit="1" customWidth="1"/>
    <col min="4" max="6" width="10.25" style="34" bestFit="1" customWidth="1"/>
    <col min="7" max="8" width="12.875" style="34" bestFit="1" customWidth="1"/>
    <col min="9" max="9" width="11.375" style="34" bestFit="1" customWidth="1"/>
    <col min="10" max="10" width="9.125" style="34" bestFit="1" customWidth="1"/>
    <col min="11" max="16384" width="9" style="34"/>
  </cols>
  <sheetData>
    <row r="2" spans="1:10">
      <c r="C2" s="149" t="s">
        <v>81</v>
      </c>
      <c r="D2" s="150" t="s">
        <v>82</v>
      </c>
      <c r="E2" s="150"/>
      <c r="F2" s="150"/>
      <c r="G2" s="150" t="s">
        <v>83</v>
      </c>
      <c r="H2" s="150"/>
      <c r="I2" s="150"/>
    </row>
    <row r="3" spans="1:10">
      <c r="C3" s="151"/>
      <c r="D3" s="152"/>
      <c r="E3" s="152" t="s">
        <v>84</v>
      </c>
      <c r="F3" s="152" t="s">
        <v>85</v>
      </c>
      <c r="G3" s="152"/>
      <c r="H3" s="152" t="s">
        <v>86</v>
      </c>
      <c r="I3" s="152" t="s">
        <v>87</v>
      </c>
    </row>
    <row r="5" spans="1:10">
      <c r="A5" s="34" t="s">
        <v>88</v>
      </c>
      <c r="C5" s="153">
        <f>SUM(C6:C9)/10^5</f>
        <v>2880.2236641213813</v>
      </c>
      <c r="D5" s="153">
        <f t="shared" ref="D5:I5" si="0">SUM(D6:D9)/10^5</f>
        <v>2525.7230880404604</v>
      </c>
      <c r="E5" s="153">
        <f t="shared" si="0"/>
        <v>1705.418873614243</v>
      </c>
      <c r="F5" s="153">
        <f t="shared" si="0"/>
        <v>820.30421442621741</v>
      </c>
      <c r="G5" s="153">
        <f t="shared" si="0"/>
        <v>354.50057608092078</v>
      </c>
      <c r="H5" s="153">
        <f t="shared" si="0"/>
        <v>65.244055986626492</v>
      </c>
      <c r="I5" s="153">
        <f t="shared" si="0"/>
        <v>289.25652009429427</v>
      </c>
      <c r="J5" s="61" t="s">
        <v>71</v>
      </c>
    </row>
    <row r="6" spans="1:10">
      <c r="B6" s="154" t="s">
        <v>89</v>
      </c>
      <c r="C6" s="155">
        <v>95211192</v>
      </c>
      <c r="D6" s="156">
        <v>95211192</v>
      </c>
      <c r="E6" s="155">
        <v>63166533.000000007</v>
      </c>
      <c r="F6" s="155">
        <v>32044659</v>
      </c>
      <c r="G6" s="157">
        <v>0</v>
      </c>
      <c r="H6" s="155">
        <v>0</v>
      </c>
      <c r="I6" s="156">
        <v>0</v>
      </c>
    </row>
    <row r="7" spans="1:10">
      <c r="B7" s="34" t="s">
        <v>90</v>
      </c>
      <c r="C7" s="155">
        <v>64775366</v>
      </c>
      <c r="D7" s="156">
        <v>64775366</v>
      </c>
      <c r="E7" s="155">
        <v>57712847</v>
      </c>
      <c r="F7" s="155">
        <v>7062519</v>
      </c>
      <c r="G7" s="157">
        <v>0</v>
      </c>
      <c r="H7" s="155">
        <v>0</v>
      </c>
      <c r="I7" s="156">
        <v>0</v>
      </c>
    </row>
    <row r="8" spans="1:10">
      <c r="B8" s="154" t="s">
        <v>91</v>
      </c>
      <c r="C8" s="155">
        <v>43090674</v>
      </c>
      <c r="D8" s="156">
        <v>43090674</v>
      </c>
      <c r="E8" s="155">
        <v>21646747</v>
      </c>
      <c r="F8" s="155">
        <v>21443927</v>
      </c>
      <c r="G8" s="157">
        <v>0</v>
      </c>
      <c r="H8" s="155">
        <v>0</v>
      </c>
      <c r="I8" s="156">
        <v>0</v>
      </c>
    </row>
    <row r="9" spans="1:10">
      <c r="B9" s="154" t="s">
        <v>92</v>
      </c>
      <c r="C9" s="155">
        <v>84945134.412138119</v>
      </c>
      <c r="D9" s="156">
        <v>49495076.804046035</v>
      </c>
      <c r="E9" s="155">
        <v>28015760.361424308</v>
      </c>
      <c r="F9" s="155">
        <v>21479316.44262173</v>
      </c>
      <c r="G9" s="157">
        <v>35450057.608092077</v>
      </c>
      <c r="H9" s="155">
        <v>6524405.5986626493</v>
      </c>
      <c r="I9" s="156">
        <v>28925652.009429429</v>
      </c>
    </row>
    <row r="10" spans="1:10">
      <c r="C10" s="57"/>
      <c r="D10" s="57"/>
      <c r="E10" s="57"/>
      <c r="F10" s="57"/>
      <c r="G10" s="153"/>
      <c r="H10" s="153"/>
      <c r="I10" s="153"/>
    </row>
    <row r="11" spans="1:10">
      <c r="C11" s="57"/>
      <c r="D11" s="57"/>
      <c r="E11" s="57"/>
      <c r="F11" s="57"/>
      <c r="G11" s="57"/>
    </row>
    <row r="12" spans="1:10">
      <c r="C12" s="57"/>
      <c r="D12" s="57"/>
      <c r="E12" s="57"/>
      <c r="F12" s="57"/>
      <c r="G12" s="57"/>
    </row>
    <row r="13" spans="1:10">
      <c r="A13" s="34" t="s">
        <v>93</v>
      </c>
      <c r="C13" s="153">
        <f>C14/10^5</f>
        <v>981.69452999999999</v>
      </c>
      <c r="D13" s="153">
        <f t="shared" ref="D13:I13" si="1">D14/10^5</f>
        <v>981.69452999999999</v>
      </c>
      <c r="E13" s="153">
        <f t="shared" si="1"/>
        <v>736.27089750000005</v>
      </c>
      <c r="F13" s="153">
        <f t="shared" si="1"/>
        <v>245.4236325</v>
      </c>
      <c r="G13" s="153">
        <f t="shared" si="1"/>
        <v>0</v>
      </c>
      <c r="H13" s="153">
        <f t="shared" si="1"/>
        <v>0</v>
      </c>
      <c r="I13" s="153">
        <f t="shared" si="1"/>
        <v>0</v>
      </c>
      <c r="J13" s="61" t="s">
        <v>71</v>
      </c>
    </row>
    <row r="14" spans="1:10">
      <c r="B14" s="34" t="s">
        <v>94</v>
      </c>
      <c r="C14" s="155">
        <v>98169453</v>
      </c>
      <c r="D14" s="156">
        <f>E14+F14</f>
        <v>98169453</v>
      </c>
      <c r="E14" s="155">
        <f>C14*3/4</f>
        <v>73627089.75</v>
      </c>
      <c r="F14" s="155">
        <f>C14/4</f>
        <v>24542363.25</v>
      </c>
      <c r="G14" s="157">
        <v>0</v>
      </c>
      <c r="H14" s="157">
        <v>0</v>
      </c>
      <c r="I14" s="157">
        <v>0</v>
      </c>
    </row>
    <row r="17" spans="1:10">
      <c r="A17" s="34" t="s">
        <v>95</v>
      </c>
    </row>
    <row r="18" spans="1:10">
      <c r="C18" s="57"/>
      <c r="D18" s="57"/>
      <c r="E18" s="57"/>
      <c r="F18" s="57"/>
      <c r="G18" s="57"/>
      <c r="H18" s="57"/>
      <c r="I18" s="57"/>
    </row>
    <row r="20" spans="1:10">
      <c r="B20" s="34" t="s">
        <v>96</v>
      </c>
      <c r="C20" s="57">
        <v>79164.953175334522</v>
      </c>
      <c r="D20" s="57">
        <f>E20+F20</f>
        <v>60691.351705781999</v>
      </c>
      <c r="E20" s="57">
        <v>27958.670525781999</v>
      </c>
      <c r="F20" s="57">
        <v>32732.68118</v>
      </c>
      <c r="G20" s="57">
        <f>H20+I20</f>
        <v>18473.601469552523</v>
      </c>
      <c r="H20" s="57">
        <v>12454.611986954978</v>
      </c>
      <c r="I20" s="57">
        <v>6018.9894825975462</v>
      </c>
    </row>
    <row r="21" spans="1:10">
      <c r="B21" s="34" t="s">
        <v>97</v>
      </c>
      <c r="C21" s="158">
        <v>25.651904912967602</v>
      </c>
      <c r="D21" s="158">
        <v>16.913297646744731</v>
      </c>
      <c r="E21" s="158">
        <v>8.860359951253086</v>
      </c>
      <c r="F21" s="158">
        <v>8.052937695491643</v>
      </c>
      <c r="G21" s="158">
        <v>8.7386072662228731</v>
      </c>
    </row>
    <row r="22" spans="1:10">
      <c r="B22" s="34" t="s">
        <v>98</v>
      </c>
      <c r="C22" s="158">
        <v>11.03596823326</v>
      </c>
      <c r="D22" s="158">
        <v>6.1145972945900002</v>
      </c>
      <c r="E22" s="158">
        <v>3.0849788607500002</v>
      </c>
      <c r="F22" s="158">
        <v>3.0296184338400001</v>
      </c>
      <c r="G22" s="158">
        <v>4.92137093867</v>
      </c>
    </row>
    <row r="24" spans="1:10">
      <c r="B24" s="159" t="s">
        <v>97</v>
      </c>
      <c r="C24" s="160">
        <f>C21*10^4-C22*10^4-C20</f>
        <v>66994.413621741493</v>
      </c>
      <c r="D24" s="160">
        <f>D21*10^4-D22*10^4-D20</f>
        <v>47295.651815765304</v>
      </c>
      <c r="E24" s="160">
        <f>E21*10^4-E22*10^4-E20</f>
        <v>29795.140379248856</v>
      </c>
      <c r="F24" s="160">
        <f>F21*10^4-F22*10^4-F20</f>
        <v>17500.511436516426</v>
      </c>
      <c r="G24" s="160">
        <f>G21*10^4-G22*10^4-G20</f>
        <v>19698.76180597621</v>
      </c>
      <c r="J24" s="61" t="s">
        <v>71</v>
      </c>
    </row>
    <row r="28" spans="1:10">
      <c r="C28" s="149" t="s">
        <v>81</v>
      </c>
      <c r="D28" s="150" t="s">
        <v>82</v>
      </c>
      <c r="E28" s="150"/>
      <c r="F28" s="150"/>
      <c r="G28" s="150" t="s">
        <v>83</v>
      </c>
      <c r="H28" s="150"/>
      <c r="I28" s="150"/>
    </row>
    <row r="29" spans="1:10">
      <c r="C29" s="151"/>
      <c r="D29" s="152"/>
      <c r="E29" s="152" t="s">
        <v>84</v>
      </c>
      <c r="F29" s="152" t="s">
        <v>85</v>
      </c>
      <c r="G29" s="152"/>
      <c r="H29" s="152" t="s">
        <v>86</v>
      </c>
      <c r="I29" s="152" t="s">
        <v>87</v>
      </c>
    </row>
    <row r="30" spans="1:10">
      <c r="A30" s="34" t="s">
        <v>99</v>
      </c>
    </row>
    <row r="31" spans="1:10">
      <c r="B31" s="161" t="s">
        <v>100</v>
      </c>
      <c r="C31" s="162">
        <v>678670412</v>
      </c>
      <c r="D31" s="163">
        <v>8365032</v>
      </c>
      <c r="E31" s="162">
        <v>7372314</v>
      </c>
      <c r="F31" s="162">
        <v>992718</v>
      </c>
      <c r="G31" s="163">
        <v>670305380</v>
      </c>
      <c r="H31" s="162">
        <v>335152690</v>
      </c>
      <c r="I31" s="162">
        <v>335152690</v>
      </c>
    </row>
    <row r="32" spans="1:10">
      <c r="B32" s="161" t="s">
        <v>101</v>
      </c>
      <c r="C32" s="162">
        <v>8884650.5888562184</v>
      </c>
      <c r="D32" s="163">
        <v>111058.13236070272</v>
      </c>
      <c r="E32" s="162">
        <v>90462.897384857832</v>
      </c>
      <c r="F32" s="162">
        <v>20595.234975844884</v>
      </c>
      <c r="G32" s="163">
        <v>8773592.456495516</v>
      </c>
      <c r="H32" s="162">
        <v>4386796.228247758</v>
      </c>
      <c r="I32" s="162">
        <v>4386796.228247758</v>
      </c>
    </row>
    <row r="33" spans="2:10">
      <c r="B33" s="161" t="s">
        <v>102</v>
      </c>
      <c r="C33" s="162">
        <v>179687094</v>
      </c>
      <c r="D33" s="163">
        <v>0</v>
      </c>
      <c r="E33" s="162">
        <v>0</v>
      </c>
      <c r="F33" s="164">
        <v>0</v>
      </c>
      <c r="G33" s="163">
        <v>179687094</v>
      </c>
      <c r="H33" s="162">
        <v>89843547</v>
      </c>
      <c r="I33" s="162">
        <v>89843547</v>
      </c>
    </row>
    <row r="34" spans="2:10">
      <c r="B34" s="161" t="s">
        <v>103</v>
      </c>
      <c r="C34" s="162">
        <v>1250531017</v>
      </c>
      <c r="D34" s="163">
        <v>17725099.8125</v>
      </c>
      <c r="E34" s="162">
        <v>17725099.8125</v>
      </c>
      <c r="F34" s="164">
        <v>0</v>
      </c>
      <c r="G34" s="163">
        <v>1232805917.1875</v>
      </c>
      <c r="H34" s="162">
        <v>1068416172.0937501</v>
      </c>
      <c r="I34" s="162">
        <v>164389745.09375</v>
      </c>
    </row>
    <row r="36" spans="2:10">
      <c r="B36" s="161" t="s">
        <v>104</v>
      </c>
      <c r="C36" s="57">
        <f>SUM(C32:C34)/10^5</f>
        <v>14391.027615888563</v>
      </c>
      <c r="D36" s="57">
        <f t="shared" ref="D36:I36" si="2">SUM(D32:D34)/10^5</f>
        <v>178.36157944860705</v>
      </c>
      <c r="E36" s="57">
        <f t="shared" si="2"/>
        <v>178.15562709884858</v>
      </c>
      <c r="F36" s="57">
        <f t="shared" si="2"/>
        <v>0.20595234975844884</v>
      </c>
      <c r="G36" s="57">
        <f t="shared" si="2"/>
        <v>14212.666036439956</v>
      </c>
      <c r="H36" s="57">
        <f t="shared" si="2"/>
        <v>11626.465153219979</v>
      </c>
      <c r="I36" s="57">
        <f t="shared" si="2"/>
        <v>2586.2008832199776</v>
      </c>
      <c r="J36" s="61" t="s">
        <v>71</v>
      </c>
    </row>
  </sheetData>
  <phoneticPr fontId="9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7030A0"/>
  </sheetPr>
  <dimension ref="A3:J18"/>
  <sheetViews>
    <sheetView workbookViewId="0"/>
  </sheetViews>
  <sheetFormatPr defaultRowHeight="13.5"/>
  <cols>
    <col min="1" max="1" width="16" style="122" bestFit="1" customWidth="1"/>
    <col min="2" max="2" width="12.625" style="122" customWidth="1"/>
    <col min="3" max="4" width="9.375" style="122" bestFit="1" customWidth="1"/>
    <col min="5" max="6" width="9.5" style="122" bestFit="1" customWidth="1"/>
    <col min="7" max="7" width="15.125" style="122" bestFit="1" customWidth="1"/>
    <col min="8" max="10" width="16" style="122" bestFit="1" customWidth="1"/>
    <col min="11" max="16384" width="9" style="122"/>
  </cols>
  <sheetData>
    <row r="3" spans="1:10" ht="17.25">
      <c r="A3" s="123" t="s">
        <v>54</v>
      </c>
    </row>
    <row r="4" spans="1:10" ht="14.25">
      <c r="B4" s="144"/>
      <c r="C4" s="144" t="s">
        <v>55</v>
      </c>
      <c r="D4" s="145" t="s">
        <v>56</v>
      </c>
      <c r="E4" s="145" t="s">
        <v>57</v>
      </c>
      <c r="F4" s="145" t="s">
        <v>58</v>
      </c>
      <c r="G4" s="145" t="s">
        <v>59</v>
      </c>
      <c r="H4" s="145" t="s">
        <v>164</v>
      </c>
      <c r="I4" s="145" t="s">
        <v>60</v>
      </c>
      <c r="J4" s="145" t="s">
        <v>61</v>
      </c>
    </row>
    <row r="5" spans="1:10" ht="14.25">
      <c r="B5" s="146">
        <v>2018</v>
      </c>
      <c r="C5" s="147">
        <v>564.29999999999995</v>
      </c>
      <c r="D5" s="148">
        <v>1</v>
      </c>
      <c r="E5" s="148">
        <v>1</v>
      </c>
      <c r="F5" s="148">
        <v>1</v>
      </c>
      <c r="G5" s="148">
        <v>1</v>
      </c>
      <c r="H5" s="148">
        <v>1</v>
      </c>
      <c r="I5" s="148">
        <v>1</v>
      </c>
      <c r="J5" s="148">
        <v>1</v>
      </c>
    </row>
    <row r="6" spans="1:10" ht="14.25">
      <c r="B6" s="146">
        <v>2025</v>
      </c>
      <c r="C6" s="147">
        <v>707.3</v>
      </c>
      <c r="D6" s="148">
        <v>1.2534113060428851</v>
      </c>
      <c r="E6" s="148">
        <v>1.1520630475789719</v>
      </c>
      <c r="F6" s="148">
        <v>1.2527178171113158</v>
      </c>
      <c r="G6" s="148">
        <v>1.2217658571911079</v>
      </c>
      <c r="H6" s="148">
        <v>1.2166709606611312</v>
      </c>
      <c r="I6" s="148">
        <v>1.2207460884275925</v>
      </c>
      <c r="J6" s="148">
        <v>1.2600305745107367</v>
      </c>
    </row>
    <row r="7" spans="1:10" ht="14.25">
      <c r="B7" s="146">
        <v>2030</v>
      </c>
      <c r="C7" s="147">
        <v>794.86437155839997</v>
      </c>
      <c r="D7" s="148">
        <v>1.4085847449200781</v>
      </c>
      <c r="E7" s="148">
        <v>1.2422760940647652</v>
      </c>
      <c r="F7" s="148">
        <v>1.4451254522183212</v>
      </c>
      <c r="G7" s="148">
        <v>1.3813025234647947</v>
      </c>
      <c r="H7" s="148">
        <v>1.3709194365799005</v>
      </c>
      <c r="I7" s="148">
        <v>1.3869794000328366</v>
      </c>
      <c r="J7" s="148">
        <v>1.4542834689931179</v>
      </c>
    </row>
    <row r="8" spans="1:10" ht="14.25">
      <c r="B8" s="146">
        <v>2035</v>
      </c>
      <c r="C8" s="147">
        <v>860.52119301355367</v>
      </c>
      <c r="D8" s="148">
        <v>1.5249356601338893</v>
      </c>
      <c r="E8" s="148">
        <v>1.3186231329233136</v>
      </c>
      <c r="F8" s="148">
        <v>1.6350268052970864</v>
      </c>
      <c r="G8" s="148">
        <v>1.5333107699912787</v>
      </c>
      <c r="H8" s="148">
        <v>1.5169476163893261</v>
      </c>
      <c r="I8" s="148">
        <v>1.5565232586459257</v>
      </c>
      <c r="J8" s="148">
        <v>1.6494053199600605</v>
      </c>
    </row>
    <row r="9" spans="1:10" ht="14.25">
      <c r="B9" s="146">
        <v>2040</v>
      </c>
      <c r="C9" s="147">
        <v>931.60135253472504</v>
      </c>
      <c r="D9" s="148">
        <v>1.6508973108891105</v>
      </c>
      <c r="E9" s="148">
        <v>1.3996622610608214</v>
      </c>
      <c r="F9" s="148">
        <v>1.8498827558094439</v>
      </c>
      <c r="G9" s="148">
        <v>1.7020470732754502</v>
      </c>
      <c r="H9" s="148">
        <v>1.6785304879840346</v>
      </c>
      <c r="I9" s="148">
        <v>1.7467920970191575</v>
      </c>
      <c r="J9" s="148">
        <v>1.870706755262872</v>
      </c>
    </row>
    <row r="12" spans="1:10" ht="17.25">
      <c r="A12" s="123" t="s">
        <v>62</v>
      </c>
    </row>
    <row r="13" spans="1:10" ht="14.25">
      <c r="B13" s="144"/>
      <c r="C13" s="144" t="s">
        <v>55</v>
      </c>
      <c r="D13" s="145" t="s">
        <v>56</v>
      </c>
      <c r="E13" s="145" t="s">
        <v>57</v>
      </c>
      <c r="F13" s="145" t="s">
        <v>58</v>
      </c>
      <c r="G13" s="145" t="s">
        <v>59</v>
      </c>
      <c r="H13" s="145" t="s">
        <v>164</v>
      </c>
      <c r="I13" s="145" t="s">
        <v>60</v>
      </c>
      <c r="J13" s="145" t="s">
        <v>61</v>
      </c>
    </row>
    <row r="14" spans="1:10" ht="14.25">
      <c r="B14" s="146">
        <v>2018</v>
      </c>
      <c r="C14" s="147">
        <v>564.29999999999995</v>
      </c>
      <c r="D14" s="148">
        <v>1</v>
      </c>
      <c r="E14" s="148">
        <v>1</v>
      </c>
      <c r="F14" s="148">
        <v>1</v>
      </c>
      <c r="G14" s="148">
        <v>1</v>
      </c>
      <c r="H14" s="148">
        <v>1</v>
      </c>
      <c r="I14" s="148">
        <v>1</v>
      </c>
      <c r="J14" s="148">
        <v>1</v>
      </c>
    </row>
    <row r="15" spans="1:10" ht="14.25">
      <c r="B15" s="146">
        <v>2025</v>
      </c>
      <c r="C15" s="147">
        <v>645.6</v>
      </c>
      <c r="D15" s="148">
        <v>1.1440723019670389</v>
      </c>
      <c r="E15" s="148">
        <v>1.093525031056886</v>
      </c>
      <c r="F15" s="148">
        <v>1.1452917925017603</v>
      </c>
      <c r="G15" s="148">
        <v>1.1295464269115874</v>
      </c>
      <c r="H15" s="148">
        <v>1.1269402717860952</v>
      </c>
      <c r="I15" s="148">
        <v>1.1848232539446284</v>
      </c>
      <c r="J15" s="148">
        <v>1.1742444464798998</v>
      </c>
    </row>
    <row r="16" spans="1:10" ht="14.25">
      <c r="B16" s="146">
        <v>2030</v>
      </c>
      <c r="C16" s="147">
        <v>694.80794727479986</v>
      </c>
      <c r="D16" s="148">
        <v>1.2312740515236575</v>
      </c>
      <c r="E16" s="148">
        <v>1.1584374188539719</v>
      </c>
      <c r="F16" s="148">
        <v>1.2768987903550373</v>
      </c>
      <c r="G16" s="148">
        <v>1.2402564209194593</v>
      </c>
      <c r="H16" s="148">
        <v>1.2342429407614273</v>
      </c>
      <c r="I16" s="148">
        <v>1.3270572269454131</v>
      </c>
      <c r="J16" s="148">
        <v>1.32077737874659</v>
      </c>
    </row>
    <row r="17" spans="2:10" ht="14.25">
      <c r="B17" s="146">
        <v>2035</v>
      </c>
      <c r="C17" s="147">
        <v>741.16005368918366</v>
      </c>
      <c r="D17" s="148">
        <v>1.3134149453999358</v>
      </c>
      <c r="E17" s="148">
        <v>1.2296319520620056</v>
      </c>
      <c r="F17" s="148">
        <v>1.4446937784377929</v>
      </c>
      <c r="G17" s="148">
        <v>1.376742962125713</v>
      </c>
      <c r="H17" s="148">
        <v>1.3657125554396343</v>
      </c>
      <c r="I17" s="148">
        <v>1.4820138344151264</v>
      </c>
      <c r="J17" s="148">
        <v>1.4979866590217275</v>
      </c>
    </row>
    <row r="18" spans="2:10" ht="14.25">
      <c r="B18" s="146">
        <v>2040</v>
      </c>
      <c r="C18" s="147">
        <v>790.60440707264343</v>
      </c>
      <c r="D18" s="148">
        <v>1.4010356318848902</v>
      </c>
      <c r="E18" s="148">
        <v>1.3052019150310394</v>
      </c>
      <c r="F18" s="148">
        <v>1.6345384060365069</v>
      </c>
      <c r="G18" s="148">
        <v>1.5282494424479731</v>
      </c>
      <c r="H18" s="148">
        <v>1.5111861064684704</v>
      </c>
      <c r="I18" s="148">
        <v>1.6550642736435437</v>
      </c>
      <c r="J18" s="148">
        <v>1.6989721861655338</v>
      </c>
    </row>
  </sheetData>
  <phoneticPr fontId="9"/>
  <pageMargins left="0.39" right="0.280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S271"/>
  <sheetViews>
    <sheetView tabSelected="1" zoomScaleNormal="100" workbookViewId="0"/>
  </sheetViews>
  <sheetFormatPr defaultColWidth="11" defaultRowHeight="13.5"/>
  <sheetData>
    <row r="1" spans="1:19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N1" s="34"/>
      <c r="O1" s="34"/>
      <c r="P1" s="34"/>
      <c r="Q1" s="34"/>
      <c r="R1" s="34"/>
      <c r="S1" s="34"/>
    </row>
    <row r="2" spans="1:19" ht="17.25">
      <c r="A2" s="86" t="s">
        <v>63</v>
      </c>
      <c r="B2" s="34"/>
      <c r="C2" s="34"/>
      <c r="D2" s="34"/>
      <c r="E2" s="34"/>
      <c r="F2" s="128"/>
      <c r="G2" s="128"/>
      <c r="H2" s="128"/>
      <c r="I2" s="128"/>
      <c r="J2" s="35"/>
      <c r="K2" s="34"/>
      <c r="L2" s="87"/>
    </row>
    <row r="3" spans="1:19" ht="14.25">
      <c r="A3" s="34"/>
      <c r="B3" s="88"/>
      <c r="C3" s="34"/>
      <c r="D3" s="34"/>
      <c r="E3" s="34"/>
      <c r="F3" s="34"/>
      <c r="G3" s="34"/>
      <c r="H3" s="34"/>
      <c r="I3" s="34"/>
      <c r="J3" s="34"/>
      <c r="K3" s="2"/>
      <c r="L3" s="2" t="s">
        <v>6</v>
      </c>
    </row>
    <row r="4" spans="1:19" ht="13.5" customHeight="1">
      <c r="A4" s="124"/>
      <c r="B4" s="127"/>
      <c r="C4" s="188" t="s">
        <v>46</v>
      </c>
      <c r="D4" s="189">
        <v>0</v>
      </c>
      <c r="E4" s="189">
        <v>0</v>
      </c>
      <c r="F4" s="89"/>
      <c r="G4" s="89"/>
      <c r="H4" s="89"/>
      <c r="I4" s="89"/>
      <c r="J4" s="89"/>
      <c r="K4" s="127"/>
      <c r="L4" s="192" t="s">
        <v>7</v>
      </c>
    </row>
    <row r="5" spans="1:19" ht="13.5" customHeight="1">
      <c r="A5" s="67"/>
      <c r="B5" s="90"/>
      <c r="C5" s="190">
        <v>0</v>
      </c>
      <c r="D5" s="191">
        <v>0</v>
      </c>
      <c r="E5" s="191">
        <v>0</v>
      </c>
      <c r="F5" s="192" t="s">
        <v>1</v>
      </c>
      <c r="G5" s="195" t="s">
        <v>2</v>
      </c>
      <c r="H5" s="196"/>
      <c r="I5" s="195" t="s">
        <v>0</v>
      </c>
      <c r="J5" s="199" t="s">
        <v>47</v>
      </c>
      <c r="K5" s="192" t="s">
        <v>3</v>
      </c>
      <c r="L5" s="193"/>
    </row>
    <row r="6" spans="1:19">
      <c r="A6" s="91"/>
      <c r="B6" s="92"/>
      <c r="C6" s="201"/>
      <c r="D6" s="202"/>
      <c r="E6" s="203"/>
      <c r="F6" s="194"/>
      <c r="G6" s="197"/>
      <c r="H6" s="198"/>
      <c r="I6" s="197"/>
      <c r="J6" s="200"/>
      <c r="K6" s="194"/>
      <c r="L6" s="194"/>
    </row>
    <row r="7" spans="1:19" ht="14.25">
      <c r="A7" s="93" t="s">
        <v>10</v>
      </c>
      <c r="B7" s="94"/>
      <c r="C7" s="67"/>
      <c r="D7" s="45"/>
      <c r="E7" s="45"/>
      <c r="F7" s="70"/>
      <c r="G7" s="67"/>
      <c r="H7" s="45"/>
      <c r="I7" s="67"/>
      <c r="J7" s="95"/>
      <c r="K7" s="70"/>
      <c r="L7" s="70"/>
    </row>
    <row r="8" spans="1:19">
      <c r="A8" s="96"/>
      <c r="B8" s="97">
        <v>2018</v>
      </c>
      <c r="C8" s="207">
        <f>F8+G8+I8+J8+K8</f>
        <v>121.25074357344261</v>
      </c>
      <c r="D8" s="208"/>
      <c r="E8" s="209"/>
      <c r="F8" s="98">
        <f>③年金!C5/10^4</f>
        <v>56.72300977883021</v>
      </c>
      <c r="G8" s="207">
        <f>(④医療!C5+⑦その他医療!C17)/10^4</f>
        <v>39.225482779261121</v>
      </c>
      <c r="H8" s="208"/>
      <c r="I8" s="99">
        <f>(⑤介護!F42+⑧その他介護!C17)/10^4</f>
        <v>10.686344011177116</v>
      </c>
      <c r="J8" s="99">
        <f>⑥子ども・子育て!C6/10^4</f>
        <v>7.9164656420000004</v>
      </c>
      <c r="K8" s="98">
        <f>⑨その他!C17/10^4</f>
        <v>6.6994413621741495</v>
      </c>
      <c r="L8" s="98">
        <f>'⑪経済前提等（⑦⑧⑨の推計用）'!C14</f>
        <v>564.29999999999995</v>
      </c>
    </row>
    <row r="9" spans="1:19">
      <c r="A9" s="96"/>
      <c r="B9" s="97">
        <v>2025</v>
      </c>
      <c r="C9" s="99">
        <f>F9+MIN(G9,H9)+I9+J9+K9</f>
        <v>140.19643846798925</v>
      </c>
      <c r="D9" s="100" t="s">
        <v>42</v>
      </c>
      <c r="E9" s="101">
        <f>F9+MAX(G9,H9)+I9+J9+K9</f>
        <v>140.62026514801283</v>
      </c>
      <c r="F9" s="98">
        <f>③年金!C12/10^4</f>
        <v>59.860827384860642</v>
      </c>
      <c r="G9" s="102">
        <f>(④医療!L6+⑦その他医療!C18)/10^4</f>
        <v>47.797979087345325</v>
      </c>
      <c r="H9" s="103">
        <f>(④医療!L15+⑦その他医療!C18)/10^4</f>
        <v>47.374152407321759</v>
      </c>
      <c r="I9" s="99">
        <f>(⑤介護!I42+⑧その他介護!C18)/10^4</f>
        <v>15.315578952793484</v>
      </c>
      <c r="J9" s="99">
        <f>⑥子ども・子育て!G6/10^4</f>
        <v>9.9812344218976019</v>
      </c>
      <c r="K9" s="98">
        <f>⑨その他!C18/10^4</f>
        <v>7.6646453011157734</v>
      </c>
      <c r="L9" s="98">
        <f>'⑪経済前提等（⑦⑧⑨の推計用）'!C15</f>
        <v>645.6</v>
      </c>
    </row>
    <row r="10" spans="1:19">
      <c r="A10" s="96"/>
      <c r="B10" s="97">
        <v>2030</v>
      </c>
      <c r="C10" s="99">
        <f>F10+MIN(G10,H10)+I10+J10+K10</f>
        <v>153.72838089869904</v>
      </c>
      <c r="D10" s="100" t="s">
        <v>42</v>
      </c>
      <c r="E10" s="101">
        <f>F10+MAX(G10,H10)+I10+J10+K10</f>
        <v>153.98256520970574</v>
      </c>
      <c r="F10" s="98">
        <f>③年金!C17/10^4</f>
        <v>62.156848520654044</v>
      </c>
      <c r="G10" s="102">
        <f>(④医療!L7+⑦その他医療!C19)/10^4</f>
        <v>54.068851150560498</v>
      </c>
      <c r="H10" s="103">
        <f>(④医療!L16+⑦その他医療!C19)/10^4</f>
        <v>53.814666839553787</v>
      </c>
      <c r="I10" s="99">
        <f>(⑤介護!L42+⑧その他介護!C19)/10^4</f>
        <v>18.624679660162002</v>
      </c>
      <c r="J10" s="99">
        <f>⑥子ども・子育て!K6/10^4</f>
        <v>10.883337569379872</v>
      </c>
      <c r="K10" s="98">
        <f>⑨その他!C19/10^4</f>
        <v>8.2488483089493361</v>
      </c>
      <c r="L10" s="98">
        <f>'⑪経済前提等（⑦⑧⑨の推計用）'!C16</f>
        <v>694.80794727479986</v>
      </c>
    </row>
    <row r="11" spans="1:19">
      <c r="A11" s="96"/>
      <c r="B11" s="97">
        <v>2035</v>
      </c>
      <c r="C11" s="99">
        <f>F11+MIN(G11,H11)+I11+J11+K11</f>
        <v>169.74228262449589</v>
      </c>
      <c r="D11" s="100" t="s">
        <v>42</v>
      </c>
      <c r="E11" s="101">
        <f>F11+MAX(G11,H11)+I11+J11+K11</f>
        <v>170.38798577333137</v>
      </c>
      <c r="F11" s="98">
        <f>③年金!C22/10^4</f>
        <v>66.42983880980772</v>
      </c>
      <c r="G11" s="102">
        <f>(④医療!L8+⑦その他医療!C20)/10^4</f>
        <v>60.288861178271645</v>
      </c>
      <c r="H11" s="103">
        <f>(④医療!L17+⑦その他医療!C20)/10^4</f>
        <v>60.934564327107147</v>
      </c>
      <c r="I11" s="99">
        <f>(⑤介護!O42+⑧その他介護!C20)/10^4</f>
        <v>22.296012526835639</v>
      </c>
      <c r="J11" s="99">
        <f>⑥子ども・子育て!O6/10^4</f>
        <v>11.928423698670843</v>
      </c>
      <c r="K11" s="98">
        <f>⑨その他!C20/10^4</f>
        <v>8.7991464109100317</v>
      </c>
      <c r="L11" s="98">
        <f>'⑪経済前提等（⑦⑧⑨の推計用）'!C17</f>
        <v>741.16005368918366</v>
      </c>
    </row>
    <row r="12" spans="1:19">
      <c r="A12" s="104"/>
      <c r="B12" s="105">
        <v>2040</v>
      </c>
      <c r="C12" s="106">
        <f>F12+MIN(G12,H12)+I12+J12+K12</f>
        <v>188.19830782443344</v>
      </c>
      <c r="D12" s="126" t="s">
        <v>42</v>
      </c>
      <c r="E12" s="108">
        <f>F12+MAX(G12,H12)+I12+J12+K12</f>
        <v>189.95747124614257</v>
      </c>
      <c r="F12" s="109">
        <f>③年金!C27/10^4</f>
        <v>73.218902364894262</v>
      </c>
      <c r="G12" s="110">
        <f>(④医療!L9+⑦その他医療!C21)/10^4</f>
        <v>66.713412339943318</v>
      </c>
      <c r="H12" s="111">
        <f>(④医療!L18+⑦その他医療!C21)/10^4</f>
        <v>68.472575761652436</v>
      </c>
      <c r="I12" s="109">
        <f>(⑤介護!R42+⑧その他介護!C21)/10^4</f>
        <v>25.799916784551726</v>
      </c>
      <c r="J12" s="106">
        <f>⑥子ども・子育て!S6/10^4</f>
        <v>13.079920272914714</v>
      </c>
      <c r="K12" s="109">
        <f>⑨その他!C21/10^4</f>
        <v>9.3861560621294302</v>
      </c>
      <c r="L12" s="109">
        <f>'⑪経済前提等（⑦⑧⑨の推計用）'!C18</f>
        <v>790.60440707264343</v>
      </c>
    </row>
    <row r="13" spans="1:19" ht="14.25">
      <c r="A13" s="112" t="s">
        <v>48</v>
      </c>
      <c r="B13" s="113"/>
      <c r="C13" s="204"/>
      <c r="D13" s="205"/>
      <c r="E13" s="206"/>
      <c r="F13" s="125"/>
      <c r="G13" s="195"/>
      <c r="H13" s="196"/>
      <c r="I13" s="124"/>
      <c r="J13" s="121"/>
      <c r="K13" s="125"/>
      <c r="L13" s="34"/>
    </row>
    <row r="14" spans="1:19">
      <c r="A14" s="96"/>
      <c r="B14" s="97">
        <v>2018</v>
      </c>
      <c r="C14" s="207">
        <f>F14+G14+I14+J14+K14</f>
        <v>117.17113918514846</v>
      </c>
      <c r="D14" s="208"/>
      <c r="E14" s="209"/>
      <c r="F14" s="98">
        <f t="shared" ref="F14:G18" si="0">F20+F26</f>
        <v>52.643405391536078</v>
      </c>
      <c r="G14" s="207">
        <f t="shared" si="0"/>
        <v>39.225482779261128</v>
      </c>
      <c r="H14" s="209"/>
      <c r="I14" s="99">
        <f t="shared" ref="I14:K18" si="1">I20+I26</f>
        <v>10.686344011177116</v>
      </c>
      <c r="J14" s="99">
        <f t="shared" si="1"/>
        <v>7.9164656409999994</v>
      </c>
      <c r="K14" s="98">
        <f t="shared" si="1"/>
        <v>6.6994413621741487</v>
      </c>
      <c r="L14" s="114"/>
    </row>
    <row r="15" spans="1:19">
      <c r="A15" s="96"/>
      <c r="B15" s="97">
        <v>2025</v>
      </c>
      <c r="C15" s="99">
        <f>F15+MIN(G15,H15)+I15+J15+K15</f>
        <v>139.0015168839966</v>
      </c>
      <c r="D15" s="100" t="s">
        <v>42</v>
      </c>
      <c r="E15" s="101">
        <f>F15+MAX(G15,H15)+I15+J15+K15</f>
        <v>139.42534356402018</v>
      </c>
      <c r="F15" s="98">
        <f t="shared" si="0"/>
        <v>58.665905802012063</v>
      </c>
      <c r="G15" s="102">
        <f t="shared" si="0"/>
        <v>47.797979087345325</v>
      </c>
      <c r="H15" s="103">
        <f>H21+H27</f>
        <v>47.374152407321759</v>
      </c>
      <c r="I15" s="99">
        <f t="shared" si="1"/>
        <v>15.315578952793487</v>
      </c>
      <c r="J15" s="99">
        <f t="shared" si="1"/>
        <v>9.9812344207535304</v>
      </c>
      <c r="K15" s="98">
        <f t="shared" si="1"/>
        <v>7.6646453011157742</v>
      </c>
      <c r="L15" s="114"/>
    </row>
    <row r="16" spans="1:19">
      <c r="A16" s="96"/>
      <c r="B16" s="97">
        <v>2030</v>
      </c>
      <c r="C16" s="99">
        <f>F16+MIN(G16,H16)+I16+J16+K16</f>
        <v>153.80397587310517</v>
      </c>
      <c r="D16" s="100" t="s">
        <v>42</v>
      </c>
      <c r="E16" s="101">
        <f>F16+MAX(G16,H16)+I16+J16+K16</f>
        <v>154.05816018411187</v>
      </c>
      <c r="F16" s="98">
        <f t="shared" si="0"/>
        <v>62.232443496291452</v>
      </c>
      <c r="G16" s="102">
        <f t="shared" si="0"/>
        <v>54.068851150560491</v>
      </c>
      <c r="H16" s="103">
        <f>H22+H28</f>
        <v>53.814666839553794</v>
      </c>
      <c r="I16" s="99">
        <f t="shared" si="1"/>
        <v>18.624679660161998</v>
      </c>
      <c r="J16" s="99">
        <f t="shared" si="1"/>
        <v>10.883337568148598</v>
      </c>
      <c r="K16" s="98">
        <f t="shared" si="1"/>
        <v>8.2488483089493361</v>
      </c>
      <c r="L16" s="114"/>
    </row>
    <row r="17" spans="1:12">
      <c r="A17" s="96"/>
      <c r="B17" s="97">
        <v>2035</v>
      </c>
      <c r="C17" s="99">
        <f>F17+MIN(G17,H17)+I17+J17+K17</f>
        <v>169.44860218730761</v>
      </c>
      <c r="D17" s="100" t="s">
        <v>42</v>
      </c>
      <c r="E17" s="101">
        <f>F17+MAX(G17,H17)+I17+J17+K17</f>
        <v>170.09430533614312</v>
      </c>
      <c r="F17" s="98">
        <f t="shared" si="0"/>
        <v>66.136158373932886</v>
      </c>
      <c r="G17" s="102">
        <f t="shared" si="0"/>
        <v>60.288861178271645</v>
      </c>
      <c r="H17" s="103">
        <f>H23+H29</f>
        <v>60.93456432710714</v>
      </c>
      <c r="I17" s="99">
        <f t="shared" si="1"/>
        <v>22.296012526835636</v>
      </c>
      <c r="J17" s="99">
        <f t="shared" si="1"/>
        <v>11.928423697357427</v>
      </c>
      <c r="K17" s="98">
        <f t="shared" si="1"/>
        <v>8.7991464109100317</v>
      </c>
      <c r="L17" s="114"/>
    </row>
    <row r="18" spans="1:12">
      <c r="A18" s="96"/>
      <c r="B18" s="105">
        <v>2040</v>
      </c>
      <c r="C18" s="106">
        <f>F18+MIN(G18,H18)+I18+J18+K18</f>
        <v>185.54713196023846</v>
      </c>
      <c r="D18" s="126" t="s">
        <v>42</v>
      </c>
      <c r="E18" s="108">
        <f>F18+MAX(G18,H18)+I18+J18+K18</f>
        <v>187.30629538194756</v>
      </c>
      <c r="F18" s="109">
        <f t="shared" si="0"/>
        <v>70.567726502100285</v>
      </c>
      <c r="G18" s="110">
        <f t="shared" si="0"/>
        <v>66.713412339943332</v>
      </c>
      <c r="H18" s="111">
        <f>H24+H30</f>
        <v>68.472575761652436</v>
      </c>
      <c r="I18" s="109">
        <f t="shared" si="1"/>
        <v>25.799916784551723</v>
      </c>
      <c r="J18" s="106">
        <f t="shared" si="1"/>
        <v>13.079920271513679</v>
      </c>
      <c r="K18" s="109">
        <f t="shared" si="1"/>
        <v>9.3861560621294302</v>
      </c>
      <c r="L18" s="114"/>
    </row>
    <row r="19" spans="1:12" ht="14.25">
      <c r="A19" s="115"/>
      <c r="B19" s="112" t="s">
        <v>49</v>
      </c>
      <c r="C19" s="204"/>
      <c r="D19" s="205"/>
      <c r="E19" s="206"/>
      <c r="F19" s="125"/>
      <c r="G19" s="195"/>
      <c r="H19" s="196"/>
      <c r="I19" s="124"/>
      <c r="J19" s="121"/>
      <c r="K19" s="125"/>
      <c r="L19" s="116"/>
    </row>
    <row r="20" spans="1:12">
      <c r="A20" s="96"/>
      <c r="B20" s="96">
        <v>2018</v>
      </c>
      <c r="C20" s="207">
        <f>F20+G20+I20+J20+K20</f>
        <v>70.242549658056419</v>
      </c>
      <c r="D20" s="208"/>
      <c r="E20" s="209"/>
      <c r="F20" s="98">
        <f>③年金!D5/10^4</f>
        <v>39.488089308563232</v>
      </c>
      <c r="G20" s="207">
        <f>(④医療!D5+⑦その他医療!D17)/10^4</f>
        <v>22.148205684189325</v>
      </c>
      <c r="H20" s="208"/>
      <c r="I20" s="99">
        <f>(⑤介護!F43+⑧その他介護!D17)/10^4</f>
        <v>4.7890480147062462</v>
      </c>
      <c r="J20" s="99">
        <f>⑥子ども・子育て!D6/10^4</f>
        <v>1.8473304700000002</v>
      </c>
      <c r="K20" s="98">
        <f>⑨その他!D17/10^4</f>
        <v>1.969876180597621</v>
      </c>
      <c r="L20" s="114"/>
    </row>
    <row r="21" spans="1:12">
      <c r="A21" s="96"/>
      <c r="B21" s="96">
        <v>2025</v>
      </c>
      <c r="C21" s="99">
        <f>F21+MIN(G21,H21)+I21+J21+K21</f>
        <v>81.157098413945604</v>
      </c>
      <c r="D21" s="100" t="s">
        <v>42</v>
      </c>
      <c r="E21" s="101">
        <f>F21+MAX(G21,H21)+I21+J21+K21</f>
        <v>81.389267158398525</v>
      </c>
      <c r="F21" s="98">
        <f>③年金!D12/10^4</f>
        <v>44.087818529527397</v>
      </c>
      <c r="G21" s="102">
        <f>(④医療!M6+⑦その他医療!D18)/10^4</f>
        <v>26.043386971387047</v>
      </c>
      <c r="H21" s="103">
        <f>(④医療!M15+⑦その他医療!D18)/10^4</f>
        <v>25.811218226934137</v>
      </c>
      <c r="I21" s="99">
        <f>(⑤介護!I43+⑧その他介護!D18)/10^4</f>
        <v>6.8504032925824712</v>
      </c>
      <c r="J21" s="99">
        <f>⑥子ども・子育て!H6/10^4</f>
        <v>2.2458039326272594</v>
      </c>
      <c r="K21" s="98">
        <f>⑨その他!D18/10^4</f>
        <v>2.1618544322743483</v>
      </c>
      <c r="L21" s="114"/>
    </row>
    <row r="22" spans="1:12">
      <c r="A22" s="96"/>
      <c r="B22" s="96">
        <v>2030</v>
      </c>
      <c r="C22" s="99">
        <f>F22+MIN(G22,H22)+I22+J22+K22</f>
        <v>89.178734040329118</v>
      </c>
      <c r="D22" s="100" t="s">
        <v>42</v>
      </c>
      <c r="E22" s="101">
        <f>F22+MAX(G22,H22)+I22+J22+K22</f>
        <v>89.315741482195989</v>
      </c>
      <c r="F22" s="98">
        <f>③年金!D17/10^4</f>
        <v>47.193887376803211</v>
      </c>
      <c r="G22" s="102">
        <f>(④医療!M7+⑦その他医療!D19)/10^4</f>
        <v>28.996054927791253</v>
      </c>
      <c r="H22" s="103">
        <f>(④医療!M16+⑦その他医療!D19)/10^4</f>
        <v>28.859047485924378</v>
      </c>
      <c r="I22" s="99">
        <f>(⑤介護!L43+⑧その他介護!D19)/10^4</f>
        <v>8.3381384806056058</v>
      </c>
      <c r="J22" s="99">
        <f>⑥子ども・子育て!L6/10^4</f>
        <v>2.461028664165263</v>
      </c>
      <c r="K22" s="98">
        <f>⑨その他!D19/10^4</f>
        <v>2.3266320328306507</v>
      </c>
      <c r="L22" s="114"/>
    </row>
    <row r="23" spans="1:12">
      <c r="A23" s="96"/>
      <c r="B23" s="96">
        <v>2035</v>
      </c>
      <c r="C23" s="99">
        <f>F23+MIN(G23,H23)+I23+J23+K23</f>
        <v>97.588379004753392</v>
      </c>
      <c r="D23" s="100" t="s">
        <v>42</v>
      </c>
      <c r="E23" s="101">
        <f>F23+MAX(G23,H23)+I23+J23+K23</f>
        <v>97.933887440991086</v>
      </c>
      <c r="F23" s="98">
        <f>③年金!D22/10^4</f>
        <v>50.292356417237066</v>
      </c>
      <c r="G23" s="102">
        <f>(④医療!M8+⑦その他医療!D20)/10^4</f>
        <v>32.104026676881851</v>
      </c>
      <c r="H23" s="103">
        <f>(④医療!M17+⑦その他医療!D20)/10^4</f>
        <v>32.449535113119552</v>
      </c>
      <c r="I23" s="99">
        <f>(⑤介護!O43+⑧その他介護!D20)/10^4</f>
        <v>9.9991428342436368</v>
      </c>
      <c r="J23" s="99">
        <f>⑥子ども・子育て!P6/10^4</f>
        <v>2.711006504066392</v>
      </c>
      <c r="K23" s="98">
        <f>⑨その他!D20/10^4</f>
        <v>2.4818465723244363</v>
      </c>
      <c r="L23" s="114"/>
    </row>
    <row r="24" spans="1:12">
      <c r="A24" s="96"/>
      <c r="B24" s="104">
        <v>2040</v>
      </c>
      <c r="C24" s="106">
        <f>F24+MIN(G24,H24)+I24+J24+K24</f>
        <v>106.0501794404116</v>
      </c>
      <c r="D24" s="126" t="s">
        <v>42</v>
      </c>
      <c r="E24" s="108">
        <f>F24+MAX(G24,H24)+I24+J24+K24</f>
        <v>106.98712400563275</v>
      </c>
      <c r="F24" s="109">
        <f>③年金!D27/10^4</f>
        <v>53.40596558643788</v>
      </c>
      <c r="G24" s="110">
        <f>(④医療!M9+⑦その他医療!D21)/10^4</f>
        <v>35.366842838278664</v>
      </c>
      <c r="H24" s="111">
        <f>(④医療!M18+⑦その他医療!D21)/10^4</f>
        <v>36.303787403499811</v>
      </c>
      <c r="I24" s="109">
        <f>(⑤介護!R43+⑧その他介護!D21)/10^4</f>
        <v>11.641557443643036</v>
      </c>
      <c r="J24" s="106">
        <f>⑥子ども・子育て!T6/10^4</f>
        <v>2.9883977703084761</v>
      </c>
      <c r="K24" s="109">
        <f>⑨その他!D21/10^4</f>
        <v>2.6474158017435387</v>
      </c>
      <c r="L24" s="114"/>
    </row>
    <row r="25" spans="1:12" ht="14.25">
      <c r="A25" s="115"/>
      <c r="B25" s="117" t="s">
        <v>50</v>
      </c>
      <c r="C25" s="204"/>
      <c r="D25" s="205"/>
      <c r="E25" s="206"/>
      <c r="F25" s="125"/>
      <c r="G25" s="195"/>
      <c r="H25" s="196"/>
      <c r="I25" s="124"/>
      <c r="J25" s="121"/>
      <c r="K25" s="125"/>
      <c r="L25" s="116"/>
    </row>
    <row r="26" spans="1:12">
      <c r="A26" s="96"/>
      <c r="B26" s="96">
        <v>2018</v>
      </c>
      <c r="C26" s="207">
        <f>F26+G26+I26+J26+K26</f>
        <v>46.928589527092043</v>
      </c>
      <c r="D26" s="208"/>
      <c r="E26" s="209"/>
      <c r="F26" s="98">
        <f>(③年金!E5+③年金!F5)/10^4</f>
        <v>13.155316082972844</v>
      </c>
      <c r="G26" s="207">
        <f>(④医療!E5+④医療!F5+⑦その他医療!E17+⑦その他医療!F17)/10^4</f>
        <v>17.077277095071803</v>
      </c>
      <c r="H26" s="208"/>
      <c r="I26" s="99">
        <f>(⑤介護!F44+⑤介護!F45+⑧その他介護!E17+⑧その他介護!F17)/10^4</f>
        <v>5.8972959964708709</v>
      </c>
      <c r="J26" s="99">
        <f>(⑥子ども・子育て!E6)/10^4</f>
        <v>6.0691351709999992</v>
      </c>
      <c r="K26" s="98">
        <f>(⑨その他!E17+⑨その他!F17)/10^4</f>
        <v>4.7295651815765281</v>
      </c>
      <c r="L26" s="114"/>
    </row>
    <row r="27" spans="1:12">
      <c r="A27" s="96"/>
      <c r="B27" s="96">
        <v>2025</v>
      </c>
      <c r="C27" s="99">
        <f>F27+MIN(G27,H27)+I27+J27+K27</f>
        <v>57.844418470050996</v>
      </c>
      <c r="D27" s="100" t="s">
        <v>42</v>
      </c>
      <c r="E27" s="101">
        <f>F27+MAX(G27,H27)+I27+J27+K27</f>
        <v>58.03607640562165</v>
      </c>
      <c r="F27" s="98">
        <f>(③年金!E12+③年金!F12)/10^4</f>
        <v>14.57808727248467</v>
      </c>
      <c r="G27" s="102">
        <f>(④医療!N6+④医療!O6+⑦その他医療!E18+⑦その他医療!F18)/10^4</f>
        <v>21.754592115958275</v>
      </c>
      <c r="H27" s="103">
        <f>(④医療!N15+④医療!O15+⑦その他医療!E18+⑦その他医療!F18)/10^4</f>
        <v>21.562934180387618</v>
      </c>
      <c r="I27" s="99">
        <f>(⑤介護!I44+⑤介護!I45+⑧その他介護!E18+⑧その他介護!F18)/10^4</f>
        <v>8.4651756602110151</v>
      </c>
      <c r="J27" s="99">
        <f>(⑥子ども・子育て!I6)/10^4</f>
        <v>7.735430488126271</v>
      </c>
      <c r="K27" s="98">
        <f>(⑨その他!E18+⑨その他!F18)/10^4</f>
        <v>5.5027908688414255</v>
      </c>
      <c r="L27" s="114"/>
    </row>
    <row r="28" spans="1:12">
      <c r="A28" s="96"/>
      <c r="B28" s="96">
        <v>2030</v>
      </c>
      <c r="C28" s="99">
        <f>F28+MIN(G28,H28)+I28+J28+K28</f>
        <v>64.625241832776069</v>
      </c>
      <c r="D28" s="100" t="s">
        <v>42</v>
      </c>
      <c r="E28" s="101">
        <f>F28+MAX(G28,H28)+I28+J28+K28</f>
        <v>64.742418701915895</v>
      </c>
      <c r="F28" s="98">
        <f>(③年金!E17+③年金!F17)/10^4</f>
        <v>15.038556119488243</v>
      </c>
      <c r="G28" s="102">
        <f>(④医療!N7+④医療!O7+⑦その他医療!E19+⑦その他医療!F19)/10^4</f>
        <v>25.072796222769234</v>
      </c>
      <c r="H28" s="103">
        <f>(④医療!N16+④医療!O16+⑦その他医療!E19+⑦その他医療!F19)/10^4</f>
        <v>24.955619353629412</v>
      </c>
      <c r="I28" s="99">
        <f>(⑤介護!L44+⑤介護!L45+⑧その他介護!E19+⑧その他介護!F19)/10^4</f>
        <v>10.286541179556393</v>
      </c>
      <c r="J28" s="99">
        <f>(⑥子ども・子育て!M6)/10^4</f>
        <v>8.4223089039833336</v>
      </c>
      <c r="K28" s="98">
        <f>(⑨その他!E19+⑨その他!F19)/10^4</f>
        <v>5.922216276118685</v>
      </c>
      <c r="L28" s="114"/>
    </row>
    <row r="29" spans="1:12">
      <c r="A29" s="96"/>
      <c r="B29" s="96">
        <v>2035</v>
      </c>
      <c r="C29" s="99">
        <f>F29+MIN(G29,H29)+I29+J29+K29</f>
        <v>71.860223182554236</v>
      </c>
      <c r="D29" s="100" t="s">
        <v>42</v>
      </c>
      <c r="E29" s="101">
        <f>F29+MAX(G29,H29)+I29+J29+K29</f>
        <v>72.160417895152037</v>
      </c>
      <c r="F29" s="98">
        <f>(③年金!E22+③年金!F22)/10^4</f>
        <v>15.843801956695815</v>
      </c>
      <c r="G29" s="102">
        <f>(④医療!N8+④医療!O8+⑦その他医療!E20+⑦その他医療!F20)/10^4</f>
        <v>28.184834501389794</v>
      </c>
      <c r="H29" s="103">
        <f>(④医療!N17+④医療!O17+⑦その他医療!E20+⑦その他医療!F20)/10^4</f>
        <v>28.485029213987588</v>
      </c>
      <c r="I29" s="99">
        <f>(⑤介護!O44+⑤介護!O45+⑧その他介護!E20+⑧その他介護!F20)/10^4</f>
        <v>12.296869692591999</v>
      </c>
      <c r="J29" s="99">
        <f>(⑥子ども・子育て!Q6)/10^4</f>
        <v>9.2174171932910358</v>
      </c>
      <c r="K29" s="98">
        <f>(⑨その他!E20+⑨その他!F20)/10^4</f>
        <v>6.3172998385855959</v>
      </c>
      <c r="L29" s="114"/>
    </row>
    <row r="30" spans="1:12">
      <c r="A30" s="104"/>
      <c r="B30" s="104">
        <v>2040</v>
      </c>
      <c r="C30" s="106">
        <f>F30+MIN(G30,H30)+I30+J30+K30</f>
        <v>79.496952519826863</v>
      </c>
      <c r="D30" s="126" t="s">
        <v>42</v>
      </c>
      <c r="E30" s="108">
        <f>F30+MAX(G30,H30)+I30+J30+K30</f>
        <v>80.319171376314827</v>
      </c>
      <c r="F30" s="109">
        <f>(③年金!E27+③年金!F27)/10^4</f>
        <v>17.161760915662409</v>
      </c>
      <c r="G30" s="110">
        <f>(④医療!N9+④医療!O9+⑦その他医療!E21+⑦その他医療!F21)/10^4</f>
        <v>31.346569501664664</v>
      </c>
      <c r="H30" s="111">
        <f>(④医療!N18+④医療!O18+⑦その他医療!E21+⑦その他医療!F21)/10^4</f>
        <v>32.168788358152625</v>
      </c>
      <c r="I30" s="109">
        <f>(⑤介護!R44+⑤介護!R45+⑧その他介護!E21+⑧その他介護!F21)/10^4</f>
        <v>14.158359340908687</v>
      </c>
      <c r="J30" s="106">
        <f>(⑥子ども・子育て!U6)/10^4</f>
        <v>10.091522501205203</v>
      </c>
      <c r="K30" s="109">
        <f>(⑨その他!E21+⑨その他!F21)/10^4</f>
        <v>6.7387402603858906</v>
      </c>
      <c r="L30" s="114"/>
    </row>
    <row r="31" spans="1:12">
      <c r="A31" s="118" t="s">
        <v>43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2">
      <c r="A32" s="118" t="s">
        <v>44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</row>
    <row r="33" spans="1:12">
      <c r="A33" s="118" t="s">
        <v>45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</row>
    <row r="34" spans="1:12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</row>
    <row r="35" spans="1:12" ht="17.25">
      <c r="A35" s="86" t="s">
        <v>63</v>
      </c>
      <c r="B35" s="34"/>
      <c r="C35" s="34"/>
      <c r="D35" s="34"/>
      <c r="E35" s="34"/>
      <c r="F35" s="128"/>
      <c r="G35" s="128"/>
      <c r="H35" s="128"/>
      <c r="I35" s="128"/>
      <c r="J35" s="35"/>
      <c r="K35" s="34"/>
      <c r="L35" s="87"/>
    </row>
    <row r="36" spans="1:12" ht="14.25">
      <c r="A36" s="34"/>
      <c r="B36" s="88"/>
      <c r="C36" s="34"/>
      <c r="D36" s="34"/>
      <c r="E36" s="34"/>
      <c r="F36" s="34"/>
      <c r="G36" s="34"/>
      <c r="H36" s="34"/>
      <c r="I36" s="34"/>
      <c r="J36" s="34"/>
      <c r="K36" s="2" t="s">
        <v>11</v>
      </c>
      <c r="L36" s="2"/>
    </row>
    <row r="37" spans="1:12" ht="13.5" customHeight="1">
      <c r="A37" s="124"/>
      <c r="B37" s="127"/>
      <c r="C37" s="213" t="s">
        <v>51</v>
      </c>
      <c r="D37" s="189"/>
      <c r="E37" s="189"/>
      <c r="F37" s="89"/>
      <c r="G37" s="89"/>
      <c r="H37" s="89"/>
      <c r="I37" s="89"/>
      <c r="J37" s="89"/>
      <c r="K37" s="127"/>
      <c r="L37" s="2"/>
    </row>
    <row r="38" spans="1:12" ht="13.5" customHeight="1">
      <c r="A38" s="67"/>
      <c r="B38" s="90"/>
      <c r="C38" s="190"/>
      <c r="D38" s="191"/>
      <c r="E38" s="191"/>
      <c r="F38" s="192" t="s">
        <v>1</v>
      </c>
      <c r="G38" s="195" t="s">
        <v>2</v>
      </c>
      <c r="H38" s="212"/>
      <c r="I38" s="192" t="s">
        <v>0</v>
      </c>
      <c r="J38" s="210" t="s">
        <v>47</v>
      </c>
      <c r="K38" s="192" t="s">
        <v>3</v>
      </c>
      <c r="L38" s="2"/>
    </row>
    <row r="39" spans="1:12" ht="13.5" customHeight="1">
      <c r="A39" s="91"/>
      <c r="B39" s="92"/>
      <c r="C39" s="214"/>
      <c r="D39" s="215"/>
      <c r="E39" s="215"/>
      <c r="F39" s="194"/>
      <c r="G39" s="197"/>
      <c r="H39" s="216"/>
      <c r="I39" s="194"/>
      <c r="J39" s="211"/>
      <c r="K39" s="194"/>
      <c r="L39" s="2"/>
    </row>
    <row r="40" spans="1:12" ht="14.25">
      <c r="A40" s="119" t="s">
        <v>52</v>
      </c>
      <c r="B40" s="94"/>
      <c r="C40" s="67"/>
      <c r="D40" s="45"/>
      <c r="E40" s="45"/>
      <c r="F40" s="70"/>
      <c r="G40" s="67"/>
      <c r="H40" s="45"/>
      <c r="I40" s="67"/>
      <c r="J40" s="95"/>
      <c r="K40" s="70"/>
      <c r="L40" s="2"/>
    </row>
    <row r="41" spans="1:12">
      <c r="A41" s="96"/>
      <c r="B41" s="97">
        <v>2018</v>
      </c>
      <c r="C41" s="207">
        <f>C8/$L$8*100</f>
        <v>21.486929571760164</v>
      </c>
      <c r="D41" s="208">
        <v>0</v>
      </c>
      <c r="E41" s="209">
        <v>0</v>
      </c>
      <c r="F41" s="98">
        <f>F8/$L$8*100</f>
        <v>10.051924469046645</v>
      </c>
      <c r="G41" s="207">
        <f>G8/$L$8*100</f>
        <v>6.9511753994791992</v>
      </c>
      <c r="H41" s="209"/>
      <c r="I41" s="99">
        <f>I8/$L$8*100</f>
        <v>1.8937345403468222</v>
      </c>
      <c r="J41" s="99">
        <f>J8/$L$8*100</f>
        <v>1.4028824458621303</v>
      </c>
      <c r="K41" s="98">
        <f>K8/$L$8*100</f>
        <v>1.1872127170253677</v>
      </c>
      <c r="L41" s="2"/>
    </row>
    <row r="42" spans="1:12">
      <c r="A42" s="96"/>
      <c r="B42" s="97">
        <v>2025</v>
      </c>
      <c r="C42" s="99">
        <f>C9/$L$9*100</f>
        <v>21.71568129925484</v>
      </c>
      <c r="D42" s="100" t="s">
        <v>42</v>
      </c>
      <c r="E42" s="101">
        <f t="shared" ref="E42:K42" si="2">E9/$L$9*100</f>
        <v>21.781329793682286</v>
      </c>
      <c r="F42" s="98">
        <f t="shared" si="2"/>
        <v>9.272123200876802</v>
      </c>
      <c r="G42" s="102">
        <f t="shared" si="2"/>
        <v>7.4036522749915301</v>
      </c>
      <c r="H42" s="103">
        <f t="shared" si="2"/>
        <v>7.3380037805640885</v>
      </c>
      <c r="I42" s="99">
        <f t="shared" si="2"/>
        <v>2.3723015726136127</v>
      </c>
      <c r="J42" s="99">
        <f t="shared" si="2"/>
        <v>1.5460400281749691</v>
      </c>
      <c r="K42" s="98">
        <f t="shared" si="2"/>
        <v>1.1872127170253675</v>
      </c>
      <c r="L42" s="2"/>
    </row>
    <row r="43" spans="1:12">
      <c r="A43" s="96"/>
      <c r="B43" s="97">
        <v>2030</v>
      </c>
      <c r="C43" s="99">
        <f>C10/$L$10*100</f>
        <v>22.125305489330955</v>
      </c>
      <c r="D43" s="100" t="s">
        <v>42</v>
      </c>
      <c r="E43" s="101">
        <f t="shared" ref="E43:K43" si="3">E10/$L$10*100</f>
        <v>22.161888880756411</v>
      </c>
      <c r="F43" s="98">
        <f t="shared" si="3"/>
        <v>8.9459035067816668</v>
      </c>
      <c r="G43" s="102">
        <f t="shared" si="3"/>
        <v>7.7818412070027767</v>
      </c>
      <c r="H43" s="103">
        <f t="shared" si="3"/>
        <v>7.7452578155773208</v>
      </c>
      <c r="I43" s="99">
        <f t="shared" si="3"/>
        <v>2.6805507526522074</v>
      </c>
      <c r="J43" s="99">
        <f t="shared" si="3"/>
        <v>1.5663806972943937</v>
      </c>
      <c r="K43" s="98">
        <f t="shared" si="3"/>
        <v>1.1872127170253677</v>
      </c>
      <c r="L43" s="2"/>
    </row>
    <row r="44" spans="1:12">
      <c r="A44" s="96"/>
      <c r="B44" s="97">
        <v>2035</v>
      </c>
      <c r="C44" s="99">
        <f>C11/$L$11*100</f>
        <v>22.902243824338623</v>
      </c>
      <c r="D44" s="100" t="s">
        <v>42</v>
      </c>
      <c r="E44" s="101">
        <f t="shared" ref="E44:K44" si="4">E11/$L$11*100</f>
        <v>22.989364432852458</v>
      </c>
      <c r="F44" s="98">
        <f t="shared" si="4"/>
        <v>8.9629545574060376</v>
      </c>
      <c r="G44" s="102">
        <f t="shared" si="4"/>
        <v>8.1343916038349615</v>
      </c>
      <c r="H44" s="103">
        <f t="shared" si="4"/>
        <v>8.2215122123487987</v>
      </c>
      <c r="I44" s="99">
        <f t="shared" si="4"/>
        <v>3.0082587986030069</v>
      </c>
      <c r="J44" s="99">
        <f t="shared" si="4"/>
        <v>1.6094261474692486</v>
      </c>
      <c r="K44" s="98">
        <f t="shared" si="4"/>
        <v>1.1872127170253677</v>
      </c>
      <c r="L44" s="2"/>
    </row>
    <row r="45" spans="1:12">
      <c r="A45" s="104"/>
      <c r="B45" s="105">
        <v>2040</v>
      </c>
      <c r="C45" s="106">
        <f>C12/$L$12*100</f>
        <v>23.804358556673357</v>
      </c>
      <c r="D45" s="126" t="s">
        <v>42</v>
      </c>
      <c r="E45" s="108">
        <f t="shared" ref="E45:K45" si="5">E12/$L$12*100</f>
        <v>24.026867235599489</v>
      </c>
      <c r="F45" s="109">
        <f t="shared" si="5"/>
        <v>9.2611300556748173</v>
      </c>
      <c r="G45" s="110">
        <f t="shared" si="5"/>
        <v>8.4382798455376502</v>
      </c>
      <c r="H45" s="111">
        <f t="shared" si="5"/>
        <v>8.6607885244637828</v>
      </c>
      <c r="I45" s="109">
        <f t="shared" si="5"/>
        <v>3.2633155790366271</v>
      </c>
      <c r="J45" s="106">
        <f t="shared" si="5"/>
        <v>1.6544203593988931</v>
      </c>
      <c r="K45" s="109">
        <f t="shared" si="5"/>
        <v>1.1872127170253679</v>
      </c>
      <c r="L45" s="2"/>
    </row>
    <row r="46" spans="1:12" ht="14.25">
      <c r="A46" s="120" t="s">
        <v>53</v>
      </c>
      <c r="B46" s="113"/>
      <c r="C46" s="204"/>
      <c r="D46" s="205"/>
      <c r="E46" s="206"/>
      <c r="F46" s="125"/>
      <c r="G46" s="195"/>
      <c r="H46" s="212"/>
      <c r="I46" s="124"/>
      <c r="J46" s="121"/>
      <c r="K46" s="125"/>
      <c r="L46" s="2"/>
    </row>
    <row r="47" spans="1:12">
      <c r="A47" s="96"/>
      <c r="B47" s="97">
        <v>2018</v>
      </c>
      <c r="C47" s="207">
        <f>C14/$L$8*100</f>
        <v>20.763980008000793</v>
      </c>
      <c r="D47" s="208">
        <v>0</v>
      </c>
      <c r="E47" s="209">
        <v>0</v>
      </c>
      <c r="F47" s="98">
        <f>F14/$L$8*100</f>
        <v>9.3289749054644844</v>
      </c>
      <c r="G47" s="207">
        <f>G14/$L$8*100</f>
        <v>6.9511753994792009</v>
      </c>
      <c r="H47" s="209"/>
      <c r="I47" s="99">
        <f>I14/$L$8*100</f>
        <v>1.8937345403468222</v>
      </c>
      <c r="J47" s="99">
        <f>J14/$L$8*100</f>
        <v>1.4028824456849194</v>
      </c>
      <c r="K47" s="98">
        <f>K14/$L$8*100</f>
        <v>1.1872127170253675</v>
      </c>
      <c r="L47" s="2"/>
    </row>
    <row r="48" spans="1:12">
      <c r="A48" s="96"/>
      <c r="B48" s="97">
        <v>2025</v>
      </c>
      <c r="C48" s="99">
        <f>C15/$L$9*100</f>
        <v>21.530594312886709</v>
      </c>
      <c r="D48" s="100" t="s">
        <v>42</v>
      </c>
      <c r="E48" s="101">
        <f t="shared" ref="E48:K48" si="6">E15/$L$9*100</f>
        <v>21.596242807314152</v>
      </c>
      <c r="F48" s="98">
        <f t="shared" si="6"/>
        <v>9.0870362146858827</v>
      </c>
      <c r="G48" s="102">
        <f t="shared" si="6"/>
        <v>7.4036522749915301</v>
      </c>
      <c r="H48" s="103">
        <f t="shared" si="6"/>
        <v>7.3380037805640885</v>
      </c>
      <c r="I48" s="99">
        <f t="shared" si="6"/>
        <v>2.3723015726136132</v>
      </c>
      <c r="J48" s="99">
        <f t="shared" si="6"/>
        <v>1.5460400279977586</v>
      </c>
      <c r="K48" s="98">
        <f t="shared" si="6"/>
        <v>1.1872127170253677</v>
      </c>
      <c r="L48" s="2"/>
    </row>
    <row r="49" spans="1:12">
      <c r="A49" s="96"/>
      <c r="B49" s="97">
        <v>2030</v>
      </c>
      <c r="C49" s="99">
        <f>C16/$L$10*100</f>
        <v>22.136185470583712</v>
      </c>
      <c r="D49" s="100" t="s">
        <v>42</v>
      </c>
      <c r="E49" s="101">
        <f t="shared" ref="E49:K49" si="7">E16/$L$10*100</f>
        <v>22.172768862009164</v>
      </c>
      <c r="F49" s="98">
        <f t="shared" si="7"/>
        <v>8.9567834882116308</v>
      </c>
      <c r="G49" s="102">
        <f t="shared" si="7"/>
        <v>7.7818412070027749</v>
      </c>
      <c r="H49" s="103">
        <f t="shared" si="7"/>
        <v>7.7452578155773217</v>
      </c>
      <c r="I49" s="99">
        <f t="shared" si="7"/>
        <v>2.680550752652207</v>
      </c>
      <c r="J49" s="99">
        <f t="shared" si="7"/>
        <v>1.5663806971171825</v>
      </c>
      <c r="K49" s="98">
        <f t="shared" si="7"/>
        <v>1.1872127170253677</v>
      </c>
      <c r="L49" s="2"/>
    </row>
    <row r="50" spans="1:12">
      <c r="A50" s="96"/>
      <c r="B50" s="97">
        <v>2035</v>
      </c>
      <c r="C50" s="99">
        <f>C17/$L$11*100</f>
        <v>22.862619395616857</v>
      </c>
      <c r="D50" s="100" t="s">
        <v>42</v>
      </c>
      <c r="E50" s="101">
        <f t="shared" ref="E50:K50" si="8">E17/$L$11*100</f>
        <v>22.949740004130696</v>
      </c>
      <c r="F50" s="98">
        <f t="shared" si="8"/>
        <v>8.923330128861485</v>
      </c>
      <c r="G50" s="102">
        <f t="shared" si="8"/>
        <v>8.1343916038349615</v>
      </c>
      <c r="H50" s="103">
        <f t="shared" si="8"/>
        <v>8.2215122123487969</v>
      </c>
      <c r="I50" s="99">
        <f t="shared" si="8"/>
        <v>3.0082587986030069</v>
      </c>
      <c r="J50" s="99">
        <f t="shared" si="8"/>
        <v>1.6094261472920379</v>
      </c>
      <c r="K50" s="98">
        <f t="shared" si="8"/>
        <v>1.1872127170253677</v>
      </c>
      <c r="L50" s="2"/>
    </row>
    <row r="51" spans="1:12">
      <c r="A51" s="96"/>
      <c r="B51" s="105">
        <v>2040</v>
      </c>
      <c r="C51" s="106">
        <f>C18/$L$12*100</f>
        <v>23.469023230879834</v>
      </c>
      <c r="D51" s="126" t="s">
        <v>42</v>
      </c>
      <c r="E51" s="108">
        <f t="shared" ref="E51:K51" si="9">E18/$L$12*100</f>
        <v>23.691531909805967</v>
      </c>
      <c r="F51" s="109">
        <f t="shared" si="9"/>
        <v>8.9257947300585041</v>
      </c>
      <c r="G51" s="110">
        <f t="shared" si="9"/>
        <v>8.438279845537652</v>
      </c>
      <c r="H51" s="111">
        <f t="shared" si="9"/>
        <v>8.6607885244637828</v>
      </c>
      <c r="I51" s="109">
        <f t="shared" si="9"/>
        <v>3.2633155790366271</v>
      </c>
      <c r="J51" s="106">
        <f t="shared" si="9"/>
        <v>1.6544203592216822</v>
      </c>
      <c r="K51" s="109">
        <f t="shared" si="9"/>
        <v>1.1872127170253679</v>
      </c>
      <c r="L51" s="2"/>
    </row>
    <row r="52" spans="1:12" ht="14.25">
      <c r="A52" s="115"/>
      <c r="B52" s="112" t="s">
        <v>49</v>
      </c>
      <c r="C52" s="204"/>
      <c r="D52" s="205"/>
      <c r="E52" s="206"/>
      <c r="F52" s="125"/>
      <c r="G52" s="195"/>
      <c r="H52" s="212"/>
      <c r="I52" s="124"/>
      <c r="J52" s="121"/>
      <c r="K52" s="125"/>
      <c r="L52" s="2"/>
    </row>
    <row r="53" spans="1:12">
      <c r="A53" s="96"/>
      <c r="B53" s="96">
        <v>2018</v>
      </c>
      <c r="C53" s="207">
        <f>C20/$L$8*100</f>
        <v>12.447731642398798</v>
      </c>
      <c r="D53" s="208">
        <v>0</v>
      </c>
      <c r="E53" s="209">
        <v>0</v>
      </c>
      <c r="F53" s="98">
        <f>F20/$L$8*100</f>
        <v>6.9977120872874776</v>
      </c>
      <c r="G53" s="207">
        <f>G20/$L$8*100</f>
        <v>3.9248991111446618</v>
      </c>
      <c r="H53" s="209"/>
      <c r="I53" s="99">
        <f>I20/$L$8*100</f>
        <v>0.84867056790824857</v>
      </c>
      <c r="J53" s="99">
        <f>J20/$L$8*100</f>
        <v>0.32736673223462703</v>
      </c>
      <c r="K53" s="98">
        <f>K20/$L$8*100</f>
        <v>0.34908314382378541</v>
      </c>
      <c r="L53" s="2"/>
    </row>
    <row r="54" spans="1:12">
      <c r="A54" s="96"/>
      <c r="B54" s="96">
        <v>2025</v>
      </c>
      <c r="C54" s="99">
        <f>C21/$L$9*100</f>
        <v>12.570802108727634</v>
      </c>
      <c r="D54" s="100" t="s">
        <v>42</v>
      </c>
      <c r="E54" s="101">
        <f t="shared" ref="E54:K54" si="10">E21/$L$9*100</f>
        <v>12.606763810160862</v>
      </c>
      <c r="F54" s="98">
        <f t="shared" si="10"/>
        <v>6.8289681737186179</v>
      </c>
      <c r="G54" s="102">
        <f t="shared" si="10"/>
        <v>4.0339818728914265</v>
      </c>
      <c r="H54" s="103">
        <f t="shared" si="10"/>
        <v>3.9980201714582</v>
      </c>
      <c r="I54" s="99">
        <f t="shared" si="10"/>
        <v>1.0610909684917087</v>
      </c>
      <c r="J54" s="99">
        <f t="shared" si="10"/>
        <v>0.34786306267460648</v>
      </c>
      <c r="K54" s="98">
        <f t="shared" si="10"/>
        <v>0.33485973238450251</v>
      </c>
      <c r="L54" s="2"/>
    </row>
    <row r="55" spans="1:12">
      <c r="A55" s="96"/>
      <c r="B55" s="96">
        <v>2030</v>
      </c>
      <c r="C55" s="99">
        <f>C22/$L$10*100</f>
        <v>12.835019286999966</v>
      </c>
      <c r="D55" s="100" t="s">
        <v>42</v>
      </c>
      <c r="E55" s="101">
        <f t="shared" ref="E55:K55" si="11">E22/$L$10*100</f>
        <v>12.854738036965946</v>
      </c>
      <c r="F55" s="98">
        <f t="shared" si="11"/>
        <v>6.7923643593756715</v>
      </c>
      <c r="G55" s="102">
        <f t="shared" si="11"/>
        <v>4.1732474479488326</v>
      </c>
      <c r="H55" s="103">
        <f t="shared" si="11"/>
        <v>4.1535286979828525</v>
      </c>
      <c r="I55" s="99">
        <f t="shared" si="11"/>
        <v>1.2000637749337417</v>
      </c>
      <c r="J55" s="99">
        <f t="shared" si="11"/>
        <v>0.35420272232319683</v>
      </c>
      <c r="K55" s="98">
        <f t="shared" si="11"/>
        <v>0.33485973238450262</v>
      </c>
      <c r="L55" s="2"/>
    </row>
    <row r="56" spans="1:12">
      <c r="A56" s="96"/>
      <c r="B56" s="96">
        <v>2035</v>
      </c>
      <c r="C56" s="99">
        <f>C23/$L$11*100</f>
        <v>13.166977701914639</v>
      </c>
      <c r="D56" s="100" t="s">
        <v>42</v>
      </c>
      <c r="E56" s="101">
        <f t="shared" ref="E56:K56" si="12">E23/$L$11*100</f>
        <v>13.213594952064309</v>
      </c>
      <c r="F56" s="98">
        <f t="shared" si="12"/>
        <v>6.7856269596429044</v>
      </c>
      <c r="G56" s="102">
        <f t="shared" si="12"/>
        <v>4.3315916065742455</v>
      </c>
      <c r="H56" s="103">
        <f t="shared" si="12"/>
        <v>4.378208856723913</v>
      </c>
      <c r="I56" s="99">
        <f t="shared" si="12"/>
        <v>1.3491205825883492</v>
      </c>
      <c r="J56" s="99">
        <f t="shared" si="12"/>
        <v>0.3657788207246383</v>
      </c>
      <c r="K56" s="98">
        <f t="shared" si="12"/>
        <v>0.33485973238450262</v>
      </c>
      <c r="L56" s="2"/>
    </row>
    <row r="57" spans="1:12">
      <c r="A57" s="96"/>
      <c r="B57" s="104">
        <v>2040</v>
      </c>
      <c r="C57" s="106">
        <f>C24/$L$12*100</f>
        <v>13.413810812550576</v>
      </c>
      <c r="D57" s="126" t="s">
        <v>42</v>
      </c>
      <c r="E57" s="108">
        <f t="shared" ref="E57:K57" si="13">E24/$L$12*100</f>
        <v>13.532320721784494</v>
      </c>
      <c r="F57" s="109">
        <f t="shared" si="13"/>
        <v>6.7550806836737962</v>
      </c>
      <c r="G57" s="110">
        <f t="shared" si="13"/>
        <v>4.4733930802676438</v>
      </c>
      <c r="H57" s="111">
        <f t="shared" si="13"/>
        <v>4.5919029895015617</v>
      </c>
      <c r="I57" s="109">
        <f t="shared" si="13"/>
        <v>1.4724883063513419</v>
      </c>
      <c r="J57" s="106">
        <f t="shared" si="13"/>
        <v>0.37798900987328948</v>
      </c>
      <c r="K57" s="109">
        <f t="shared" si="13"/>
        <v>0.33485973238450278</v>
      </c>
      <c r="L57" s="2"/>
    </row>
    <row r="58" spans="1:12" ht="14.25">
      <c r="A58" s="115"/>
      <c r="B58" s="117" t="s">
        <v>50</v>
      </c>
      <c r="C58" s="204"/>
      <c r="D58" s="205"/>
      <c r="E58" s="206"/>
      <c r="F58" s="125"/>
      <c r="G58" s="195"/>
      <c r="H58" s="212"/>
      <c r="I58" s="124"/>
      <c r="J58" s="121"/>
      <c r="K58" s="125"/>
      <c r="L58" s="2"/>
    </row>
    <row r="59" spans="1:12">
      <c r="A59" s="96"/>
      <c r="B59" s="96">
        <v>2018</v>
      </c>
      <c r="C59" s="207">
        <f>C26/$L$8*100</f>
        <v>8.316248365601993</v>
      </c>
      <c r="D59" s="208">
        <v>0</v>
      </c>
      <c r="E59" s="209">
        <v>0</v>
      </c>
      <c r="F59" s="98">
        <f>F26/$L$8*100</f>
        <v>2.3312628181770059</v>
      </c>
      <c r="G59" s="207">
        <f>G26/$L$8*100</f>
        <v>3.0262762883345391</v>
      </c>
      <c r="H59" s="209"/>
      <c r="I59" s="99">
        <f>I26/$L$8*100</f>
        <v>1.0450639724385737</v>
      </c>
      <c r="J59" s="99">
        <f>J26/$L$8*100</f>
        <v>1.0755157134502924</v>
      </c>
      <c r="K59" s="98">
        <f>K26/$L$8*100</f>
        <v>0.83812957320158221</v>
      </c>
      <c r="L59" s="2"/>
    </row>
    <row r="60" spans="1:12">
      <c r="A60" s="96"/>
      <c r="B60" s="96">
        <v>2025</v>
      </c>
      <c r="C60" s="99">
        <f>C27/$L$9*100</f>
        <v>8.9597922041590756</v>
      </c>
      <c r="D60" s="100" t="s">
        <v>42</v>
      </c>
      <c r="E60" s="101">
        <f t="shared" ref="E60:K60" si="14">E27/$L$9*100</f>
        <v>8.9894789971532916</v>
      </c>
      <c r="F60" s="98">
        <f t="shared" si="14"/>
        <v>2.2580680409672658</v>
      </c>
      <c r="G60" s="102">
        <f t="shared" si="14"/>
        <v>3.369670402100104</v>
      </c>
      <c r="H60" s="103">
        <f t="shared" si="14"/>
        <v>3.3399836091058885</v>
      </c>
      <c r="I60" s="99">
        <f t="shared" si="14"/>
        <v>1.3112106041219045</v>
      </c>
      <c r="J60" s="99">
        <f t="shared" si="14"/>
        <v>1.1981769653231522</v>
      </c>
      <c r="K60" s="98">
        <f t="shared" si="14"/>
        <v>0.85235298464086517</v>
      </c>
      <c r="L60" s="2"/>
    </row>
    <row r="61" spans="1:12">
      <c r="A61" s="96"/>
      <c r="B61" s="96">
        <v>2030</v>
      </c>
      <c r="C61" s="99">
        <f>C28/$L$10*100</f>
        <v>9.3011661835837458</v>
      </c>
      <c r="D61" s="100" t="s">
        <v>42</v>
      </c>
      <c r="E61" s="101">
        <f t="shared" ref="E61:K61" si="15">E28/$L$10*100</f>
        <v>9.3180308250432198</v>
      </c>
      <c r="F61" s="98">
        <f t="shared" si="15"/>
        <v>2.1644191288359602</v>
      </c>
      <c r="G61" s="102">
        <f t="shared" si="15"/>
        <v>3.6085937590539423</v>
      </c>
      <c r="H61" s="103">
        <f t="shared" si="15"/>
        <v>3.5917291175944692</v>
      </c>
      <c r="I61" s="99">
        <f t="shared" si="15"/>
        <v>1.4804869777184653</v>
      </c>
      <c r="J61" s="99">
        <f t="shared" si="15"/>
        <v>1.2121779747939858</v>
      </c>
      <c r="K61" s="98">
        <f t="shared" si="15"/>
        <v>0.85235298464086517</v>
      </c>
      <c r="L61" s="2"/>
    </row>
    <row r="62" spans="1:12">
      <c r="A62" s="96"/>
      <c r="B62" s="96">
        <v>2035</v>
      </c>
      <c r="C62" s="99">
        <f>C29/$L$11*100</f>
        <v>9.6956416937022194</v>
      </c>
      <c r="D62" s="100" t="s">
        <v>42</v>
      </c>
      <c r="E62" s="101">
        <f t="shared" ref="E62:K62" si="16">E29/$L$11*100</f>
        <v>9.7361450520663873</v>
      </c>
      <c r="F62" s="98">
        <f t="shared" si="16"/>
        <v>2.1377031692185811</v>
      </c>
      <c r="G62" s="102">
        <f t="shared" si="16"/>
        <v>3.8027999972607156</v>
      </c>
      <c r="H62" s="103">
        <f t="shared" si="16"/>
        <v>3.8433033556248839</v>
      </c>
      <c r="I62" s="99">
        <f t="shared" si="16"/>
        <v>1.6591382160146575</v>
      </c>
      <c r="J62" s="99">
        <f t="shared" si="16"/>
        <v>1.2436473265673995</v>
      </c>
      <c r="K62" s="98">
        <f t="shared" si="16"/>
        <v>0.85235298464086517</v>
      </c>
      <c r="L62" s="2"/>
    </row>
    <row r="63" spans="1:12">
      <c r="A63" s="104"/>
      <c r="B63" s="104">
        <v>2040</v>
      </c>
      <c r="C63" s="106">
        <f>C30/$L$12*100</f>
        <v>10.05521241832926</v>
      </c>
      <c r="D63" s="126" t="s">
        <v>42</v>
      </c>
      <c r="E63" s="108">
        <f t="shared" ref="E63:K63" si="17">E30/$L$12*100</f>
        <v>10.159211188021473</v>
      </c>
      <c r="F63" s="109">
        <f t="shared" si="17"/>
        <v>2.1707140463847083</v>
      </c>
      <c r="G63" s="110">
        <f t="shared" si="17"/>
        <v>3.9648867652700086</v>
      </c>
      <c r="H63" s="111">
        <f t="shared" si="17"/>
        <v>4.0688855349622219</v>
      </c>
      <c r="I63" s="109">
        <f t="shared" si="17"/>
        <v>1.7908272726852847</v>
      </c>
      <c r="J63" s="106">
        <f t="shared" si="17"/>
        <v>1.2764313493483928</v>
      </c>
      <c r="K63" s="109">
        <f t="shared" si="17"/>
        <v>0.85235298464086495</v>
      </c>
      <c r="L63" s="2"/>
    </row>
    <row r="64" spans="1:12">
      <c r="A64" s="118" t="s">
        <v>43</v>
      </c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2"/>
    </row>
    <row r="65" spans="1:13">
      <c r="A65" s="118" t="s">
        <v>44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2"/>
    </row>
    <row r="66" spans="1:13">
      <c r="A66" s="118" t="s">
        <v>45</v>
      </c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2"/>
    </row>
    <row r="68" spans="1:13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</row>
    <row r="69" spans="1:13" ht="17.25">
      <c r="A69" s="86" t="s">
        <v>41</v>
      </c>
      <c r="B69" s="34"/>
      <c r="C69" s="34"/>
      <c r="D69" s="34"/>
      <c r="E69" s="34"/>
      <c r="F69" s="133"/>
      <c r="G69" s="133"/>
      <c r="H69" s="133"/>
      <c r="I69" s="133"/>
      <c r="J69" s="35"/>
      <c r="K69" s="34"/>
      <c r="L69" s="87"/>
      <c r="M69" s="34"/>
    </row>
    <row r="70" spans="1:13" ht="14.25">
      <c r="A70" s="34"/>
      <c r="B70" s="88"/>
      <c r="C70" s="34"/>
      <c r="D70" s="34"/>
      <c r="E70" s="34"/>
      <c r="F70" s="34"/>
      <c r="G70" s="34"/>
      <c r="H70" s="34"/>
      <c r="I70" s="34"/>
      <c r="J70" s="34"/>
      <c r="K70" s="2"/>
      <c r="L70" s="2" t="s">
        <v>6</v>
      </c>
      <c r="M70" s="34"/>
    </row>
    <row r="71" spans="1:13" ht="13.5" customHeight="1">
      <c r="A71" s="130"/>
      <c r="B71" s="132"/>
      <c r="C71" s="188" t="s">
        <v>46</v>
      </c>
      <c r="D71" s="189">
        <v>0</v>
      </c>
      <c r="E71" s="189">
        <v>0</v>
      </c>
      <c r="F71" s="89"/>
      <c r="G71" s="89"/>
      <c r="H71" s="89"/>
      <c r="I71" s="89"/>
      <c r="J71" s="89"/>
      <c r="K71" s="132"/>
      <c r="L71" s="192" t="s">
        <v>7</v>
      </c>
      <c r="M71" s="34"/>
    </row>
    <row r="72" spans="1:13" ht="13.5" customHeight="1">
      <c r="A72" s="67"/>
      <c r="B72" s="90"/>
      <c r="C72" s="190">
        <v>0</v>
      </c>
      <c r="D72" s="191">
        <v>0</v>
      </c>
      <c r="E72" s="191">
        <v>0</v>
      </c>
      <c r="F72" s="192" t="s">
        <v>1</v>
      </c>
      <c r="G72" s="195" t="s">
        <v>2</v>
      </c>
      <c r="H72" s="212"/>
      <c r="I72" s="192" t="s">
        <v>0</v>
      </c>
      <c r="J72" s="210" t="s">
        <v>47</v>
      </c>
      <c r="K72" s="192" t="s">
        <v>3</v>
      </c>
      <c r="L72" s="193"/>
      <c r="M72" s="34"/>
    </row>
    <row r="73" spans="1:13">
      <c r="A73" s="91"/>
      <c r="B73" s="92"/>
      <c r="C73" s="201"/>
      <c r="D73" s="202"/>
      <c r="E73" s="203"/>
      <c r="F73" s="194"/>
      <c r="G73" s="197"/>
      <c r="H73" s="216"/>
      <c r="I73" s="194"/>
      <c r="J73" s="211"/>
      <c r="K73" s="194"/>
      <c r="L73" s="194"/>
      <c r="M73" s="34"/>
    </row>
    <row r="74" spans="1:13" ht="14.25">
      <c r="A74" s="93" t="s">
        <v>10</v>
      </c>
      <c r="B74" s="94"/>
      <c r="C74" s="67"/>
      <c r="D74" s="45"/>
      <c r="E74" s="45"/>
      <c r="F74" s="70"/>
      <c r="G74" s="67"/>
      <c r="H74" s="45"/>
      <c r="I74" s="67"/>
      <c r="J74" s="95"/>
      <c r="K74" s="70"/>
      <c r="L74" s="70"/>
      <c r="M74" s="34"/>
    </row>
    <row r="75" spans="1:13">
      <c r="A75" s="96"/>
      <c r="B75" s="97">
        <v>2018</v>
      </c>
      <c r="C75" s="207">
        <f>F75+G75+I75+J75+K75</f>
        <v>121.25074357344261</v>
      </c>
      <c r="D75" s="208"/>
      <c r="E75" s="209"/>
      <c r="F75" s="98">
        <f>③年金!C5/10^4</f>
        <v>56.72300977883021</v>
      </c>
      <c r="G75" s="207">
        <f>(④医療!C5+⑦その他医療!C5)/10^4</f>
        <v>39.225482779261121</v>
      </c>
      <c r="H75" s="209"/>
      <c r="I75" s="99">
        <f>(⑤介護!F42+⑧その他介護!C5)/10^4</f>
        <v>10.686344011177116</v>
      </c>
      <c r="J75" s="99">
        <f>⑥子ども・子育て!C6/10^4</f>
        <v>7.9164656420000004</v>
      </c>
      <c r="K75" s="98">
        <f>⑨その他!C5/10^4</f>
        <v>6.6994413621741495</v>
      </c>
      <c r="L75" s="98">
        <f>'⑪経済前提等（⑦⑧⑨の推計用）'!C14</f>
        <v>564.29999999999995</v>
      </c>
      <c r="M75" s="34"/>
    </row>
    <row r="76" spans="1:13">
      <c r="A76" s="96"/>
      <c r="B76" s="97">
        <v>2025</v>
      </c>
      <c r="C76" s="99">
        <f>F76+MIN(G76,H76)+I76+J76+K76</f>
        <v>140.3646922056594</v>
      </c>
      <c r="D76" s="100" t="s">
        <v>42</v>
      </c>
      <c r="E76" s="101">
        <f>F76+MAX(G76,H76)+I76+J76+K76</f>
        <v>140.79691324510151</v>
      </c>
      <c r="F76" s="98">
        <f>③年金!C12/10^4</f>
        <v>59.860827384860642</v>
      </c>
      <c r="G76" s="102">
        <f>(④医療!C6+⑦その他医療!C6)/10^4</f>
        <v>48.738144817199078</v>
      </c>
      <c r="H76" s="103">
        <f>(④医療!C15+⑦その他医療!C6)/10^4</f>
        <v>48.305923777756973</v>
      </c>
      <c r="I76" s="99">
        <f>(⑤介護!U42+⑧その他介護!C6)/10^4</f>
        <v>14.552061320028416</v>
      </c>
      <c r="J76" s="99">
        <f>⑥子ども・子育て!G6/10^4</f>
        <v>9.9812344218976019</v>
      </c>
      <c r="K76" s="98">
        <f>⑨その他!C6/10^4</f>
        <v>7.6646453011157734</v>
      </c>
      <c r="L76" s="98">
        <f>'⑪経済前提等（⑦⑧⑨の推計用）'!C15</f>
        <v>645.6</v>
      </c>
      <c r="M76" s="34"/>
    </row>
    <row r="77" spans="1:13">
      <c r="A77" s="96"/>
      <c r="B77" s="97">
        <v>2030</v>
      </c>
      <c r="C77" s="99">
        <f t="shared" ref="C77:C79" si="18">F77+MIN(G77,H77)+I77+J77+K77</f>
        <v>154.07505525705676</v>
      </c>
      <c r="D77" s="100" t="s">
        <v>42</v>
      </c>
      <c r="E77" s="101">
        <f t="shared" ref="E77:E79" si="19">F77+MAX(G77,H77)+I77+J77+K77</f>
        <v>154.33523143753385</v>
      </c>
      <c r="F77" s="98">
        <f>③年金!C17/10^4</f>
        <v>62.156848520654044</v>
      </c>
      <c r="G77" s="102">
        <f>(④医療!C7+⑦その他医療!C7)/10^4</f>
        <v>55.335052726106426</v>
      </c>
      <c r="H77" s="103">
        <f>(④医療!C16+⑦その他医療!C7)/10^4</f>
        <v>55.074876545629358</v>
      </c>
      <c r="I77" s="99">
        <f>(⑤介護!X42+⑧その他介護!C7)/10^4</f>
        <v>17.711144312444162</v>
      </c>
      <c r="J77" s="99">
        <f>⑥子ども・子育て!K6/10^4</f>
        <v>10.883337569379872</v>
      </c>
      <c r="K77" s="98">
        <f>⑨その他!C7/10^4</f>
        <v>8.2488483089493361</v>
      </c>
      <c r="L77" s="98">
        <f>'⑪経済前提等（⑦⑧⑨の推計用）'!C16</f>
        <v>694.80794727479986</v>
      </c>
      <c r="M77" s="34"/>
    </row>
    <row r="78" spans="1:13">
      <c r="A78" s="96"/>
      <c r="B78" s="97">
        <v>2035</v>
      </c>
      <c r="C78" s="99">
        <f t="shared" si="18"/>
        <v>170.13593469928088</v>
      </c>
      <c r="D78" s="100" t="s">
        <v>42</v>
      </c>
      <c r="E78" s="101">
        <f t="shared" si="19"/>
        <v>170.79745678728779</v>
      </c>
      <c r="F78" s="98">
        <f>③年金!C22/10^4</f>
        <v>66.42983880980772</v>
      </c>
      <c r="G78" s="102">
        <f>(④医療!C8+⑦その他医療!C8)/10^4</f>
        <v>61.756596990516655</v>
      </c>
      <c r="H78" s="103">
        <f>(④医療!C17+⑦その他医療!C8)/10^4</f>
        <v>62.418119078523574</v>
      </c>
      <c r="I78" s="99">
        <f>(⑤介護!AA42+⑧その他介護!C8)/10^4</f>
        <v>21.221928789375635</v>
      </c>
      <c r="J78" s="99">
        <f>⑥子ども・子育て!O6/10^4</f>
        <v>11.928423698670843</v>
      </c>
      <c r="K78" s="98">
        <f>⑨その他!C8/10^4</f>
        <v>8.7991464109100317</v>
      </c>
      <c r="L78" s="98">
        <f>'⑪経済前提等（⑦⑧⑨の推計用）'!C17</f>
        <v>741.16005368918366</v>
      </c>
      <c r="M78" s="34"/>
    </row>
    <row r="79" spans="1:13">
      <c r="A79" s="104"/>
      <c r="B79" s="105">
        <v>2040</v>
      </c>
      <c r="C79" s="106">
        <f t="shared" si="18"/>
        <v>188.54164737118631</v>
      </c>
      <c r="D79" s="131" t="s">
        <v>42</v>
      </c>
      <c r="E79" s="108">
        <f t="shared" si="19"/>
        <v>190.34219647238231</v>
      </c>
      <c r="F79" s="109">
        <f>③年金!C27/10^4</f>
        <v>73.218902364894262</v>
      </c>
      <c r="G79" s="110">
        <f>(④医療!C9+⑦その他医療!C9)/10^4</f>
        <v>68.27340359493391</v>
      </c>
      <c r="H79" s="111">
        <f>(④医療!C18+⑦その他医療!C9)/10^4</f>
        <v>70.073952696129894</v>
      </c>
      <c r="I79" s="109">
        <f>(⑤介護!AD42+⑧その他介護!C9)/10^4</f>
        <v>24.583265076313996</v>
      </c>
      <c r="J79" s="106">
        <f>⑥子ども・子育て!S6/10^4</f>
        <v>13.079920272914714</v>
      </c>
      <c r="K79" s="109">
        <f>⑨その他!C9/10^4</f>
        <v>9.3861560621294302</v>
      </c>
      <c r="L79" s="109">
        <f>'⑪経済前提等（⑦⑧⑨の推計用）'!C18</f>
        <v>790.60440707264343</v>
      </c>
      <c r="M79" s="34"/>
    </row>
    <row r="80" spans="1:13" ht="14.25">
      <c r="A80" s="112" t="s">
        <v>48</v>
      </c>
      <c r="B80" s="113"/>
      <c r="C80" s="204"/>
      <c r="D80" s="205"/>
      <c r="E80" s="206"/>
      <c r="F80" s="129"/>
      <c r="G80" s="195"/>
      <c r="H80" s="212"/>
      <c r="I80" s="130"/>
      <c r="J80" s="121"/>
      <c r="K80" s="129"/>
      <c r="L80" s="34"/>
      <c r="M80" s="34"/>
    </row>
    <row r="81" spans="1:13">
      <c r="A81" s="96"/>
      <c r="B81" s="97">
        <v>2018</v>
      </c>
      <c r="C81" s="207">
        <f>F81+G81+I81+J81+K81</f>
        <v>117.17113918514846</v>
      </c>
      <c r="D81" s="208"/>
      <c r="E81" s="209"/>
      <c r="F81" s="98">
        <f t="shared" ref="F81:G85" si="20">F87+F93</f>
        <v>52.643405391536078</v>
      </c>
      <c r="G81" s="207">
        <f t="shared" si="20"/>
        <v>39.225482779261128</v>
      </c>
      <c r="H81" s="209"/>
      <c r="I81" s="99">
        <f t="shared" ref="I81:K85" si="21">I87+I93</f>
        <v>10.686344011177116</v>
      </c>
      <c r="J81" s="99">
        <f t="shared" si="21"/>
        <v>7.9164656409999994</v>
      </c>
      <c r="K81" s="98">
        <f t="shared" si="21"/>
        <v>6.6994413621741487</v>
      </c>
      <c r="L81" s="114"/>
      <c r="M81" s="34"/>
    </row>
    <row r="82" spans="1:13">
      <c r="A82" s="96"/>
      <c r="B82" s="97">
        <v>2025</v>
      </c>
      <c r="C82" s="99">
        <f>F82+MIN(G82,H82)+I82+J82+K82</f>
        <v>139.16977062166674</v>
      </c>
      <c r="D82" s="100" t="s">
        <v>42</v>
      </c>
      <c r="E82" s="101">
        <f>F82+MAX(G82,H82)+I82+J82+K82</f>
        <v>139.60199166110885</v>
      </c>
      <c r="F82" s="98">
        <f t="shared" si="20"/>
        <v>58.665905802012063</v>
      </c>
      <c r="G82" s="102">
        <f t="shared" si="20"/>
        <v>48.738144817199071</v>
      </c>
      <c r="H82" s="103">
        <f>H88+H94</f>
        <v>48.305923777756966</v>
      </c>
      <c r="I82" s="99">
        <f t="shared" si="21"/>
        <v>14.552061320028415</v>
      </c>
      <c r="J82" s="99">
        <f t="shared" si="21"/>
        <v>9.9812344207535304</v>
      </c>
      <c r="K82" s="98">
        <f t="shared" si="21"/>
        <v>7.6646453011157742</v>
      </c>
      <c r="L82" s="114"/>
      <c r="M82" s="34"/>
    </row>
    <row r="83" spans="1:13">
      <c r="A83" s="96"/>
      <c r="B83" s="97">
        <v>2030</v>
      </c>
      <c r="C83" s="99">
        <f t="shared" ref="C83:C85" si="22">F83+MIN(G83,H83)+I83+J83+K83</f>
        <v>154.15065023146292</v>
      </c>
      <c r="D83" s="100" t="s">
        <v>42</v>
      </c>
      <c r="E83" s="101">
        <f t="shared" ref="E83:E85" si="23">F83+MAX(G83,H83)+I83+J83+K83</f>
        <v>154.41082641193995</v>
      </c>
      <c r="F83" s="98">
        <f t="shared" si="20"/>
        <v>62.232443496291452</v>
      </c>
      <c r="G83" s="102">
        <f t="shared" si="20"/>
        <v>55.335052726106419</v>
      </c>
      <c r="H83" s="103">
        <f>H89+H95</f>
        <v>55.074876545629365</v>
      </c>
      <c r="I83" s="99">
        <f t="shared" si="21"/>
        <v>17.711144312444162</v>
      </c>
      <c r="J83" s="99">
        <f t="shared" si="21"/>
        <v>10.883337568148598</v>
      </c>
      <c r="K83" s="98">
        <f t="shared" si="21"/>
        <v>8.2488483089493361</v>
      </c>
      <c r="L83" s="114"/>
      <c r="M83" s="34"/>
    </row>
    <row r="84" spans="1:13">
      <c r="A84" s="96"/>
      <c r="B84" s="97">
        <v>2035</v>
      </c>
      <c r="C84" s="99">
        <f t="shared" si="22"/>
        <v>169.84225426209264</v>
      </c>
      <c r="D84" s="100" t="s">
        <v>42</v>
      </c>
      <c r="E84" s="101">
        <f t="shared" si="23"/>
        <v>170.50377635009954</v>
      </c>
      <c r="F84" s="98">
        <f t="shared" si="20"/>
        <v>66.136158373932886</v>
      </c>
      <c r="G84" s="102">
        <f t="shared" si="20"/>
        <v>61.756596990516655</v>
      </c>
      <c r="H84" s="103">
        <f>H90+H96</f>
        <v>62.418119078523574</v>
      </c>
      <c r="I84" s="99">
        <f t="shared" si="21"/>
        <v>21.221928789375632</v>
      </c>
      <c r="J84" s="99">
        <f t="shared" si="21"/>
        <v>11.928423697357427</v>
      </c>
      <c r="K84" s="98">
        <f t="shared" si="21"/>
        <v>8.7991464109100317</v>
      </c>
      <c r="L84" s="114"/>
      <c r="M84" s="34"/>
    </row>
    <row r="85" spans="1:13">
      <c r="A85" s="96"/>
      <c r="B85" s="105">
        <v>2040</v>
      </c>
      <c r="C85" s="106">
        <f t="shared" si="22"/>
        <v>185.8904715069913</v>
      </c>
      <c r="D85" s="131" t="s">
        <v>42</v>
      </c>
      <c r="E85" s="108">
        <f t="shared" si="23"/>
        <v>187.6910206081873</v>
      </c>
      <c r="F85" s="109">
        <f t="shared" si="20"/>
        <v>70.567726502100285</v>
      </c>
      <c r="G85" s="110">
        <f t="shared" si="20"/>
        <v>68.27340359493391</v>
      </c>
      <c r="H85" s="111">
        <f>H91+H97</f>
        <v>70.073952696129894</v>
      </c>
      <c r="I85" s="109">
        <f t="shared" si="21"/>
        <v>24.583265076313996</v>
      </c>
      <c r="J85" s="106">
        <f t="shared" si="21"/>
        <v>13.079920271513679</v>
      </c>
      <c r="K85" s="109">
        <f t="shared" si="21"/>
        <v>9.3861560621294302</v>
      </c>
      <c r="L85" s="114"/>
      <c r="M85" s="34"/>
    </row>
    <row r="86" spans="1:13" ht="14.25">
      <c r="A86" s="115"/>
      <c r="B86" s="112" t="s">
        <v>49</v>
      </c>
      <c r="C86" s="204"/>
      <c r="D86" s="205"/>
      <c r="E86" s="206"/>
      <c r="F86" s="129"/>
      <c r="G86" s="195"/>
      <c r="H86" s="212"/>
      <c r="I86" s="130"/>
      <c r="J86" s="121"/>
      <c r="K86" s="129"/>
      <c r="L86" s="116"/>
      <c r="M86" s="34"/>
    </row>
    <row r="87" spans="1:13">
      <c r="A87" s="96"/>
      <c r="B87" s="96">
        <v>2018</v>
      </c>
      <c r="C87" s="207">
        <f>F87+G87+I87+J87+K87</f>
        <v>70.242549658056419</v>
      </c>
      <c r="D87" s="208"/>
      <c r="E87" s="209"/>
      <c r="F87" s="98">
        <f>③年金!D5/10^4</f>
        <v>39.488089308563232</v>
      </c>
      <c r="G87" s="207">
        <f>(④医療!D5+⑦その他医療!D5)/10^4</f>
        <v>22.148205684189325</v>
      </c>
      <c r="H87" s="209"/>
      <c r="I87" s="99">
        <f>(⑤介護!F43+⑧その他介護!D5)/10^4</f>
        <v>4.7890480147062462</v>
      </c>
      <c r="J87" s="99">
        <f>⑥子ども・子育て!D6/10^4</f>
        <v>1.8473304700000002</v>
      </c>
      <c r="K87" s="98">
        <f>⑨その他!D5/10^4</f>
        <v>1.969876180597621</v>
      </c>
      <c r="L87" s="114"/>
      <c r="M87" s="34"/>
    </row>
    <row r="88" spans="1:13">
      <c r="A88" s="96"/>
      <c r="B88" s="96">
        <v>2025</v>
      </c>
      <c r="C88" s="99">
        <f>F88+MIN(G88,H88)+I88+J88+K88</f>
        <v>81.325887946405302</v>
      </c>
      <c r="D88" s="100" t="s">
        <v>42</v>
      </c>
      <c r="E88" s="101">
        <f>F88+MAX(G88,H88)+I88+J88+K88</f>
        <v>81.562655051411113</v>
      </c>
      <c r="F88" s="98">
        <f>③年金!D12/10^4</f>
        <v>44.087818529527397</v>
      </c>
      <c r="G88" s="102">
        <f>(④医療!D6+⑦その他医療!D6)/10^4</f>
        <v>26.558401970125832</v>
      </c>
      <c r="H88" s="103">
        <f>(④医療!D15+⑦その他医療!D6)/10^4</f>
        <v>26.321634865120018</v>
      </c>
      <c r="I88" s="99">
        <f>(⑤介護!U43+⑧その他介護!D6)/10^4</f>
        <v>6.508776186856279</v>
      </c>
      <c r="J88" s="99">
        <f>⑥子ども・子育て!H6/10^4</f>
        <v>2.2458039326272594</v>
      </c>
      <c r="K88" s="98">
        <f>⑨その他!D6/10^4</f>
        <v>2.1618544322743483</v>
      </c>
      <c r="L88" s="114"/>
      <c r="M88" s="34"/>
    </row>
    <row r="89" spans="1:13">
      <c r="A89" s="96"/>
      <c r="B89" s="96">
        <v>2030</v>
      </c>
      <c r="C89" s="99">
        <f t="shared" ref="C89:C91" si="24">F89+MIN(G89,H89)+I89+J89+K89</f>
        <v>89.448940362968159</v>
      </c>
      <c r="D89" s="100" t="s">
        <v>42</v>
      </c>
      <c r="E89" s="101">
        <f t="shared" ref="E89:E91" si="25">F89+MAX(G89,H89)+I89+J89+K89</f>
        <v>89.589177471941085</v>
      </c>
      <c r="F89" s="98">
        <f>③年金!D17/10^4</f>
        <v>47.193887376803211</v>
      </c>
      <c r="G89" s="102">
        <f>(④医療!D7+⑦その他医療!D7)/10^4</f>
        <v>29.678548029219481</v>
      </c>
      <c r="H89" s="103">
        <f>(④医療!D16+⑦その他医療!D7)/10^4</f>
        <v>29.538310920246545</v>
      </c>
      <c r="I89" s="99">
        <f>(⑤介護!X43+⑧その他介護!D7)/10^4</f>
        <v>7.9290813689224846</v>
      </c>
      <c r="J89" s="99">
        <f>⑥子ども・子育て!L6/10^4</f>
        <v>2.461028664165263</v>
      </c>
      <c r="K89" s="98">
        <f>⑨その他!D7/10^4</f>
        <v>2.3266320328306507</v>
      </c>
      <c r="L89" s="114"/>
      <c r="M89" s="34"/>
    </row>
    <row r="90" spans="1:13">
      <c r="A90" s="96"/>
      <c r="B90" s="96">
        <v>2035</v>
      </c>
      <c r="C90" s="99">
        <f t="shared" si="24"/>
        <v>97.892034416962204</v>
      </c>
      <c r="D90" s="100" t="s">
        <v>42</v>
      </c>
      <c r="E90" s="101">
        <f t="shared" si="25"/>
        <v>98.246007388251215</v>
      </c>
      <c r="F90" s="98">
        <f>③年金!D22/10^4</f>
        <v>50.292356417237066</v>
      </c>
      <c r="G90" s="102">
        <f>(④医療!D8+⑦その他医療!D8)/10^4</f>
        <v>32.889395474003898</v>
      </c>
      <c r="H90" s="103">
        <f>(④医療!D17+⑦その他医療!D8)/10^4</f>
        <v>33.243368445292909</v>
      </c>
      <c r="I90" s="99">
        <f>(⑤介護!AA43+⑧その他介護!D8)/10^4</f>
        <v>9.5174294493304075</v>
      </c>
      <c r="J90" s="99">
        <f>⑥子ども・子育て!P6/10^4</f>
        <v>2.711006504066392</v>
      </c>
      <c r="K90" s="98">
        <f>⑨その他!D8/10^4</f>
        <v>2.4818465723244363</v>
      </c>
      <c r="L90" s="114"/>
      <c r="M90" s="34"/>
    </row>
    <row r="91" spans="1:13">
      <c r="A91" s="96"/>
      <c r="B91" s="104">
        <v>2040</v>
      </c>
      <c r="C91" s="106">
        <f t="shared" si="24"/>
        <v>106.33211919426996</v>
      </c>
      <c r="D91" s="131" t="s">
        <v>42</v>
      </c>
      <c r="E91" s="108">
        <f t="shared" si="25"/>
        <v>107.29110610473016</v>
      </c>
      <c r="F91" s="109">
        <f>③年金!D27/10^4</f>
        <v>53.40596558643788</v>
      </c>
      <c r="G91" s="110">
        <f>(④医療!D9+⑦その他医療!D9)/10^4</f>
        <v>36.197706708069632</v>
      </c>
      <c r="H91" s="111">
        <f>(④医療!D18+⑦その他医療!D9)/10^4</f>
        <v>37.156693618529829</v>
      </c>
      <c r="I91" s="109">
        <f>(⑤介護!AD43+⑧その他介護!D9)/10^4</f>
        <v>11.092633327710452</v>
      </c>
      <c r="J91" s="106">
        <f>⑥子ども・子育て!T6/10^4</f>
        <v>2.9883977703084761</v>
      </c>
      <c r="K91" s="109">
        <f>⑨その他!D9/10^4</f>
        <v>2.6474158017435387</v>
      </c>
      <c r="L91" s="114"/>
      <c r="M91" s="34"/>
    </row>
    <row r="92" spans="1:13" ht="14.25">
      <c r="A92" s="115"/>
      <c r="B92" s="117" t="s">
        <v>50</v>
      </c>
      <c r="C92" s="204"/>
      <c r="D92" s="205"/>
      <c r="E92" s="206"/>
      <c r="F92" s="129"/>
      <c r="G92" s="195"/>
      <c r="H92" s="212"/>
      <c r="I92" s="130"/>
      <c r="J92" s="121"/>
      <c r="K92" s="129"/>
      <c r="L92" s="116"/>
      <c r="M92" s="34"/>
    </row>
    <row r="93" spans="1:13">
      <c r="A93" s="96"/>
      <c r="B93" s="96">
        <v>2018</v>
      </c>
      <c r="C93" s="207">
        <f>F93+G93+I93+J93+K93</f>
        <v>46.928589527092043</v>
      </c>
      <c r="D93" s="208"/>
      <c r="E93" s="209"/>
      <c r="F93" s="98">
        <f>(③年金!E5+③年金!F5)/10^4</f>
        <v>13.155316082972844</v>
      </c>
      <c r="G93" s="207">
        <f>(④医療!E5+④医療!F5+⑦その他医療!E5+⑦その他医療!F5)/10^4</f>
        <v>17.077277095071803</v>
      </c>
      <c r="H93" s="209"/>
      <c r="I93" s="99">
        <f>(⑤介護!F44+⑤介護!F45+⑧その他介護!E5+⑧その他介護!F5)/10^4</f>
        <v>5.8972959964708709</v>
      </c>
      <c r="J93" s="99">
        <f>(⑥子ども・子育て!E6)/10^4</f>
        <v>6.0691351709999992</v>
      </c>
      <c r="K93" s="98">
        <f>(⑨その他!E5+⑨その他!F5)/10^4</f>
        <v>4.7295651815765281</v>
      </c>
      <c r="L93" s="114"/>
      <c r="M93" s="34"/>
    </row>
    <row r="94" spans="1:13">
      <c r="A94" s="96"/>
      <c r="B94" s="96">
        <v>2025</v>
      </c>
      <c r="C94" s="99">
        <f>F94+MIN(G94,H94)+I94+J94+K94</f>
        <v>57.843882675261447</v>
      </c>
      <c r="D94" s="100" t="s">
        <v>42</v>
      </c>
      <c r="E94" s="101">
        <f>F94+MAX(G94,H94)+I94+J94+K94</f>
        <v>58.039336609697735</v>
      </c>
      <c r="F94" s="98">
        <f>(③年金!E12+③年金!F12)/10^4</f>
        <v>14.57808727248467</v>
      </c>
      <c r="G94" s="102">
        <f>(④医療!E6+④医療!F6+⑦その他医療!E6+⑦その他医療!F6)/10^4</f>
        <v>22.179742847073236</v>
      </c>
      <c r="H94" s="103">
        <f>(④医療!E15+④医療!F15+⑦その他医療!E6+⑦その他医療!F6)/10^4</f>
        <v>21.984288912636949</v>
      </c>
      <c r="I94" s="99">
        <f>(⑤介護!U44+⑤介護!U45+⑧その他介護!E6+⑧その他介護!F6)/10^4</f>
        <v>8.0432851331721356</v>
      </c>
      <c r="J94" s="99">
        <f>(⑥子ども・子育て!I6)/10^4</f>
        <v>7.735430488126271</v>
      </c>
      <c r="K94" s="98">
        <f>(⑨その他!E6+⑨その他!F6)/10^4</f>
        <v>5.5027908688414255</v>
      </c>
      <c r="L94" s="114"/>
      <c r="M94" s="34"/>
    </row>
    <row r="95" spans="1:13">
      <c r="A95" s="96"/>
      <c r="B95" s="96">
        <v>2030</v>
      </c>
      <c r="C95" s="99">
        <f t="shared" ref="C95:C97" si="26">F95+MIN(G95,H95)+I95+J95+K95</f>
        <v>64.70170986849476</v>
      </c>
      <c r="D95" s="100" t="s">
        <v>42</v>
      </c>
      <c r="E95" s="101">
        <f t="shared" ref="E95:E97" si="27">F95+MAX(G95,H95)+I95+J95+K95</f>
        <v>64.82164893999888</v>
      </c>
      <c r="F95" s="98">
        <f>(③年金!E17+③年金!F17)/10^4</f>
        <v>15.038556119488243</v>
      </c>
      <c r="G95" s="102">
        <f>(④医療!E7+④医療!F7+⑦その他医療!E7+⑦その他医療!F7)/10^4</f>
        <v>25.656504696886937</v>
      </c>
      <c r="H95" s="103">
        <f>(④医療!E16+④医療!F16+⑦その他医療!E7+⑦その他医療!F7)/10^4</f>
        <v>25.536565625382817</v>
      </c>
      <c r="I95" s="99">
        <f>(⑤介護!X44+⑤介護!X45+⑧その他介護!E7+⑧その他介護!F7)/10^4</f>
        <v>9.7820629435216784</v>
      </c>
      <c r="J95" s="99">
        <f>(⑥子ども・子育て!M6)/10^4</f>
        <v>8.4223089039833336</v>
      </c>
      <c r="K95" s="98">
        <f>(⑨その他!E7+⑨その他!F7)/10^4</f>
        <v>5.922216276118685</v>
      </c>
      <c r="L95" s="114"/>
      <c r="M95" s="34"/>
    </row>
    <row r="96" spans="1:13" ht="13.5" customHeight="1">
      <c r="A96" s="96"/>
      <c r="B96" s="96">
        <v>2035</v>
      </c>
      <c r="C96" s="99">
        <f t="shared" si="26"/>
        <v>71.950219845130434</v>
      </c>
      <c r="D96" s="100" t="s">
        <v>42</v>
      </c>
      <c r="E96" s="101">
        <f t="shared" si="27"/>
        <v>72.257768961848342</v>
      </c>
      <c r="F96" s="98">
        <f>(③年金!E22+③年金!F22)/10^4</f>
        <v>15.843801956695815</v>
      </c>
      <c r="G96" s="102">
        <f>(④医療!E8+④医療!F8+⑦その他医療!E8+⑦その他医療!F8)/10^4</f>
        <v>28.867201516512758</v>
      </c>
      <c r="H96" s="103">
        <f>(④医療!E17+④医療!F17+⑦その他医療!E8+⑦その他医療!F8)/10^4</f>
        <v>29.174750633230666</v>
      </c>
      <c r="I96" s="99">
        <f>(⑤介護!AA44+⑤介護!AA45+⑧その他介護!E8+⑧その他介護!F8)/10^4</f>
        <v>11.704499340045226</v>
      </c>
      <c r="J96" s="99">
        <f>(⑥子ども・子育て!Q6)/10^4</f>
        <v>9.2174171932910358</v>
      </c>
      <c r="K96" s="98">
        <f>(⑨その他!E8+⑨その他!F8)/10^4</f>
        <v>6.3172998385855959</v>
      </c>
      <c r="L96" s="114"/>
      <c r="M96" s="34"/>
    </row>
    <row r="97" spans="1:13" ht="13.5" customHeight="1">
      <c r="A97" s="104"/>
      <c r="B97" s="104">
        <v>2040</v>
      </c>
      <c r="C97" s="106">
        <f t="shared" si="26"/>
        <v>79.55835231272134</v>
      </c>
      <c r="D97" s="131" t="s">
        <v>42</v>
      </c>
      <c r="E97" s="108">
        <f t="shared" si="27"/>
        <v>80.399914503457126</v>
      </c>
      <c r="F97" s="109">
        <f>(③年金!E27+③年金!F27)/10^4</f>
        <v>17.161760915662409</v>
      </c>
      <c r="G97" s="110">
        <f>(④医療!E9+④医療!F9+⑦その他医療!E9+⑦その他医療!F9)/10^4</f>
        <v>32.075696886864279</v>
      </c>
      <c r="H97" s="111">
        <f>(④医療!E18+④医療!F18+⑦その他医療!E9+⑦その他医療!F9)/10^4</f>
        <v>32.917259077600065</v>
      </c>
      <c r="I97" s="109">
        <f>(⑤介護!AD44+⑤介護!AD45+⑧その他介護!E9+⑧その他介護!F9)/10^4</f>
        <v>13.490631748603544</v>
      </c>
      <c r="J97" s="106">
        <f>(⑥子ども・子育て!U6)/10^4</f>
        <v>10.091522501205203</v>
      </c>
      <c r="K97" s="109">
        <f>(⑨その他!E9+⑨その他!F9)/10^4</f>
        <v>6.7387402603858906</v>
      </c>
      <c r="L97" s="114"/>
      <c r="M97" s="34"/>
    </row>
    <row r="98" spans="1:13" ht="13.5" customHeight="1">
      <c r="A98" s="118" t="s">
        <v>43</v>
      </c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</row>
    <row r="99" spans="1:13">
      <c r="A99" s="118" t="s">
        <v>44</v>
      </c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</row>
    <row r="100" spans="1:13">
      <c r="A100" s="118" t="s">
        <v>45</v>
      </c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</row>
    <row r="101" spans="1:13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3" ht="17.25">
      <c r="A102" s="86" t="s">
        <v>41</v>
      </c>
      <c r="B102" s="34"/>
      <c r="C102" s="34"/>
      <c r="D102" s="34"/>
      <c r="E102" s="34"/>
      <c r="F102" s="133"/>
      <c r="G102" s="133"/>
      <c r="H102" s="133"/>
      <c r="I102" s="133"/>
      <c r="J102" s="35"/>
      <c r="K102" s="34"/>
      <c r="L102" s="87"/>
      <c r="M102" s="34"/>
    </row>
    <row r="103" spans="1:13" ht="14.25">
      <c r="A103" s="34"/>
      <c r="B103" s="88"/>
      <c r="C103" s="34"/>
      <c r="D103" s="34"/>
      <c r="E103" s="34"/>
      <c r="F103" s="34"/>
      <c r="G103" s="34"/>
      <c r="H103" s="34"/>
      <c r="I103" s="34"/>
      <c r="J103" s="34"/>
      <c r="K103" s="2" t="s">
        <v>11</v>
      </c>
      <c r="L103" s="2"/>
      <c r="M103" s="34"/>
    </row>
    <row r="104" spans="1:13" ht="13.5" customHeight="1">
      <c r="A104" s="130"/>
      <c r="B104" s="132"/>
      <c r="C104" s="213" t="s">
        <v>51</v>
      </c>
      <c r="D104" s="217"/>
      <c r="E104" s="217"/>
      <c r="F104" s="89"/>
      <c r="G104" s="89"/>
      <c r="H104" s="89"/>
      <c r="I104" s="89"/>
      <c r="J104" s="89"/>
      <c r="K104" s="132"/>
      <c r="L104" s="2"/>
      <c r="M104" s="34"/>
    </row>
    <row r="105" spans="1:13" ht="13.5" customHeight="1">
      <c r="A105" s="67"/>
      <c r="B105" s="90"/>
      <c r="C105" s="218"/>
      <c r="D105" s="219"/>
      <c r="E105" s="219"/>
      <c r="F105" s="192" t="s">
        <v>1</v>
      </c>
      <c r="G105" s="195" t="s">
        <v>2</v>
      </c>
      <c r="H105" s="212"/>
      <c r="I105" s="192" t="s">
        <v>0</v>
      </c>
      <c r="J105" s="210" t="s">
        <v>47</v>
      </c>
      <c r="K105" s="192" t="s">
        <v>3</v>
      </c>
      <c r="L105" s="2"/>
      <c r="M105" s="34"/>
    </row>
    <row r="106" spans="1:13" ht="13.5" customHeight="1">
      <c r="A106" s="91"/>
      <c r="B106" s="92"/>
      <c r="C106" s="220"/>
      <c r="D106" s="221"/>
      <c r="E106" s="221"/>
      <c r="F106" s="194"/>
      <c r="G106" s="197"/>
      <c r="H106" s="216"/>
      <c r="I106" s="194"/>
      <c r="J106" s="211"/>
      <c r="K106" s="194"/>
      <c r="L106" s="2"/>
      <c r="M106" s="34"/>
    </row>
    <row r="107" spans="1:13" ht="14.25">
      <c r="A107" s="119" t="s">
        <v>52</v>
      </c>
      <c r="B107" s="94"/>
      <c r="C107" s="67"/>
      <c r="D107" s="45"/>
      <c r="E107" s="45"/>
      <c r="F107" s="70"/>
      <c r="G107" s="67"/>
      <c r="H107" s="45"/>
      <c r="I107" s="67"/>
      <c r="J107" s="95"/>
      <c r="K107" s="70"/>
      <c r="L107" s="2"/>
      <c r="M107" s="34"/>
    </row>
    <row r="108" spans="1:13">
      <c r="A108" s="96"/>
      <c r="B108" s="97">
        <v>2018</v>
      </c>
      <c r="C108" s="207">
        <f>C75/L75*100</f>
        <v>21.486929571760164</v>
      </c>
      <c r="D108" s="208">
        <v>0</v>
      </c>
      <c r="E108" s="209">
        <v>0</v>
      </c>
      <c r="F108" s="98">
        <f>F75/L75*100</f>
        <v>10.051924469046645</v>
      </c>
      <c r="G108" s="207">
        <f>G75/L75*100</f>
        <v>6.9511753994791992</v>
      </c>
      <c r="H108" s="209"/>
      <c r="I108" s="99">
        <f>I75/L75*100</f>
        <v>1.8937345403468222</v>
      </c>
      <c r="J108" s="99">
        <f>J75/L75*100</f>
        <v>1.4028824458621303</v>
      </c>
      <c r="K108" s="98">
        <f>K75/L75*100</f>
        <v>1.1872127170253677</v>
      </c>
      <c r="L108" s="2"/>
      <c r="M108" s="34"/>
    </row>
    <row r="109" spans="1:13">
      <c r="A109" s="96"/>
      <c r="B109" s="97">
        <v>2025</v>
      </c>
      <c r="C109" s="99">
        <f>C76/L76*100</f>
        <v>21.741742906700647</v>
      </c>
      <c r="D109" s="100" t="s">
        <v>42</v>
      </c>
      <c r="E109" s="101">
        <f>E76/L76*100</f>
        <v>21.808691642673715</v>
      </c>
      <c r="F109" s="98">
        <f>F76/L76*100</f>
        <v>9.272123200876802</v>
      </c>
      <c r="G109" s="102">
        <f>G76/L76*100</f>
        <v>7.5492789369887046</v>
      </c>
      <c r="H109" s="103">
        <f>H76/L76*100</f>
        <v>7.4823302010156398</v>
      </c>
      <c r="I109" s="99">
        <f>I76/L76*100</f>
        <v>2.254036759607871</v>
      </c>
      <c r="J109" s="99">
        <f>J76/L76*100</f>
        <v>1.5460400281749691</v>
      </c>
      <c r="K109" s="98">
        <f>K76/L76*100</f>
        <v>1.1872127170253675</v>
      </c>
      <c r="L109" s="2"/>
      <c r="M109" s="34"/>
    </row>
    <row r="110" spans="1:13">
      <c r="A110" s="96"/>
      <c r="B110" s="97">
        <v>2030</v>
      </c>
      <c r="C110" s="99">
        <f>C77/L77*100</f>
        <v>22.175200479697356</v>
      </c>
      <c r="D110" s="100" t="s">
        <v>42</v>
      </c>
      <c r="E110" s="101">
        <f>E77/L77*100</f>
        <v>22.212646248919995</v>
      </c>
      <c r="F110" s="98">
        <f>F77/L77*100</f>
        <v>8.9459035067816668</v>
      </c>
      <c r="G110" s="102">
        <f>G77/L77*100</f>
        <v>7.9640788426706273</v>
      </c>
      <c r="H110" s="103">
        <f>H77/L77*100</f>
        <v>7.9266330734479906</v>
      </c>
      <c r="I110" s="99">
        <f>I77/L77*100</f>
        <v>2.5490704851479369</v>
      </c>
      <c r="J110" s="99">
        <f>J77/L77*100</f>
        <v>1.5663806972943937</v>
      </c>
      <c r="K110" s="98">
        <f>K77/L77*100</f>
        <v>1.1872127170253677</v>
      </c>
      <c r="L110" s="2"/>
      <c r="M110" s="34"/>
    </row>
    <row r="111" spans="1:13">
      <c r="A111" s="96"/>
      <c r="B111" s="97">
        <v>2035</v>
      </c>
      <c r="C111" s="99">
        <f>C78/L78*100</f>
        <v>22.955356788647148</v>
      </c>
      <c r="D111" s="100" t="s">
        <v>42</v>
      </c>
      <c r="E111" s="101">
        <f>E78/L78*100</f>
        <v>23.044611745753123</v>
      </c>
      <c r="F111" s="98">
        <f>F78/L78*100</f>
        <v>8.9629545574060376</v>
      </c>
      <c r="G111" s="102">
        <f>G78/L78*100</f>
        <v>8.3324238378901079</v>
      </c>
      <c r="H111" s="103">
        <f>H78/L78*100</f>
        <v>8.421678794996085</v>
      </c>
      <c r="I111" s="99">
        <f>I78/L78*100</f>
        <v>2.8633395288563892</v>
      </c>
      <c r="J111" s="99">
        <f>J78/L78*100</f>
        <v>1.6094261474692486</v>
      </c>
      <c r="K111" s="98">
        <f>K78/L78*100</f>
        <v>1.1872127170253677</v>
      </c>
      <c r="L111" s="2"/>
      <c r="M111" s="34"/>
    </row>
    <row r="112" spans="1:13">
      <c r="A112" s="104"/>
      <c r="B112" s="105">
        <v>2040</v>
      </c>
      <c r="C112" s="106">
        <f>C79/L79*100</f>
        <v>23.847786033636726</v>
      </c>
      <c r="D112" s="131" t="s">
        <v>42</v>
      </c>
      <c r="E112" s="108">
        <f>E79/L79*100</f>
        <v>24.075529401253771</v>
      </c>
      <c r="F112" s="109">
        <f>F79/L79*100</f>
        <v>9.2611300556748173</v>
      </c>
      <c r="G112" s="110">
        <f>G79/L79*100</f>
        <v>8.6355961317909422</v>
      </c>
      <c r="H112" s="111">
        <f>H79/L79*100</f>
        <v>8.8633394994079833</v>
      </c>
      <c r="I112" s="109">
        <f>I79/L79*100</f>
        <v>3.109426769746706</v>
      </c>
      <c r="J112" s="106">
        <f>J79/L79*100</f>
        <v>1.6544203593988931</v>
      </c>
      <c r="K112" s="109">
        <f>K79/L79*100</f>
        <v>1.1872127170253679</v>
      </c>
      <c r="L112" s="2"/>
      <c r="M112" s="34"/>
    </row>
    <row r="113" spans="1:13" ht="14.25">
      <c r="A113" s="120" t="s">
        <v>53</v>
      </c>
      <c r="B113" s="113"/>
      <c r="C113" s="204"/>
      <c r="D113" s="205"/>
      <c r="E113" s="206"/>
      <c r="F113" s="129"/>
      <c r="G113" s="195"/>
      <c r="H113" s="212"/>
      <c r="I113" s="130"/>
      <c r="J113" s="121"/>
      <c r="K113" s="129"/>
      <c r="L113" s="2"/>
      <c r="M113" s="34"/>
    </row>
    <row r="114" spans="1:13">
      <c r="A114" s="96"/>
      <c r="B114" s="97">
        <v>2018</v>
      </c>
      <c r="C114" s="207">
        <f>C81/L75*100</f>
        <v>20.763980008000793</v>
      </c>
      <c r="D114" s="208">
        <v>0</v>
      </c>
      <c r="E114" s="209">
        <v>0</v>
      </c>
      <c r="F114" s="98">
        <f>F81/L75*100</f>
        <v>9.3289749054644844</v>
      </c>
      <c r="G114" s="207">
        <f>G81/L75*100</f>
        <v>6.9511753994792009</v>
      </c>
      <c r="H114" s="209"/>
      <c r="I114" s="99">
        <f>I81/L75*100</f>
        <v>1.8937345403468222</v>
      </c>
      <c r="J114" s="99">
        <f>J81/L75*100</f>
        <v>1.4028824456849194</v>
      </c>
      <c r="K114" s="98">
        <f>K81/L75*100</f>
        <v>1.1872127170253675</v>
      </c>
      <c r="L114" s="2"/>
      <c r="M114" s="34"/>
    </row>
    <row r="115" spans="1:13">
      <c r="A115" s="96"/>
      <c r="B115" s="97">
        <v>2025</v>
      </c>
      <c r="C115" s="99">
        <f>C82/L76*100</f>
        <v>21.556655920332517</v>
      </c>
      <c r="D115" s="100" t="s">
        <v>42</v>
      </c>
      <c r="E115" s="101">
        <f>E82/L76*100</f>
        <v>21.623604656305584</v>
      </c>
      <c r="F115" s="98">
        <f>F82/L76*100</f>
        <v>9.0870362146858827</v>
      </c>
      <c r="G115" s="102">
        <f>G82/L76*100</f>
        <v>7.5492789369887028</v>
      </c>
      <c r="H115" s="103">
        <f>H82/L76*100</f>
        <v>7.4823302010156381</v>
      </c>
      <c r="I115" s="99">
        <f>I82/L76*100</f>
        <v>2.254036759607871</v>
      </c>
      <c r="J115" s="99">
        <f>J82/L76*100</f>
        <v>1.5460400279977586</v>
      </c>
      <c r="K115" s="98">
        <f>K82/L76*100</f>
        <v>1.1872127170253677</v>
      </c>
      <c r="L115" s="2"/>
      <c r="M115" s="34"/>
    </row>
    <row r="116" spans="1:13">
      <c r="A116" s="96"/>
      <c r="B116" s="97">
        <v>2030</v>
      </c>
      <c r="C116" s="99">
        <f>C83/L77*100</f>
        <v>22.186080460950112</v>
      </c>
      <c r="D116" s="100" t="s">
        <v>42</v>
      </c>
      <c r="E116" s="101">
        <f>E83/L77*100</f>
        <v>22.223526230172745</v>
      </c>
      <c r="F116" s="98">
        <f>F83/L77*100</f>
        <v>8.9567834882116308</v>
      </c>
      <c r="G116" s="102">
        <f>G83/L77*100</f>
        <v>7.9640788426706273</v>
      </c>
      <c r="H116" s="103">
        <f>H83/L77*100</f>
        <v>7.9266330734479915</v>
      </c>
      <c r="I116" s="99">
        <f>I83/L77*100</f>
        <v>2.5490704851479369</v>
      </c>
      <c r="J116" s="99">
        <f>J83/L77*100</f>
        <v>1.5663806971171825</v>
      </c>
      <c r="K116" s="98">
        <f>K83/L77*100</f>
        <v>1.1872127170253677</v>
      </c>
      <c r="L116" s="2"/>
      <c r="M116" s="34"/>
    </row>
    <row r="117" spans="1:13">
      <c r="A117" s="96"/>
      <c r="B117" s="97">
        <v>2035</v>
      </c>
      <c r="C117" s="99">
        <f>C84/L78*100</f>
        <v>22.915732359925389</v>
      </c>
      <c r="D117" s="100" t="s">
        <v>42</v>
      </c>
      <c r="E117" s="101">
        <f>E84/L78*100</f>
        <v>23.004987317031365</v>
      </c>
      <c r="F117" s="98">
        <f>F84/L78*100</f>
        <v>8.923330128861485</v>
      </c>
      <c r="G117" s="102">
        <f>G84/L78*100</f>
        <v>8.3324238378901079</v>
      </c>
      <c r="H117" s="103">
        <f>H84/L78*100</f>
        <v>8.421678794996085</v>
      </c>
      <c r="I117" s="99">
        <f>I84/L78*100</f>
        <v>2.8633395288563892</v>
      </c>
      <c r="J117" s="99">
        <f>J84/L78*100</f>
        <v>1.6094261472920379</v>
      </c>
      <c r="K117" s="98">
        <f>K84/L78*100</f>
        <v>1.1872127170253677</v>
      </c>
      <c r="L117" s="2"/>
      <c r="M117" s="34"/>
    </row>
    <row r="118" spans="1:13">
      <c r="A118" s="96"/>
      <c r="B118" s="105">
        <v>2040</v>
      </c>
      <c r="C118" s="106">
        <f>C85/L79*100</f>
        <v>23.5124507078432</v>
      </c>
      <c r="D118" s="131" t="s">
        <v>42</v>
      </c>
      <c r="E118" s="108">
        <f>E85/L79*100</f>
        <v>23.740194075460249</v>
      </c>
      <c r="F118" s="109">
        <f>F85/L79*100</f>
        <v>8.9257947300585041</v>
      </c>
      <c r="G118" s="110">
        <f>G85/L79*100</f>
        <v>8.6355961317909422</v>
      </c>
      <c r="H118" s="111">
        <f>H85/L79*100</f>
        <v>8.8633394994079833</v>
      </c>
      <c r="I118" s="109">
        <f>I85/L79*100</f>
        <v>3.109426769746706</v>
      </c>
      <c r="J118" s="106">
        <f>J85/L79*100</f>
        <v>1.6544203592216822</v>
      </c>
      <c r="K118" s="109">
        <f>K85/L79*100</f>
        <v>1.1872127170253679</v>
      </c>
      <c r="L118" s="2"/>
      <c r="M118" s="34"/>
    </row>
    <row r="119" spans="1:13" ht="14.25">
      <c r="A119" s="115"/>
      <c r="B119" s="112" t="s">
        <v>49</v>
      </c>
      <c r="C119" s="204"/>
      <c r="D119" s="205"/>
      <c r="E119" s="206"/>
      <c r="F119" s="129"/>
      <c r="G119" s="195"/>
      <c r="H119" s="212"/>
      <c r="I119" s="130"/>
      <c r="J119" s="121"/>
      <c r="K119" s="129"/>
      <c r="L119" s="2"/>
      <c r="M119" s="34"/>
    </row>
    <row r="120" spans="1:13">
      <c r="A120" s="96"/>
      <c r="B120" s="96">
        <v>2018</v>
      </c>
      <c r="C120" s="207">
        <f>C87/L75*100</f>
        <v>12.447731642398798</v>
      </c>
      <c r="D120" s="208">
        <v>0</v>
      </c>
      <c r="E120" s="209">
        <v>0</v>
      </c>
      <c r="F120" s="98">
        <f>F87/L75*100</f>
        <v>6.9977120872874776</v>
      </c>
      <c r="G120" s="207">
        <f>G87/L75*100</f>
        <v>3.9248991111446618</v>
      </c>
      <c r="H120" s="209"/>
      <c r="I120" s="99">
        <f>I87/L75*100</f>
        <v>0.84867056790824857</v>
      </c>
      <c r="J120" s="99">
        <f>J87/L75*100</f>
        <v>0.32736673223462703</v>
      </c>
      <c r="K120" s="98">
        <f>K87/L75*100</f>
        <v>0.34908314382378541</v>
      </c>
      <c r="L120" s="2"/>
      <c r="M120" s="34"/>
    </row>
    <row r="121" spans="1:13">
      <c r="A121" s="96"/>
      <c r="B121" s="96">
        <v>2025</v>
      </c>
      <c r="C121" s="99">
        <f>C88/L76*100</f>
        <v>12.596946707931428</v>
      </c>
      <c r="D121" s="100" t="s">
        <v>42</v>
      </c>
      <c r="E121" s="101">
        <f>E88/L76*100</f>
        <v>12.633620670912501</v>
      </c>
      <c r="F121" s="98">
        <f>F88/L76*100</f>
        <v>6.8289681737186179</v>
      </c>
      <c r="G121" s="102">
        <f>G88/L76*100</f>
        <v>4.1137549520021421</v>
      </c>
      <c r="H121" s="103">
        <f>H88/L76*100</f>
        <v>4.0770809890210682</v>
      </c>
      <c r="I121" s="99">
        <f>I88/L76*100</f>
        <v>1.008174750132633</v>
      </c>
      <c r="J121" s="99">
        <f>J88/L76*100</f>
        <v>0.34786306267460648</v>
      </c>
      <c r="K121" s="98">
        <f>K88/L76*100</f>
        <v>0.33485973238450251</v>
      </c>
      <c r="L121" s="2"/>
      <c r="M121" s="34"/>
    </row>
    <row r="122" spans="1:13">
      <c r="A122" s="96"/>
      <c r="B122" s="96">
        <v>2030</v>
      </c>
      <c r="C122" s="99">
        <f>C89/L77*100</f>
        <v>12.873908641058</v>
      </c>
      <c r="D122" s="100" t="s">
        <v>42</v>
      </c>
      <c r="E122" s="101">
        <f>E89/L77*100</f>
        <v>12.894092219775393</v>
      </c>
      <c r="F122" s="98">
        <f>F89/L77*100</f>
        <v>6.7923643593756715</v>
      </c>
      <c r="G122" s="102">
        <f>G89/L77*100</f>
        <v>4.2714750379044633</v>
      </c>
      <c r="H122" s="103">
        <f>H89/L77*100</f>
        <v>4.2512914591870672</v>
      </c>
      <c r="I122" s="99">
        <f>I89/L77*100</f>
        <v>1.1411903677875601</v>
      </c>
      <c r="J122" s="99">
        <f>J89/L77*100</f>
        <v>0.35420272232319683</v>
      </c>
      <c r="K122" s="98">
        <f>K89/L77*100</f>
        <v>0.33485973238450262</v>
      </c>
      <c r="L122" s="2"/>
      <c r="M122" s="34"/>
    </row>
    <row r="123" spans="1:13">
      <c r="A123" s="96"/>
      <c r="B123" s="96">
        <v>2035</v>
      </c>
      <c r="C123" s="99">
        <f>C90/L78*100</f>
        <v>13.207947990409998</v>
      </c>
      <c r="D123" s="100" t="s">
        <v>42</v>
      </c>
      <c r="E123" s="101">
        <f>E90/L78*100</f>
        <v>13.255707306299607</v>
      </c>
      <c r="F123" s="98">
        <f>F90/L78*100</f>
        <v>6.7856269596429044</v>
      </c>
      <c r="G123" s="102">
        <f>G90/L78*100</f>
        <v>4.4375564104263701</v>
      </c>
      <c r="H123" s="103">
        <f>H90/L78*100</f>
        <v>4.4853157263159789</v>
      </c>
      <c r="I123" s="99">
        <f>I90/L78*100</f>
        <v>1.2841260672315835</v>
      </c>
      <c r="J123" s="99">
        <f>J90/L78*100</f>
        <v>0.3657788207246383</v>
      </c>
      <c r="K123" s="98">
        <f>K90/L78*100</f>
        <v>0.33485973238450262</v>
      </c>
      <c r="L123" s="2"/>
      <c r="M123" s="34"/>
    </row>
    <row r="124" spans="1:13">
      <c r="A124" s="96"/>
      <c r="B124" s="104">
        <v>2040</v>
      </c>
      <c r="C124" s="106">
        <f>C91/L79*100</f>
        <v>13.449472105522908</v>
      </c>
      <c r="D124" s="131" t="s">
        <v>42</v>
      </c>
      <c r="E124" s="108">
        <f>E91/L79*100</f>
        <v>13.570770051990349</v>
      </c>
      <c r="F124" s="109">
        <f>F91/L79*100</f>
        <v>6.7550806836737962</v>
      </c>
      <c r="G124" s="110">
        <f>G91/L79*100</f>
        <v>4.5784853188585455</v>
      </c>
      <c r="H124" s="111">
        <f>H91/L79*100</f>
        <v>4.6997832653259861</v>
      </c>
      <c r="I124" s="109">
        <f>I91/L79*100</f>
        <v>1.403057360732777</v>
      </c>
      <c r="J124" s="106">
        <f>J91/L79*100</f>
        <v>0.37798900987328948</v>
      </c>
      <c r="K124" s="109">
        <f>K91/L79*100</f>
        <v>0.33485973238450278</v>
      </c>
      <c r="L124" s="2"/>
      <c r="M124" s="34"/>
    </row>
    <row r="125" spans="1:13" ht="14.25">
      <c r="A125" s="115"/>
      <c r="B125" s="117" t="s">
        <v>50</v>
      </c>
      <c r="C125" s="204"/>
      <c r="D125" s="205"/>
      <c r="E125" s="206"/>
      <c r="F125" s="129"/>
      <c r="G125" s="195"/>
      <c r="H125" s="212"/>
      <c r="I125" s="130"/>
      <c r="J125" s="121"/>
      <c r="K125" s="129"/>
      <c r="L125" s="2"/>
      <c r="M125" s="34"/>
    </row>
    <row r="126" spans="1:13">
      <c r="A126" s="96"/>
      <c r="B126" s="96">
        <v>2018</v>
      </c>
      <c r="C126" s="207">
        <f>C93/L75*100</f>
        <v>8.316248365601993</v>
      </c>
      <c r="D126" s="208">
        <v>0</v>
      </c>
      <c r="E126" s="209">
        <v>0</v>
      </c>
      <c r="F126" s="98">
        <f>F93/L75*100</f>
        <v>2.3312628181770059</v>
      </c>
      <c r="G126" s="207">
        <f>G93/L75*100</f>
        <v>3.0262762883345391</v>
      </c>
      <c r="H126" s="209"/>
      <c r="I126" s="99">
        <f>I93/L75*100</f>
        <v>1.0450639724385737</v>
      </c>
      <c r="J126" s="99">
        <f>J93/L75*100</f>
        <v>1.0755157134502924</v>
      </c>
      <c r="K126" s="98">
        <f>K93/L75*100</f>
        <v>0.83812957320158221</v>
      </c>
      <c r="L126" s="2"/>
      <c r="M126" s="34"/>
    </row>
    <row r="127" spans="1:13">
      <c r="A127" s="96"/>
      <c r="B127" s="96">
        <v>2025</v>
      </c>
      <c r="C127" s="99">
        <f>C94/L76*100</f>
        <v>8.9597092124010924</v>
      </c>
      <c r="D127" s="100" t="s">
        <v>42</v>
      </c>
      <c r="E127" s="101">
        <f>E94/L76*100</f>
        <v>8.9899839853930814</v>
      </c>
      <c r="F127" s="98">
        <f>F94/L76*100</f>
        <v>2.2580680409672658</v>
      </c>
      <c r="G127" s="102">
        <f>G94/L76*100</f>
        <v>3.4355239849865606</v>
      </c>
      <c r="H127" s="103">
        <f>H94/L76*100</f>
        <v>3.4052492119945703</v>
      </c>
      <c r="I127" s="99">
        <f>I94/L76*100</f>
        <v>1.2458620094752377</v>
      </c>
      <c r="J127" s="99">
        <f>J94/L76*100</f>
        <v>1.1981769653231522</v>
      </c>
      <c r="K127" s="98">
        <f>K94/L76*100</f>
        <v>0.85235298464086517</v>
      </c>
      <c r="L127" s="2"/>
      <c r="M127" s="34"/>
    </row>
    <row r="128" spans="1:13">
      <c r="A128" s="96"/>
      <c r="B128" s="96">
        <v>2030</v>
      </c>
      <c r="C128" s="99">
        <f>C95/L77*100</f>
        <v>9.3121718198921126</v>
      </c>
      <c r="D128" s="100" t="s">
        <v>42</v>
      </c>
      <c r="E128" s="101">
        <f>E95/L77*100</f>
        <v>9.3294340103973532</v>
      </c>
      <c r="F128" s="98">
        <f>F95/L77*100</f>
        <v>2.1644191288359602</v>
      </c>
      <c r="G128" s="102">
        <f>G95/L77*100</f>
        <v>3.6926038047661631</v>
      </c>
      <c r="H128" s="103">
        <f>H95/L77*100</f>
        <v>3.6753416142609234</v>
      </c>
      <c r="I128" s="99">
        <f>I95/L77*100</f>
        <v>1.407880117360377</v>
      </c>
      <c r="J128" s="99">
        <f>J95/L77*100</f>
        <v>1.2121779747939858</v>
      </c>
      <c r="K128" s="98">
        <f>K95/L77*100</f>
        <v>0.85235298464086517</v>
      </c>
      <c r="L128" s="2"/>
      <c r="M128" s="34"/>
    </row>
    <row r="129" spans="1:13">
      <c r="A129" s="96"/>
      <c r="B129" s="96">
        <v>2035</v>
      </c>
      <c r="C129" s="99">
        <f>C96/L78*100</f>
        <v>9.7077843695153891</v>
      </c>
      <c r="D129" s="100" t="s">
        <v>42</v>
      </c>
      <c r="E129" s="101">
        <f>E96/L78*100</f>
        <v>9.7492800107317574</v>
      </c>
      <c r="F129" s="98">
        <f>F96/L78*100</f>
        <v>2.1377031692185811</v>
      </c>
      <c r="G129" s="102">
        <f>G96/L78*100</f>
        <v>3.8948674274637365</v>
      </c>
      <c r="H129" s="103">
        <f>H96/L78*100</f>
        <v>3.9363630686801052</v>
      </c>
      <c r="I129" s="99">
        <f>I96/L78*100</f>
        <v>1.5792134616248059</v>
      </c>
      <c r="J129" s="99">
        <f>J96/L78*100</f>
        <v>1.2436473265673995</v>
      </c>
      <c r="K129" s="98">
        <f>K96/L78*100</f>
        <v>0.85235298464086517</v>
      </c>
      <c r="L129" s="2"/>
      <c r="M129" s="34"/>
    </row>
    <row r="130" spans="1:13">
      <c r="A130" s="104"/>
      <c r="B130" s="104">
        <v>2040</v>
      </c>
      <c r="C130" s="106">
        <f>C97/L79*100</f>
        <v>10.062978602320294</v>
      </c>
      <c r="D130" s="107" t="s">
        <v>42</v>
      </c>
      <c r="E130" s="108">
        <f>E97/L79*100</f>
        <v>10.169424023469896</v>
      </c>
      <c r="F130" s="109">
        <f>F97/L79*100</f>
        <v>2.1707140463847083</v>
      </c>
      <c r="G130" s="110">
        <f>G97/L79*100</f>
        <v>4.0571108129323967</v>
      </c>
      <c r="H130" s="111">
        <f>H97/L79*100</f>
        <v>4.163556234081998</v>
      </c>
      <c r="I130" s="109">
        <f>I97/L79*100</f>
        <v>1.7063694090139292</v>
      </c>
      <c r="J130" s="106">
        <f>J97/L79*100</f>
        <v>1.2764313493483928</v>
      </c>
      <c r="K130" s="109">
        <f>K97/L79*100</f>
        <v>0.85235298464086495</v>
      </c>
      <c r="L130" s="2"/>
      <c r="M130" s="34"/>
    </row>
    <row r="131" spans="1:13">
      <c r="A131" s="118" t="s">
        <v>43</v>
      </c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2"/>
      <c r="M131" s="34"/>
    </row>
    <row r="132" spans="1:13">
      <c r="A132" s="118" t="s">
        <v>44</v>
      </c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2"/>
      <c r="M132" s="34"/>
    </row>
    <row r="133" spans="1:13">
      <c r="A133" s="118" t="s">
        <v>45</v>
      </c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2"/>
      <c r="M133" s="34"/>
    </row>
    <row r="137" spans="1:13" ht="17.25">
      <c r="A137" s="86" t="s">
        <v>35</v>
      </c>
      <c r="B137" s="34"/>
      <c r="C137" s="34"/>
      <c r="D137" s="34"/>
      <c r="E137" s="34"/>
      <c r="F137" s="133"/>
      <c r="G137" s="133"/>
      <c r="H137" s="133"/>
      <c r="I137" s="133"/>
      <c r="J137" s="35"/>
      <c r="K137" s="34"/>
      <c r="L137" s="87"/>
      <c r="M137" s="34"/>
    </row>
    <row r="138" spans="1:13" ht="14.25">
      <c r="A138" s="34"/>
      <c r="B138" s="88"/>
      <c r="C138" s="34"/>
      <c r="D138" s="34"/>
      <c r="E138" s="34"/>
      <c r="F138" s="34"/>
      <c r="G138" s="34"/>
      <c r="H138" s="34"/>
      <c r="I138" s="34"/>
      <c r="J138" s="34"/>
      <c r="K138" s="2"/>
      <c r="L138" s="2" t="s">
        <v>6</v>
      </c>
      <c r="M138" s="34"/>
    </row>
    <row r="139" spans="1:13" ht="13.5" customHeight="1">
      <c r="A139" s="130"/>
      <c r="B139" s="132"/>
      <c r="C139" s="188" t="s">
        <v>46</v>
      </c>
      <c r="D139" s="189">
        <v>0</v>
      </c>
      <c r="E139" s="189">
        <v>0</v>
      </c>
      <c r="F139" s="89"/>
      <c r="G139" s="89"/>
      <c r="H139" s="89"/>
      <c r="I139" s="89"/>
      <c r="J139" s="89"/>
      <c r="K139" s="132"/>
      <c r="L139" s="192" t="s">
        <v>7</v>
      </c>
      <c r="M139" s="34"/>
    </row>
    <row r="140" spans="1:13" ht="13.5" customHeight="1">
      <c r="A140" s="67"/>
      <c r="B140" s="90"/>
      <c r="C140" s="190">
        <v>0</v>
      </c>
      <c r="D140" s="191">
        <v>0</v>
      </c>
      <c r="E140" s="191">
        <v>0</v>
      </c>
      <c r="F140" s="192" t="s">
        <v>1</v>
      </c>
      <c r="G140" s="195" t="s">
        <v>2</v>
      </c>
      <c r="H140" s="196"/>
      <c r="I140" s="195" t="s">
        <v>0</v>
      </c>
      <c r="J140" s="199" t="s">
        <v>47</v>
      </c>
      <c r="K140" s="192" t="s">
        <v>3</v>
      </c>
      <c r="L140" s="193"/>
      <c r="M140" s="34"/>
    </row>
    <row r="141" spans="1:13">
      <c r="A141" s="91"/>
      <c r="B141" s="92"/>
      <c r="C141" s="201"/>
      <c r="D141" s="202"/>
      <c r="E141" s="203"/>
      <c r="F141" s="194"/>
      <c r="G141" s="197"/>
      <c r="H141" s="198"/>
      <c r="I141" s="197"/>
      <c r="J141" s="200"/>
      <c r="K141" s="194"/>
      <c r="L141" s="194"/>
      <c r="M141" s="34"/>
    </row>
    <row r="142" spans="1:13" ht="14.25">
      <c r="A142" s="93" t="s">
        <v>10</v>
      </c>
      <c r="B142" s="94"/>
      <c r="C142" s="67"/>
      <c r="D142" s="45"/>
      <c r="E142" s="45"/>
      <c r="F142" s="70"/>
      <c r="G142" s="67"/>
      <c r="H142" s="45"/>
      <c r="I142" s="67"/>
      <c r="J142" s="95"/>
      <c r="K142" s="70"/>
      <c r="L142" s="70"/>
      <c r="M142" s="34"/>
    </row>
    <row r="143" spans="1:13">
      <c r="A143" s="96"/>
      <c r="B143" s="97">
        <v>2018</v>
      </c>
      <c r="C143" s="207">
        <f>F143+G143+I143+J143+K143</f>
        <v>121.25074357344261</v>
      </c>
      <c r="D143" s="208"/>
      <c r="E143" s="209"/>
      <c r="F143" s="98">
        <f>③年金!L5/10^4</f>
        <v>56.72300977883021</v>
      </c>
      <c r="G143" s="207">
        <f>(④医療!C23+⑦その他医療!C29)/10^4</f>
        <v>39.225482779261121</v>
      </c>
      <c r="H143" s="209"/>
      <c r="I143" s="99">
        <f>(⑤介護!F51+⑧その他介護!C29)/10^4</f>
        <v>10.686344011177116</v>
      </c>
      <c r="J143" s="99">
        <f>⑥子ども・子育て!C4/10^4</f>
        <v>7.9164656420000004</v>
      </c>
      <c r="K143" s="98">
        <f>⑨その他!C29/10^4</f>
        <v>6.6994413621741495</v>
      </c>
      <c r="L143" s="98">
        <f>'⑪経済前提等（⑦⑧⑨の推計用）'!C5</f>
        <v>564.29999999999995</v>
      </c>
      <c r="M143" s="34"/>
    </row>
    <row r="144" spans="1:13">
      <c r="A144" s="96"/>
      <c r="B144" s="97">
        <v>2025</v>
      </c>
      <c r="C144" s="99">
        <f>F144+MIN(G144,H144)+I144+J144+K144</f>
        <v>149.39835985874396</v>
      </c>
      <c r="D144" s="100" t="s">
        <v>42</v>
      </c>
      <c r="E144" s="101">
        <f>F144+MAX(G144,H144)+I144+J144+K144</f>
        <v>151.00341614371919</v>
      </c>
      <c r="F144" s="98">
        <f>③年金!L12/10^4</f>
        <v>64.224077739764027</v>
      </c>
      <c r="G144" s="102">
        <f>(④医療!C24+⑦その他医療!C30)/10^4</f>
        <v>50.237345322548251</v>
      </c>
      <c r="H144" s="103">
        <f>(④医療!C33+⑦その他医療!C30)/10^4</f>
        <v>51.842401607523492</v>
      </c>
      <c r="I144" s="99">
        <f>(⑤介護!U51+⑧その他介護!C30)/10^4</f>
        <v>15.710744277314518</v>
      </c>
      <c r="J144" s="99">
        <f>⑥子ども・子育て!G4/10^4</f>
        <v>10.829036971596725</v>
      </c>
      <c r="K144" s="98">
        <f>⑨その他!C30/10^4</f>
        <v>8.3971555475204251</v>
      </c>
      <c r="L144" s="98">
        <f>'⑪経済前提等（⑦⑧⑨の推計用）'!C6</f>
        <v>707.3</v>
      </c>
      <c r="M144" s="34"/>
    </row>
    <row r="145" spans="1:13">
      <c r="A145" s="96"/>
      <c r="B145" s="97">
        <v>2030</v>
      </c>
      <c r="C145" s="99">
        <f>F145+MIN(G145,H145)+I145+J145+K145</f>
        <v>169.27097742872107</v>
      </c>
      <c r="D145" s="100" t="s">
        <v>42</v>
      </c>
      <c r="E145" s="101">
        <f>F145+MAX(G145,H145)+I145+J145+K145</f>
        <v>172.05940718661427</v>
      </c>
      <c r="F145" s="98">
        <f>③年金!L17/10^4</f>
        <v>70.08741841492288</v>
      </c>
      <c r="G145" s="102">
        <f>(④医療!C25+⑦その他医療!C31)/10^4</f>
        <v>57.86871755069641</v>
      </c>
      <c r="H145" s="103">
        <f>(④医療!C34+⑦その他医療!C31)/10^4</f>
        <v>60.657147308589636</v>
      </c>
      <c r="I145" s="99">
        <f>(⑤介護!X51+⑧その他介護!C31)/10^4</f>
        <v>19.67242524151861</v>
      </c>
      <c r="J145" s="99">
        <f>⑥子ども・子育て!K4/10^4</f>
        <v>12.205685319338039</v>
      </c>
      <c r="K145" s="98">
        <f>⑨その他!C31/10^4</f>
        <v>9.4367309022450954</v>
      </c>
      <c r="L145" s="98">
        <f>'⑪経済前提等（⑦⑧⑨の推計用）'!C7</f>
        <v>794.86437155839997</v>
      </c>
      <c r="M145" s="34"/>
    </row>
    <row r="146" spans="1:13">
      <c r="A146" s="96"/>
      <c r="B146" s="97">
        <v>2035</v>
      </c>
      <c r="C146" s="99">
        <f>F146+MIN(G146,H146)+I146+J146+K146</f>
        <v>188.54360757871217</v>
      </c>
      <c r="D146" s="100" t="s">
        <v>42</v>
      </c>
      <c r="E146" s="101">
        <f>F146+MAX(G146,H146)+I146+J146+K146</f>
        <v>192.39036209159406</v>
      </c>
      <c r="F146" s="98">
        <f>③年金!L22/10^4</f>
        <v>76.417336157701868</v>
      </c>
      <c r="G146" s="102">
        <f>(④医療!C26+⑦その他医療!C32)/10^4</f>
        <v>64.903362743092003</v>
      </c>
      <c r="H146" s="103">
        <f>(④医療!C35+⑦その他医療!C32)/10^4</f>
        <v>68.75011725597389</v>
      </c>
      <c r="I146" s="99">
        <f>(⑤介護!AA51+⑧その他介護!C32)/10^4</f>
        <v>23.571983843894831</v>
      </c>
      <c r="J146" s="99">
        <f>⑥子ども・子育て!O4/10^4</f>
        <v>13.434707797868153</v>
      </c>
      <c r="K146" s="98">
        <f>⑨その他!C32/10^4</f>
        <v>10.216217036155319</v>
      </c>
      <c r="L146" s="98">
        <f>'⑪経済前提等（⑦⑧⑨の推計用）'!C8</f>
        <v>860.52119301355367</v>
      </c>
      <c r="M146" s="34"/>
    </row>
    <row r="147" spans="1:13">
      <c r="A147" s="104"/>
      <c r="B147" s="105">
        <v>2040</v>
      </c>
      <c r="C147" s="106">
        <f>F147+MIN(G147,H147)+I147+J147+K147</f>
        <v>211.14192285698982</v>
      </c>
      <c r="D147" s="131" t="s">
        <v>42</v>
      </c>
      <c r="E147" s="108">
        <f>F147+MAX(G147,H147)+I147+J147+K147</f>
        <v>216.22334016221893</v>
      </c>
      <c r="F147" s="109">
        <f>③年金!L27/10^4</f>
        <v>85.87785214688958</v>
      </c>
      <c r="G147" s="110">
        <f>(④医療!C27+⑦その他医療!C33)/10^4</f>
        <v>72.106888409213482</v>
      </c>
      <c r="H147" s="111">
        <f>(④医療!C36+⑦その他医療!C33)/10^4</f>
        <v>77.188305714442606</v>
      </c>
      <c r="I147" s="109">
        <f>(⑤介護!AD51+⑧その他介護!C33)/10^4</f>
        <v>27.305544795681421</v>
      </c>
      <c r="J147" s="106">
        <f>⑥子ども・子育て!S4/10^4</f>
        <v>14.79154777593275</v>
      </c>
      <c r="K147" s="109">
        <f>⑨その他!C33/10^4</f>
        <v>11.060089729272583</v>
      </c>
      <c r="L147" s="109">
        <f>'⑪経済前提等（⑦⑧⑨の推計用）'!C9</f>
        <v>931.60135253472504</v>
      </c>
      <c r="M147" s="34"/>
    </row>
    <row r="148" spans="1:13" ht="14.25">
      <c r="A148" s="112" t="s">
        <v>48</v>
      </c>
      <c r="B148" s="113"/>
      <c r="C148" s="204"/>
      <c r="D148" s="205"/>
      <c r="E148" s="206"/>
      <c r="F148" s="129"/>
      <c r="G148" s="195"/>
      <c r="H148" s="196"/>
      <c r="I148" s="130"/>
      <c r="J148" s="121"/>
      <c r="K148" s="129"/>
      <c r="L148" s="34"/>
      <c r="M148" s="34"/>
    </row>
    <row r="149" spans="1:13">
      <c r="A149" s="96"/>
      <c r="B149" s="97">
        <v>2018</v>
      </c>
      <c r="C149" s="207">
        <f>F149+G149+I149+J149+K149</f>
        <v>117.17113918514846</v>
      </c>
      <c r="D149" s="208"/>
      <c r="E149" s="209"/>
      <c r="F149" s="98">
        <f t="shared" ref="F149:G149" si="28">F155+F161</f>
        <v>52.643405391536078</v>
      </c>
      <c r="G149" s="207">
        <f t="shared" si="28"/>
        <v>39.225482779261128</v>
      </c>
      <c r="H149" s="209"/>
      <c r="I149" s="99">
        <f t="shared" ref="I149:K149" si="29">I155+I161</f>
        <v>10.686344011177116</v>
      </c>
      <c r="J149" s="99">
        <f t="shared" si="29"/>
        <v>7.9164656409999994</v>
      </c>
      <c r="K149" s="98">
        <f t="shared" si="29"/>
        <v>6.6994413621741487</v>
      </c>
      <c r="L149" s="114">
        <v>564.29999999999995</v>
      </c>
      <c r="M149" s="34"/>
    </row>
    <row r="150" spans="1:13">
      <c r="A150" s="96"/>
      <c r="B150" s="97">
        <v>2025</v>
      </c>
      <c r="C150" s="99">
        <f>F150+MIN(G150,H150)+I150+J150+K150</f>
        <v>148.81789261825935</v>
      </c>
      <c r="D150" s="100" t="s">
        <v>42</v>
      </c>
      <c r="E150" s="101">
        <f>F150+MAX(G150,H150)+I150+J150+K150</f>
        <v>150.42294890323458</v>
      </c>
      <c r="F150" s="98">
        <f t="shared" ref="F150:G150" si="30">F156+F162</f>
        <v>63.643610500532859</v>
      </c>
      <c r="G150" s="102">
        <f t="shared" si="30"/>
        <v>50.237345322548251</v>
      </c>
      <c r="H150" s="103">
        <f>H156+H162</f>
        <v>51.842401607523485</v>
      </c>
      <c r="I150" s="99">
        <f t="shared" ref="I150:K150" si="31">I156+I162</f>
        <v>15.710744277314515</v>
      </c>
      <c r="J150" s="99">
        <f t="shared" si="31"/>
        <v>10.829036970343317</v>
      </c>
      <c r="K150" s="98">
        <f t="shared" si="31"/>
        <v>8.3971555475204251</v>
      </c>
      <c r="L150" s="114">
        <v>707.3</v>
      </c>
      <c r="M150" s="34"/>
    </row>
    <row r="151" spans="1:13">
      <c r="A151" s="96"/>
      <c r="B151" s="97">
        <v>2030</v>
      </c>
      <c r="C151" s="99">
        <f>F151+MIN(G151,H151)+I151+J151+K151</f>
        <v>170.84203112161597</v>
      </c>
      <c r="D151" s="100" t="s">
        <v>42</v>
      </c>
      <c r="E151" s="101">
        <f>F151+MAX(G151,H151)+I151+J151+K151</f>
        <v>173.63046087950923</v>
      </c>
      <c r="F151" s="98">
        <f t="shared" ref="F151:G151" si="32">F157+F163</f>
        <v>71.658472109226409</v>
      </c>
      <c r="G151" s="102">
        <f t="shared" si="32"/>
        <v>57.868717550696402</v>
      </c>
      <c r="H151" s="103">
        <f>H157+H163</f>
        <v>60.657147308589643</v>
      </c>
      <c r="I151" s="99">
        <f t="shared" ref="I151:K151" si="33">I157+I163</f>
        <v>19.67242524151861</v>
      </c>
      <c r="J151" s="99">
        <f t="shared" si="33"/>
        <v>12.205685317929456</v>
      </c>
      <c r="K151" s="98">
        <f t="shared" si="33"/>
        <v>9.4367309022450954</v>
      </c>
      <c r="L151" s="114">
        <v>794.86437155839997</v>
      </c>
      <c r="M151" s="34"/>
    </row>
    <row r="152" spans="1:13">
      <c r="A152" s="96"/>
      <c r="B152" s="97">
        <v>2035</v>
      </c>
      <c r="C152" s="99">
        <f>F152+MIN(G152,H152)+I152+J152+K152</f>
        <v>188.88047521313925</v>
      </c>
      <c r="D152" s="100" t="s">
        <v>42</v>
      </c>
      <c r="E152" s="101">
        <f>F152+MAX(G152,H152)+I152+J152+K152</f>
        <v>192.72722972602114</v>
      </c>
      <c r="F152" s="98">
        <f t="shared" ref="F152:G152" si="34">F158+F164</f>
        <v>76.754203793653886</v>
      </c>
      <c r="G152" s="102">
        <f t="shared" si="34"/>
        <v>64.903362743092003</v>
      </c>
      <c r="H152" s="103">
        <f>H158+H164</f>
        <v>68.75011725597389</v>
      </c>
      <c r="I152" s="99">
        <f t="shared" ref="I152:K152" si="35">I158+I164</f>
        <v>23.571983843894831</v>
      </c>
      <c r="J152" s="99">
        <f t="shared" si="35"/>
        <v>13.434707796343218</v>
      </c>
      <c r="K152" s="98">
        <f t="shared" si="35"/>
        <v>10.216217036155319</v>
      </c>
      <c r="L152" s="114">
        <v>860.52119301355367</v>
      </c>
      <c r="M152" s="34"/>
    </row>
    <row r="153" spans="1:13">
      <c r="A153" s="96"/>
      <c r="B153" s="105">
        <v>2040</v>
      </c>
      <c r="C153" s="106">
        <f>F153+MIN(G153,H153)+I153+J153+K153</f>
        <v>207.44123310333032</v>
      </c>
      <c r="D153" s="131" t="s">
        <v>42</v>
      </c>
      <c r="E153" s="108">
        <f>F153+MAX(G153,H153)+I153+J153+K153</f>
        <v>212.52265040855946</v>
      </c>
      <c r="F153" s="109">
        <f t="shared" ref="F153:G153" si="36">F159+F165</f>
        <v>82.177162394880995</v>
      </c>
      <c r="G153" s="110">
        <f t="shared" si="36"/>
        <v>72.106888409213468</v>
      </c>
      <c r="H153" s="111">
        <f>H159+H165</f>
        <v>77.188305714442606</v>
      </c>
      <c r="I153" s="109">
        <f t="shared" ref="I153:K153" si="37">I159+I165</f>
        <v>27.305544795681417</v>
      </c>
      <c r="J153" s="106">
        <f t="shared" si="37"/>
        <v>14.791547774281851</v>
      </c>
      <c r="K153" s="109">
        <f t="shared" si="37"/>
        <v>11.060089729272583</v>
      </c>
      <c r="L153" s="114">
        <v>931.60135253472504</v>
      </c>
      <c r="M153" s="34"/>
    </row>
    <row r="154" spans="1:13" ht="14.25">
      <c r="A154" s="115"/>
      <c r="B154" s="112" t="s">
        <v>49</v>
      </c>
      <c r="C154" s="204"/>
      <c r="D154" s="205"/>
      <c r="E154" s="206"/>
      <c r="F154" s="129"/>
      <c r="G154" s="195"/>
      <c r="H154" s="196"/>
      <c r="I154" s="130"/>
      <c r="J154" s="121"/>
      <c r="K154" s="129"/>
      <c r="L154" s="116"/>
      <c r="M154" s="34"/>
    </row>
    <row r="155" spans="1:13">
      <c r="A155" s="96"/>
      <c r="B155" s="96">
        <v>2018</v>
      </c>
      <c r="C155" s="207">
        <f>F155+G155+I155+J155+K155</f>
        <v>70.242549658056419</v>
      </c>
      <c r="D155" s="208"/>
      <c r="E155" s="209"/>
      <c r="F155" s="98">
        <f>③年金!M5/10^4</f>
        <v>39.488089308563232</v>
      </c>
      <c r="G155" s="207">
        <f>(④医療!D23+⑦その他医療!D29)/10^4</f>
        <v>22.148205684189325</v>
      </c>
      <c r="H155" s="208"/>
      <c r="I155" s="99">
        <f>(⑤介護!F52+⑧その他介護!D29)/10^4</f>
        <v>4.7890480147062462</v>
      </c>
      <c r="J155" s="99">
        <f>⑥子ども・子育て!D4/10^4</f>
        <v>1.8473304700000002</v>
      </c>
      <c r="K155" s="98">
        <f>⑨その他!D29/10^4</f>
        <v>1.969876180597621</v>
      </c>
      <c r="L155" s="114">
        <v>564.29999999999995</v>
      </c>
      <c r="M155" s="34"/>
    </row>
    <row r="156" spans="1:13">
      <c r="A156" s="96"/>
      <c r="B156" s="96">
        <v>2025</v>
      </c>
      <c r="C156" s="99">
        <f>F156+MIN(G156,H156)+I156+J156+K156</f>
        <v>87.532631668189723</v>
      </c>
      <c r="D156" s="100" t="s">
        <v>42</v>
      </c>
      <c r="E156" s="101">
        <f>F156+MAX(G156,H156)+I156+J156+K156</f>
        <v>88.411868205253015</v>
      </c>
      <c r="F156" s="98">
        <f>③年金!M12/10^4</f>
        <v>48.319286389418444</v>
      </c>
      <c r="G156" s="102">
        <f>(④医療!D24+⑦その他医療!D30)/10^4</f>
        <v>27.366276562146115</v>
      </c>
      <c r="H156" s="103">
        <f>(④医療!D33+⑦その他医療!D30)/10^4</f>
        <v>28.245513099209418</v>
      </c>
      <c r="I156" s="99">
        <f>(⑤介護!U52+⑧その他介護!D30)/10^4</f>
        <v>7.0270263422566179</v>
      </c>
      <c r="J156" s="99">
        <f>⑥子ども・子育て!H4/10^4</f>
        <v>2.4515794872129462</v>
      </c>
      <c r="K156" s="98">
        <f>⑨その他!D30/10^4</f>
        <v>2.3684628871555864</v>
      </c>
      <c r="L156" s="114">
        <v>707.3</v>
      </c>
      <c r="M156" s="34"/>
    </row>
    <row r="157" spans="1:13">
      <c r="A157" s="96"/>
      <c r="B157" s="96">
        <v>2030</v>
      </c>
      <c r="C157" s="99">
        <f>F157+MIN(G157,H157)+I157+J157+K157</f>
        <v>100.42082686538737</v>
      </c>
      <c r="D157" s="100" t="s">
        <v>42</v>
      </c>
      <c r="E157" s="101">
        <f>F157+MAX(G157,H157)+I157+J157+K157</f>
        <v>101.92381352275176</v>
      </c>
      <c r="F157" s="98">
        <f>③年金!M17/10^4</f>
        <v>55.142693094722858</v>
      </c>
      <c r="G157" s="102">
        <f>(④医療!D25+⑦その他医療!D31)/10^4</f>
        <v>31.022973106109216</v>
      </c>
      <c r="H157" s="103">
        <f>(④医療!D34+⑦その他医療!D31)/10^4</f>
        <v>32.525959763473608</v>
      </c>
      <c r="I157" s="99">
        <f>(⑤介護!X52+⑧その他介護!D31)/10^4</f>
        <v>8.8071249215923508</v>
      </c>
      <c r="J157" s="99">
        <f>⑥子ども・子育て!L4/10^4</f>
        <v>2.7863550355427251</v>
      </c>
      <c r="K157" s="98">
        <f>⑨その他!D31/10^4</f>
        <v>2.661680707420218</v>
      </c>
      <c r="L157" s="114">
        <v>794.86437155839997</v>
      </c>
      <c r="M157" s="34"/>
    </row>
    <row r="158" spans="1:13">
      <c r="A158" s="96"/>
      <c r="B158" s="96">
        <v>2035</v>
      </c>
      <c r="C158" s="99">
        <f>F158+MIN(G158,H158)+I158+J158+K158</f>
        <v>110.17647745898076</v>
      </c>
      <c r="D158" s="100" t="s">
        <v>42</v>
      </c>
      <c r="E158" s="101">
        <f>F158+MAX(G158,H158)+I158+J158+K158</f>
        <v>112.23483219789308</v>
      </c>
      <c r="F158" s="98">
        <f>③年金!M22/10^4</f>
        <v>59.089453667156619</v>
      </c>
      <c r="G158" s="102">
        <f>(④医療!D26+⑦その他医療!D32)/10^4</f>
        <v>34.548093538269093</v>
      </c>
      <c r="H158" s="103">
        <f>(④医療!D35+⑦その他医療!D32)/10^4</f>
        <v>36.606448277181407</v>
      </c>
      <c r="I158" s="99">
        <f>(⑤介護!AA52+⑧その他介護!D32)/10^4</f>
        <v>10.571362077481819</v>
      </c>
      <c r="J158" s="99">
        <f>⑥子ども・子育て!P4/10^4</f>
        <v>3.0860292120361046</v>
      </c>
      <c r="K158" s="98">
        <f>⑨その他!D32/10^4</f>
        <v>2.8815389640371158</v>
      </c>
      <c r="L158" s="114">
        <v>860.52119301355367</v>
      </c>
      <c r="M158" s="34"/>
    </row>
    <row r="159" spans="1:13">
      <c r="A159" s="96"/>
      <c r="B159" s="104">
        <v>2040</v>
      </c>
      <c r="C159" s="106">
        <f>F159+MIN(G159,H159)+I159+J159+K159</f>
        <v>119.86383876710856</v>
      </c>
      <c r="D159" s="131" t="s">
        <v>42</v>
      </c>
      <c r="E159" s="108">
        <f>F159+MAX(G159,H159)+I159+J159+K159</f>
        <v>122.57024242978227</v>
      </c>
      <c r="F159" s="109">
        <f>③年金!M27/10^4</f>
        <v>62.794089070348811</v>
      </c>
      <c r="G159" s="110">
        <f>(④医療!D27+⑦その他医療!D33)/10^4</f>
        <v>38.209979578094298</v>
      </c>
      <c r="H159" s="111">
        <f>(④医療!D36+⑦その他医療!D33)/10^4</f>
        <v>40.916383240768006</v>
      </c>
      <c r="I159" s="109">
        <f>(⑤介護!AD52+⑧その他介護!D33)/10^4</f>
        <v>12.320999480402691</v>
      </c>
      <c r="J159" s="106">
        <f>⑥子ども・子育て!T4/10^4</f>
        <v>3.4192128422745793</v>
      </c>
      <c r="K159" s="109">
        <f>⑨その他!D33/10^4</f>
        <v>3.1195577959881859</v>
      </c>
      <c r="L159" s="114">
        <v>931.60135253472504</v>
      </c>
      <c r="M159" s="34"/>
    </row>
    <row r="160" spans="1:13" ht="14.25">
      <c r="A160" s="115"/>
      <c r="B160" s="112" t="s">
        <v>50</v>
      </c>
      <c r="C160" s="204"/>
      <c r="D160" s="205"/>
      <c r="E160" s="206"/>
      <c r="F160" s="129"/>
      <c r="G160" s="195"/>
      <c r="H160" s="196"/>
      <c r="I160" s="130"/>
      <c r="J160" s="121"/>
      <c r="K160" s="129"/>
      <c r="L160" s="116"/>
      <c r="M160" s="34"/>
    </row>
    <row r="161" spans="1:13">
      <c r="A161" s="96"/>
      <c r="B161" s="96">
        <v>2018</v>
      </c>
      <c r="C161" s="207">
        <f>F161+G161+I161+J161+K161</f>
        <v>46.928589527092043</v>
      </c>
      <c r="D161" s="208"/>
      <c r="E161" s="209"/>
      <c r="F161" s="98">
        <f>(③年金!N5+③年金!O5)/10^4</f>
        <v>13.155316082972844</v>
      </c>
      <c r="G161" s="207">
        <f>(④医療!E23+④医療!F23+⑦その他医療!E29+⑦その他医療!F29)/10^4</f>
        <v>17.077277095071803</v>
      </c>
      <c r="H161" s="208"/>
      <c r="I161" s="99">
        <f>(⑤介護!F53+⑤介護!F54+⑧その他介護!E29+⑧その他介護!F29)/10^4</f>
        <v>5.8972959964708709</v>
      </c>
      <c r="J161" s="99">
        <f>(⑥子ども・子育て!E4)/10^4</f>
        <v>6.0691351709999992</v>
      </c>
      <c r="K161" s="98">
        <f>(⑨その他!E29+⑨その他!F29)/10^4</f>
        <v>4.7295651815765281</v>
      </c>
      <c r="L161" s="114">
        <v>564.29999999999995</v>
      </c>
      <c r="M161" s="34"/>
    </row>
    <row r="162" spans="1:13">
      <c r="A162" s="96"/>
      <c r="B162" s="96">
        <v>2025</v>
      </c>
      <c r="C162" s="99">
        <f>F162+MIN(G162,H162)+I162+J162+K162</f>
        <v>61.285260950069656</v>
      </c>
      <c r="D162" s="100" t="s">
        <v>42</v>
      </c>
      <c r="E162" s="101">
        <f>F162+MAX(G162,H162)+I162+J162+K162</f>
        <v>62.011080697981591</v>
      </c>
      <c r="F162" s="98">
        <f>(③年金!N12+③年金!O12)/10^4</f>
        <v>15.324324111114411</v>
      </c>
      <c r="G162" s="102">
        <f>(④医療!E24+④医療!F24+⑦その他医療!E30+⑦その他医療!F30)/10^4</f>
        <v>22.871068760402135</v>
      </c>
      <c r="H162" s="103">
        <f>(④医療!E33+④医療!F33+⑦その他医療!E30+⑦その他医療!F30)/10^4</f>
        <v>23.59688850831407</v>
      </c>
      <c r="I162" s="99">
        <f>(⑤介護!U53+⑤介護!U54+⑧その他介護!E30+⑧その他介護!F30)/10^4</f>
        <v>8.6837179350578975</v>
      </c>
      <c r="J162" s="99">
        <f>(⑥子ども・子育て!I4)/10^4</f>
        <v>8.377457483130371</v>
      </c>
      <c r="K162" s="98">
        <f>(⑨その他!E30+⑨その他!F30)/10^4</f>
        <v>6.0286926603648388</v>
      </c>
      <c r="L162" s="114">
        <v>707.3</v>
      </c>
      <c r="M162" s="34"/>
    </row>
    <row r="163" spans="1:13">
      <c r="A163" s="96"/>
      <c r="B163" s="96">
        <v>2030</v>
      </c>
      <c r="C163" s="99">
        <f>F163+MIN(G163,H163)+I163+J163+K163</f>
        <v>70.421204256228606</v>
      </c>
      <c r="D163" s="100" t="s">
        <v>42</v>
      </c>
      <c r="E163" s="101">
        <f>F163+MAX(G163,H163)+I163+J163+K163</f>
        <v>71.706647356757429</v>
      </c>
      <c r="F163" s="98">
        <f>(③年金!N17+③年金!O17)/10^4</f>
        <v>16.515779014503547</v>
      </c>
      <c r="G163" s="102">
        <f>(④医療!E25+④医療!F25+⑦その他医療!E31+⑦その他医療!F31)/10^4</f>
        <v>26.845744444587186</v>
      </c>
      <c r="H163" s="103">
        <f>(④医療!E34+④医療!F34+⑦その他医療!E31+⑦その他医療!F31)/10^4</f>
        <v>28.131187545116031</v>
      </c>
      <c r="I163" s="99">
        <f>(⑤介護!X53+⑤介護!X54+⑧その他介護!E31+⑧その他介護!F31)/10^4</f>
        <v>10.865300319926259</v>
      </c>
      <c r="J163" s="99">
        <f>(⑥子ども・子育て!M4)/10^4</f>
        <v>9.4193302823867313</v>
      </c>
      <c r="K163" s="98">
        <f>(⑨その他!E31+⑨その他!F31)/10^4</f>
        <v>6.7750501948248774</v>
      </c>
      <c r="L163" s="114">
        <v>794.86437155839997</v>
      </c>
      <c r="M163" s="34"/>
    </row>
    <row r="164" spans="1:13">
      <c r="A164" s="96"/>
      <c r="B164" s="96">
        <v>2035</v>
      </c>
      <c r="C164" s="99">
        <f>F164+MIN(G164,H164)+I164+J164+K164</f>
        <v>78.703997754158522</v>
      </c>
      <c r="D164" s="100" t="s">
        <v>42</v>
      </c>
      <c r="E164" s="101">
        <f>F164+MAX(G164,H164)+I164+J164+K164</f>
        <v>80.49239752812808</v>
      </c>
      <c r="F164" s="98">
        <f>(③年金!N22+③年金!O22)/10^4</f>
        <v>17.664750126497271</v>
      </c>
      <c r="G164" s="102">
        <f>(④医療!E26+④医療!F26+⑦その他医療!E32+⑦その他医療!F32)/10^4</f>
        <v>30.35526920482291</v>
      </c>
      <c r="H164" s="103">
        <f>(④医療!E35+④医療!F35+⑦その他医療!E32+⑦その他医療!F32)/10^4</f>
        <v>32.143668978792476</v>
      </c>
      <c r="I164" s="99">
        <f>(⑤介護!AA53+⑤介護!AA54+⑧その他介護!E32+⑧その他介護!F32)/10^4</f>
        <v>13.000621766413012</v>
      </c>
      <c r="J164" s="99">
        <f>(⑥子ども・子育て!Q4)/10^4</f>
        <v>10.348678584307114</v>
      </c>
      <c r="K164" s="98">
        <f>(⑨その他!E32+⑨その他!F32)/10^4</f>
        <v>7.3346780721182032</v>
      </c>
      <c r="L164" s="114">
        <v>860.52119301355367</v>
      </c>
      <c r="M164" s="34"/>
    </row>
    <row r="165" spans="1:13">
      <c r="A165" s="104"/>
      <c r="B165" s="104">
        <v>2040</v>
      </c>
      <c r="C165" s="106">
        <f>F165+MIN(G165,H165)+I165+J165+K165</f>
        <v>87.577394336221758</v>
      </c>
      <c r="D165" s="131" t="s">
        <v>42</v>
      </c>
      <c r="E165" s="108">
        <f>F165+MAX(G165,H165)+I165+J165+K165</f>
        <v>89.952407978777174</v>
      </c>
      <c r="F165" s="109">
        <f>(③年金!N27+③年金!O27)/10^4</f>
        <v>19.383073324532187</v>
      </c>
      <c r="G165" s="110">
        <f>(④医療!E27+④医療!F27+⑦その他医療!E33+⑦その他医療!F33)/10^4</f>
        <v>33.896908831119177</v>
      </c>
      <c r="H165" s="111">
        <f>(④医療!E36+④医療!F36+⑦その他医療!E33+⑦その他医療!F33)/10^4</f>
        <v>36.2719224736746</v>
      </c>
      <c r="I165" s="109">
        <f>(⑤介護!AD53+⑤介護!AD54+⑧その他介護!E33+⑧その他介護!F33)/10^4</f>
        <v>14.984545315278726</v>
      </c>
      <c r="J165" s="106">
        <f>(⑥子ども・子育て!U4)/10^4</f>
        <v>11.372334932007272</v>
      </c>
      <c r="K165" s="109">
        <f>(⑨その他!E33+⑨その他!F33)/10^4</f>
        <v>7.9405319332843964</v>
      </c>
      <c r="L165" s="114">
        <v>931.60135253472504</v>
      </c>
      <c r="M165" s="34"/>
    </row>
    <row r="166" spans="1:13">
      <c r="A166" s="118" t="s">
        <v>43</v>
      </c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</row>
    <row r="167" spans="1:13">
      <c r="A167" s="118" t="s">
        <v>44</v>
      </c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</row>
    <row r="168" spans="1:13">
      <c r="A168" s="118" t="s">
        <v>45</v>
      </c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</row>
    <row r="169" spans="1:13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</row>
    <row r="170" spans="1:13" ht="17.25">
      <c r="A170" s="86" t="s">
        <v>35</v>
      </c>
      <c r="B170" s="34"/>
      <c r="C170" s="34"/>
      <c r="D170" s="34"/>
      <c r="E170" s="34"/>
      <c r="F170" s="133"/>
      <c r="G170" s="133"/>
      <c r="H170" s="133"/>
      <c r="I170" s="133"/>
      <c r="J170" s="35"/>
      <c r="K170" s="34"/>
      <c r="L170" s="87"/>
      <c r="M170" s="34"/>
    </row>
    <row r="171" spans="1:13" ht="14.25">
      <c r="A171" s="34"/>
      <c r="B171" s="88"/>
      <c r="C171" s="34"/>
      <c r="D171" s="34"/>
      <c r="E171" s="34"/>
      <c r="F171" s="34"/>
      <c r="G171" s="34"/>
      <c r="H171" s="34"/>
      <c r="I171" s="34"/>
      <c r="J171" s="34"/>
      <c r="K171" s="2" t="s">
        <v>11</v>
      </c>
      <c r="L171" s="2"/>
      <c r="M171" s="34"/>
    </row>
    <row r="172" spans="1:13" ht="13.5" customHeight="1">
      <c r="A172" s="130"/>
      <c r="B172" s="132"/>
      <c r="C172" s="213" t="s">
        <v>51</v>
      </c>
      <c r="D172" s="189"/>
      <c r="E172" s="189"/>
      <c r="F172" s="89"/>
      <c r="G172" s="89"/>
      <c r="H172" s="89"/>
      <c r="I172" s="89"/>
      <c r="J172" s="89"/>
      <c r="K172" s="132"/>
      <c r="L172" s="2"/>
      <c r="M172" s="34"/>
    </row>
    <row r="173" spans="1:13" ht="13.5" customHeight="1">
      <c r="A173" s="67"/>
      <c r="B173" s="90"/>
      <c r="C173" s="190"/>
      <c r="D173" s="191"/>
      <c r="E173" s="191"/>
      <c r="F173" s="192" t="s">
        <v>1</v>
      </c>
      <c r="G173" s="195" t="s">
        <v>2</v>
      </c>
      <c r="H173" s="196"/>
      <c r="I173" s="195" t="s">
        <v>0</v>
      </c>
      <c r="J173" s="199" t="s">
        <v>47</v>
      </c>
      <c r="K173" s="192" t="s">
        <v>3</v>
      </c>
      <c r="L173" s="2"/>
      <c r="M173" s="34"/>
    </row>
    <row r="174" spans="1:13" ht="13.5" customHeight="1">
      <c r="A174" s="91"/>
      <c r="B174" s="92"/>
      <c r="C174" s="214"/>
      <c r="D174" s="215"/>
      <c r="E174" s="215"/>
      <c r="F174" s="194"/>
      <c r="G174" s="197"/>
      <c r="H174" s="198"/>
      <c r="I174" s="197"/>
      <c r="J174" s="200"/>
      <c r="K174" s="194"/>
      <c r="L174" s="2"/>
      <c r="M174" s="34"/>
    </row>
    <row r="175" spans="1:13" ht="14.25">
      <c r="A175" s="119" t="s">
        <v>52</v>
      </c>
      <c r="B175" s="94"/>
      <c r="C175" s="67"/>
      <c r="D175" s="45"/>
      <c r="E175" s="45"/>
      <c r="F175" s="70"/>
      <c r="G175" s="67"/>
      <c r="H175" s="45"/>
      <c r="I175" s="67"/>
      <c r="J175" s="95"/>
      <c r="K175" s="70"/>
      <c r="L175" s="2"/>
      <c r="M175" s="34"/>
    </row>
    <row r="176" spans="1:13">
      <c r="A176" s="96"/>
      <c r="B176" s="97">
        <v>2018</v>
      </c>
      <c r="C176" s="207">
        <f>C143/L143*100</f>
        <v>21.486929571760164</v>
      </c>
      <c r="D176" s="208">
        <v>0</v>
      </c>
      <c r="E176" s="209">
        <v>0</v>
      </c>
      <c r="F176" s="98">
        <f>F143/L143*100</f>
        <v>10.051924469046645</v>
      </c>
      <c r="G176" s="207">
        <f>G143/L143*100</f>
        <v>6.9511753994791992</v>
      </c>
      <c r="H176" s="209"/>
      <c r="I176" s="99">
        <f>I143/L143*100</f>
        <v>1.8937345403468222</v>
      </c>
      <c r="J176" s="99">
        <f>J143/L143*100</f>
        <v>1.4028824458621303</v>
      </c>
      <c r="K176" s="98">
        <f>K143/L143*100</f>
        <v>1.1872127170253677</v>
      </c>
      <c r="L176" s="2"/>
      <c r="M176" s="34"/>
    </row>
    <row r="177" spans="1:13">
      <c r="A177" s="96"/>
      <c r="B177" s="97">
        <v>2025</v>
      </c>
      <c r="C177" s="99">
        <f>C144/L144*100</f>
        <v>21.122346933231157</v>
      </c>
      <c r="D177" s="100" t="s">
        <v>42</v>
      </c>
      <c r="E177" s="101">
        <f>E144/L144*100</f>
        <v>21.34927416141937</v>
      </c>
      <c r="F177" s="98">
        <f>F144/L144*100</f>
        <v>9.0801749950182433</v>
      </c>
      <c r="G177" s="102">
        <f>G144/L144*100</f>
        <v>7.10269267956288</v>
      </c>
      <c r="H177" s="103">
        <f>H144/L144*100</f>
        <v>7.3296199077510948</v>
      </c>
      <c r="I177" s="99">
        <f>I144/L144*100</f>
        <v>2.221227806774285</v>
      </c>
      <c r="J177" s="99">
        <f>J144/L144*100</f>
        <v>1.5310387348503782</v>
      </c>
      <c r="K177" s="98">
        <f>K144/L144*100</f>
        <v>1.1872127170253677</v>
      </c>
      <c r="L177" s="2"/>
      <c r="M177" s="34"/>
    </row>
    <row r="178" spans="1:13">
      <c r="A178" s="96"/>
      <c r="B178" s="97">
        <v>2030</v>
      </c>
      <c r="C178" s="99">
        <f>C145/L145*100</f>
        <v>21.295579910928801</v>
      </c>
      <c r="D178" s="100" t="s">
        <v>42</v>
      </c>
      <c r="E178" s="101">
        <f>E145/L145*100</f>
        <v>21.646385640518396</v>
      </c>
      <c r="F178" s="98">
        <f>F145/L145*100</f>
        <v>8.8175317604826677</v>
      </c>
      <c r="G178" s="102">
        <f>G145/L145*100</f>
        <v>7.2803260054592478</v>
      </c>
      <c r="H178" s="103">
        <f>H145/L145*100</f>
        <v>7.6311317350488466</v>
      </c>
      <c r="I178" s="99">
        <f>I145/L145*100</f>
        <v>2.4749411277485147</v>
      </c>
      <c r="J178" s="99">
        <f>J145/L145*100</f>
        <v>1.5355683002129965</v>
      </c>
      <c r="K178" s="98">
        <f>K145/L145*100</f>
        <v>1.1872127170253679</v>
      </c>
      <c r="L178" s="2"/>
      <c r="M178" s="34"/>
    </row>
    <row r="179" spans="1:13">
      <c r="A179" s="96"/>
      <c r="B179" s="97">
        <v>2035</v>
      </c>
      <c r="C179" s="99">
        <f>C146/L146*100</f>
        <v>21.910396758321617</v>
      </c>
      <c r="D179" s="100" t="s">
        <v>42</v>
      </c>
      <c r="E179" s="101">
        <f>E146/L146*100</f>
        <v>22.357422879713297</v>
      </c>
      <c r="F179" s="98">
        <f>F146/L146*100</f>
        <v>8.88035492654023</v>
      </c>
      <c r="G179" s="102">
        <f>G146/L146*100</f>
        <v>7.5423317020002472</v>
      </c>
      <c r="H179" s="103">
        <f>H146/L146*100</f>
        <v>7.9893578233919262</v>
      </c>
      <c r="I179" s="99">
        <f>I146/L146*100</f>
        <v>2.7392682522257834</v>
      </c>
      <c r="J179" s="99">
        <f>J146/L146*100</f>
        <v>1.5612291605299893</v>
      </c>
      <c r="K179" s="98">
        <f>K146/L146*100</f>
        <v>1.1872127170253677</v>
      </c>
      <c r="L179" s="2"/>
      <c r="M179" s="34"/>
    </row>
    <row r="180" spans="1:13">
      <c r="A180" s="104"/>
      <c r="B180" s="105">
        <v>2040</v>
      </c>
      <c r="C180" s="106">
        <f>C147/L147*100</f>
        <v>22.664407075248381</v>
      </c>
      <c r="D180" s="131" t="s">
        <v>42</v>
      </c>
      <c r="E180" s="108">
        <f>E147/L147*100</f>
        <v>23.209856831348823</v>
      </c>
      <c r="F180" s="109">
        <f>F147/L147*100</f>
        <v>9.2183047945594865</v>
      </c>
      <c r="G180" s="110">
        <f>G147/L147*100</f>
        <v>7.7401013011652671</v>
      </c>
      <c r="H180" s="111">
        <f>H147/L147*100</f>
        <v>8.2855510572657156</v>
      </c>
      <c r="I180" s="109">
        <f>I147/L147*100</f>
        <v>2.9310331851051727</v>
      </c>
      <c r="J180" s="106">
        <f>J147/L147*100</f>
        <v>1.5877550773930851</v>
      </c>
      <c r="K180" s="109">
        <f>K147/L147*100</f>
        <v>1.1872127170253677</v>
      </c>
      <c r="L180" s="2"/>
      <c r="M180" s="34"/>
    </row>
    <row r="181" spans="1:13" ht="14.25">
      <c r="A181" s="120" t="s">
        <v>53</v>
      </c>
      <c r="B181" s="113"/>
      <c r="C181" s="204"/>
      <c r="D181" s="205"/>
      <c r="E181" s="206"/>
      <c r="F181" s="129"/>
      <c r="G181" s="195"/>
      <c r="H181" s="212"/>
      <c r="I181" s="130"/>
      <c r="J181" s="121"/>
      <c r="K181" s="129"/>
      <c r="L181" s="2"/>
      <c r="M181" s="34"/>
    </row>
    <row r="182" spans="1:13">
      <c r="A182" s="96"/>
      <c r="B182" s="97">
        <v>2018</v>
      </c>
      <c r="C182" s="207">
        <f>C149/L143*100</f>
        <v>20.763980008000793</v>
      </c>
      <c r="D182" s="208">
        <v>0</v>
      </c>
      <c r="E182" s="209">
        <v>0</v>
      </c>
      <c r="F182" s="98">
        <f>F149/L143*100</f>
        <v>9.3289749054644844</v>
      </c>
      <c r="G182" s="207">
        <f>G149/L143*100</f>
        <v>6.9511753994792009</v>
      </c>
      <c r="H182" s="209"/>
      <c r="I182" s="99">
        <f>I149/L143*100</f>
        <v>1.8937345403468222</v>
      </c>
      <c r="J182" s="99">
        <f>J149/L143*100</f>
        <v>1.4028824456849194</v>
      </c>
      <c r="K182" s="98">
        <f>K149/L143*100</f>
        <v>1.1872127170253675</v>
      </c>
      <c r="L182" s="2"/>
      <c r="M182" s="34"/>
    </row>
    <row r="183" spans="1:13">
      <c r="A183" s="96"/>
      <c r="B183" s="97">
        <v>2025</v>
      </c>
      <c r="C183" s="99">
        <f>C150/L144*100</f>
        <v>21.040278894141011</v>
      </c>
      <c r="D183" s="100" t="s">
        <v>42</v>
      </c>
      <c r="E183" s="101">
        <f>E150/L144*100</f>
        <v>21.267206122329224</v>
      </c>
      <c r="F183" s="98">
        <f>F150/L144*100</f>
        <v>8.9981069561053104</v>
      </c>
      <c r="G183" s="102">
        <f>G150/L144*100</f>
        <v>7.10269267956288</v>
      </c>
      <c r="H183" s="103">
        <f>H150/L144*100</f>
        <v>7.3296199077510931</v>
      </c>
      <c r="I183" s="99">
        <f>I150/L144*100</f>
        <v>2.221227806774285</v>
      </c>
      <c r="J183" s="99">
        <f>J150/L144*100</f>
        <v>1.5310387346731682</v>
      </c>
      <c r="K183" s="98">
        <f>K150/L144*100</f>
        <v>1.1872127170253677</v>
      </c>
      <c r="L183" s="2"/>
      <c r="M183" s="34"/>
    </row>
    <row r="184" spans="1:13">
      <c r="A184" s="96"/>
      <c r="B184" s="97">
        <v>2030</v>
      </c>
      <c r="C184" s="99">
        <f>C151/L145*100</f>
        <v>21.493230447185031</v>
      </c>
      <c r="D184" s="100" t="s">
        <v>42</v>
      </c>
      <c r="E184" s="101">
        <f>E151/L145*100</f>
        <v>21.844036176774633</v>
      </c>
      <c r="F184" s="98">
        <f>F151/L145*100</f>
        <v>9.0151822969161159</v>
      </c>
      <c r="G184" s="102">
        <f>G151/L145*100</f>
        <v>7.280326005459246</v>
      </c>
      <c r="H184" s="103">
        <f>H151/L145*100</f>
        <v>7.6311317350488475</v>
      </c>
      <c r="I184" s="99">
        <f>I151/L145*100</f>
        <v>2.4749411277485147</v>
      </c>
      <c r="J184" s="99">
        <f>J151/L145*100</f>
        <v>1.535568300035786</v>
      </c>
      <c r="K184" s="98">
        <f>K151/L145*100</f>
        <v>1.1872127170253679</v>
      </c>
      <c r="L184" s="2"/>
      <c r="M184" s="34"/>
    </row>
    <row r="185" spans="1:13">
      <c r="A185" s="96"/>
      <c r="B185" s="97">
        <v>2035</v>
      </c>
      <c r="C185" s="99">
        <f>C152/L146*100</f>
        <v>21.949543688944832</v>
      </c>
      <c r="D185" s="100" t="s">
        <v>42</v>
      </c>
      <c r="E185" s="101">
        <f>E152/L146*100</f>
        <v>22.396569810336512</v>
      </c>
      <c r="F185" s="98">
        <f>F152/L146*100</f>
        <v>8.9195018573406557</v>
      </c>
      <c r="G185" s="102">
        <f>G152/L146*100</f>
        <v>7.5423317020002472</v>
      </c>
      <c r="H185" s="103">
        <f>H152/L146*100</f>
        <v>7.9893578233919262</v>
      </c>
      <c r="I185" s="99">
        <f>I152/L146*100</f>
        <v>2.7392682522257834</v>
      </c>
      <c r="J185" s="99">
        <f>J152/L146*100</f>
        <v>1.5612291603527788</v>
      </c>
      <c r="K185" s="98">
        <f>K152/L146*100</f>
        <v>1.1872127170253677</v>
      </c>
      <c r="L185" s="2"/>
      <c r="M185" s="34"/>
    </row>
    <row r="186" spans="1:13">
      <c r="A186" s="96"/>
      <c r="B186" s="105">
        <v>2040</v>
      </c>
      <c r="C186" s="106">
        <f>C153/L147*100</f>
        <v>22.267167446560578</v>
      </c>
      <c r="D186" s="131" t="s">
        <v>42</v>
      </c>
      <c r="E186" s="108">
        <f>E153/L147*100</f>
        <v>22.812617202661023</v>
      </c>
      <c r="F186" s="109">
        <f>F153/L147*100</f>
        <v>8.8210651660488963</v>
      </c>
      <c r="G186" s="110">
        <f>G153/L147*100</f>
        <v>7.7401013011652653</v>
      </c>
      <c r="H186" s="111">
        <f>H153/L147*100</f>
        <v>8.2855510572657156</v>
      </c>
      <c r="I186" s="109">
        <f>I153/L147*100</f>
        <v>2.9310331851051723</v>
      </c>
      <c r="J186" s="106">
        <f>J153/L147*100</f>
        <v>1.5877550772158739</v>
      </c>
      <c r="K186" s="109">
        <f>K153/L147*100</f>
        <v>1.1872127170253677</v>
      </c>
      <c r="L186" s="2"/>
      <c r="M186" s="34"/>
    </row>
    <row r="187" spans="1:13" ht="14.25">
      <c r="A187" s="115"/>
      <c r="B187" s="112" t="s">
        <v>49</v>
      </c>
      <c r="C187" s="204"/>
      <c r="D187" s="205"/>
      <c r="E187" s="206"/>
      <c r="F187" s="129"/>
      <c r="G187" s="195"/>
      <c r="H187" s="212"/>
      <c r="I187" s="130"/>
      <c r="J187" s="121"/>
      <c r="K187" s="129"/>
      <c r="L187" s="2"/>
      <c r="M187" s="34"/>
    </row>
    <row r="188" spans="1:13">
      <c r="A188" s="96"/>
      <c r="B188" s="96">
        <v>2018</v>
      </c>
      <c r="C188" s="207">
        <f>C155/L143*100</f>
        <v>12.447731642398798</v>
      </c>
      <c r="D188" s="208">
        <v>0</v>
      </c>
      <c r="E188" s="209">
        <v>0</v>
      </c>
      <c r="F188" s="98">
        <f>F155/L143*100</f>
        <v>6.9977120872874776</v>
      </c>
      <c r="G188" s="207">
        <f>G155/L143*100</f>
        <v>3.9248991111446618</v>
      </c>
      <c r="H188" s="209"/>
      <c r="I188" s="99">
        <f>I155/L143*100</f>
        <v>0.84867056790824857</v>
      </c>
      <c r="J188" s="99">
        <f>J155/L143*100</f>
        <v>0.32736673223462703</v>
      </c>
      <c r="K188" s="98">
        <f>K155/L143*100</f>
        <v>0.34908314382378541</v>
      </c>
      <c r="L188" s="2"/>
      <c r="M188" s="34"/>
    </row>
    <row r="189" spans="1:13">
      <c r="A189" s="96"/>
      <c r="B189" s="96">
        <v>2025</v>
      </c>
      <c r="C189" s="99">
        <f>C156/L144*100</f>
        <v>12.375601819339705</v>
      </c>
      <c r="D189" s="100" t="s">
        <v>42</v>
      </c>
      <c r="E189" s="101">
        <f>E156/L144*100</f>
        <v>12.499910675138274</v>
      </c>
      <c r="F189" s="98">
        <f>F156/L144*100</f>
        <v>6.8315122846625833</v>
      </c>
      <c r="G189" s="102">
        <f>G156/L144*100</f>
        <v>3.8691186995823719</v>
      </c>
      <c r="H189" s="103">
        <f>H156/L144*100</f>
        <v>3.9934275553809448</v>
      </c>
      <c r="I189" s="99">
        <f>I156/L144*100</f>
        <v>0.99350011908053426</v>
      </c>
      <c r="J189" s="99">
        <f>J156/L144*100</f>
        <v>0.3466109836297111</v>
      </c>
      <c r="K189" s="98">
        <f>K156/L144*100</f>
        <v>0.33485973238450256</v>
      </c>
      <c r="L189" s="2"/>
      <c r="M189" s="34"/>
    </row>
    <row r="190" spans="1:13">
      <c r="A190" s="96"/>
      <c r="B190" s="96">
        <v>2030</v>
      </c>
      <c r="C190" s="99">
        <f>C157/L145*100</f>
        <v>12.633705882237962</v>
      </c>
      <c r="D190" s="100" t="s">
        <v>42</v>
      </c>
      <c r="E190" s="101">
        <f>E157/L145*100</f>
        <v>12.82279306630908</v>
      </c>
      <c r="F190" s="98">
        <f>F157/L145*100</f>
        <v>6.9373713387871279</v>
      </c>
      <c r="G190" s="102">
        <f>G157/L145*100</f>
        <v>3.9029266144217796</v>
      </c>
      <c r="H190" s="103">
        <f>H157/L145*100</f>
        <v>4.0920137984929008</v>
      </c>
      <c r="I190" s="99">
        <f>I157/L145*100</f>
        <v>1.1080034829495786</v>
      </c>
      <c r="J190" s="99">
        <f>J157/L145*100</f>
        <v>0.35054471369497114</v>
      </c>
      <c r="K190" s="98">
        <f>K157/L145*100</f>
        <v>0.33485973238450278</v>
      </c>
      <c r="L190" s="2"/>
      <c r="M190" s="34"/>
    </row>
    <row r="191" spans="1:13">
      <c r="A191" s="96"/>
      <c r="B191" s="96">
        <v>2035</v>
      </c>
      <c r="C191" s="99">
        <f>C158/L146*100</f>
        <v>12.803458921580029</v>
      </c>
      <c r="D191" s="100" t="s">
        <v>42</v>
      </c>
      <c r="E191" s="101">
        <f>E158/L146*100</f>
        <v>13.042657532331726</v>
      </c>
      <c r="F191" s="98">
        <f>F158/L146*100</f>
        <v>6.8667052185228314</v>
      </c>
      <c r="G191" s="102">
        <f>G158/L146*100</f>
        <v>4.0147870637887868</v>
      </c>
      <c r="H191" s="103">
        <f>H158/L146*100</f>
        <v>4.2539856745404805</v>
      </c>
      <c r="I191" s="99">
        <f>I158/L146*100</f>
        <v>1.2284836402995265</v>
      </c>
      <c r="J191" s="99">
        <f>J158/L146*100</f>
        <v>0.35862326658438243</v>
      </c>
      <c r="K191" s="98">
        <f>K158/L146*100</f>
        <v>0.33485973238450273</v>
      </c>
      <c r="L191" s="2"/>
      <c r="M191" s="34"/>
    </row>
    <row r="192" spans="1:13">
      <c r="A192" s="96"/>
      <c r="B192" s="104">
        <v>2040</v>
      </c>
      <c r="C192" s="106">
        <f>C159/L147*100</f>
        <v>12.866430307446414</v>
      </c>
      <c r="D192" s="131" t="s">
        <v>42</v>
      </c>
      <c r="E192" s="108">
        <f>E159/L147*100</f>
        <v>13.156941227735446</v>
      </c>
      <c r="F192" s="109">
        <f>F159/L147*100</f>
        <v>6.740446318534965</v>
      </c>
      <c r="G192" s="110">
        <f>G159/L147*100</f>
        <v>4.1015375808688557</v>
      </c>
      <c r="H192" s="111">
        <f>H159/L147*100</f>
        <v>4.3920485011578885</v>
      </c>
      <c r="I192" s="109">
        <f>I159/L147*100</f>
        <v>1.3225613559790781</v>
      </c>
      <c r="J192" s="106">
        <f>J159/L147*100</f>
        <v>0.36702531967901253</v>
      </c>
      <c r="K192" s="109">
        <f>K159/L147*100</f>
        <v>0.33485973238450251</v>
      </c>
      <c r="L192" s="2"/>
      <c r="M192" s="34"/>
    </row>
    <row r="193" spans="1:13" ht="14.25">
      <c r="A193" s="115"/>
      <c r="B193" s="112" t="s">
        <v>50</v>
      </c>
      <c r="C193" s="204"/>
      <c r="D193" s="205"/>
      <c r="E193" s="206"/>
      <c r="F193" s="129"/>
      <c r="G193" s="195"/>
      <c r="H193" s="212"/>
      <c r="I193" s="130"/>
      <c r="J193" s="121"/>
      <c r="K193" s="129"/>
      <c r="L193" s="2"/>
      <c r="M193" s="34"/>
    </row>
    <row r="194" spans="1:13">
      <c r="A194" s="96"/>
      <c r="B194" s="96">
        <v>2018</v>
      </c>
      <c r="C194" s="207">
        <f>C161/L143*100</f>
        <v>8.316248365601993</v>
      </c>
      <c r="D194" s="208">
        <v>0</v>
      </c>
      <c r="E194" s="209">
        <v>0</v>
      </c>
      <c r="F194" s="98">
        <f>F161/L143*100</f>
        <v>2.3312628181770059</v>
      </c>
      <c r="G194" s="207">
        <f>G161/L143*100</f>
        <v>3.0262762883345391</v>
      </c>
      <c r="H194" s="209"/>
      <c r="I194" s="99">
        <f>I161/L143*100</f>
        <v>1.0450639724385737</v>
      </c>
      <c r="J194" s="99">
        <f>J161/L143*100</f>
        <v>1.0755157134502924</v>
      </c>
      <c r="K194" s="98">
        <f>K161/L143*100</f>
        <v>0.83812957320158221</v>
      </c>
      <c r="L194" s="2"/>
      <c r="M194" s="34"/>
    </row>
    <row r="195" spans="1:13">
      <c r="A195" s="96"/>
      <c r="B195" s="96">
        <v>2025</v>
      </c>
      <c r="C195" s="99">
        <f>C162/L144*100</f>
        <v>8.6646770748013093</v>
      </c>
      <c r="D195" s="100" t="s">
        <v>42</v>
      </c>
      <c r="E195" s="101">
        <f>E162/L144*100</f>
        <v>8.7672954471909517</v>
      </c>
      <c r="F195" s="98">
        <f>F162/L144*100</f>
        <v>2.1665946714427275</v>
      </c>
      <c r="G195" s="102">
        <f>G162/L144*100</f>
        <v>3.2335739799805086</v>
      </c>
      <c r="H195" s="103">
        <f>H162/L144*100</f>
        <v>3.33619235237015</v>
      </c>
      <c r="I195" s="99">
        <f>I162/L144*100</f>
        <v>1.2277276876937506</v>
      </c>
      <c r="J195" s="99">
        <f>J162/L144*100</f>
        <v>1.1844277510434571</v>
      </c>
      <c r="K195" s="98">
        <f>K162/L144*100</f>
        <v>0.85235298464086517</v>
      </c>
      <c r="L195" s="2"/>
      <c r="M195" s="34"/>
    </row>
    <row r="196" spans="1:13">
      <c r="A196" s="96"/>
      <c r="B196" s="96">
        <v>2030</v>
      </c>
      <c r="C196" s="99">
        <f>C163/L145*100</f>
        <v>8.8595245649470709</v>
      </c>
      <c r="D196" s="100" t="s">
        <v>42</v>
      </c>
      <c r="E196" s="101">
        <f>E163/L145*100</f>
        <v>9.0212431104655479</v>
      </c>
      <c r="F196" s="98">
        <f>F163/L145*100</f>
        <v>2.0778109581289876</v>
      </c>
      <c r="G196" s="102">
        <f>G163/L145*100</f>
        <v>3.3773993910374669</v>
      </c>
      <c r="H196" s="103">
        <f>H163/L145*100</f>
        <v>3.5391179365559458</v>
      </c>
      <c r="I196" s="99">
        <f>I163/L145*100</f>
        <v>1.3669376447989363</v>
      </c>
      <c r="J196" s="99">
        <f>J163/L145*100</f>
        <v>1.1850235863408149</v>
      </c>
      <c r="K196" s="98">
        <f>K163/L145*100</f>
        <v>0.85235298464086495</v>
      </c>
      <c r="L196" s="2"/>
      <c r="M196" s="34"/>
    </row>
    <row r="197" spans="1:13">
      <c r="A197" s="96"/>
      <c r="B197" s="96">
        <v>2035</v>
      </c>
      <c r="C197" s="99">
        <f>C164/L146*100</f>
        <v>9.1460847673648047</v>
      </c>
      <c r="D197" s="100" t="s">
        <v>42</v>
      </c>
      <c r="E197" s="101">
        <f>E164/L146*100</f>
        <v>9.3539122780047883</v>
      </c>
      <c r="F197" s="98">
        <f>F164/L146*100</f>
        <v>2.0527966388178243</v>
      </c>
      <c r="G197" s="102">
        <f>G164/L146*100</f>
        <v>3.5275446382114612</v>
      </c>
      <c r="H197" s="103">
        <f>H164/L146*100</f>
        <v>3.7353721488514458</v>
      </c>
      <c r="I197" s="99">
        <f>I164/L146*100</f>
        <v>1.5107846119262569</v>
      </c>
      <c r="J197" s="99">
        <f>J164/L146*100</f>
        <v>1.2026058937683963</v>
      </c>
      <c r="K197" s="98">
        <f>K164/L146*100</f>
        <v>0.85235298464086495</v>
      </c>
      <c r="L197" s="2"/>
      <c r="M197" s="34"/>
    </row>
    <row r="198" spans="1:13">
      <c r="A198" s="104"/>
      <c r="B198" s="104">
        <v>2040</v>
      </c>
      <c r="C198" s="106">
        <f>C165/L147*100</f>
        <v>9.4007371391141632</v>
      </c>
      <c r="D198" s="131" t="s">
        <v>42</v>
      </c>
      <c r="E198" s="108">
        <f>E165/L147*100</f>
        <v>9.6556759749255772</v>
      </c>
      <c r="F198" s="109">
        <f>F165/L147*100</f>
        <v>2.0806188475139304</v>
      </c>
      <c r="G198" s="110">
        <f>G165/L147*100</f>
        <v>3.638563720296411</v>
      </c>
      <c r="H198" s="111">
        <f>H165/L147*100</f>
        <v>3.8935025561078258</v>
      </c>
      <c r="I198" s="109">
        <f>I165/L147*100</f>
        <v>1.6084718291260944</v>
      </c>
      <c r="J198" s="106">
        <f>J165/L147*100</f>
        <v>1.2207297575368616</v>
      </c>
      <c r="K198" s="109">
        <f>K165/L147*100</f>
        <v>0.85235298464086517</v>
      </c>
      <c r="L198" s="2"/>
      <c r="M198" s="34"/>
    </row>
    <row r="199" spans="1:13">
      <c r="A199" s="118" t="s">
        <v>43</v>
      </c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2"/>
      <c r="M199" s="34"/>
    </row>
    <row r="200" spans="1:13">
      <c r="A200" s="118" t="s">
        <v>44</v>
      </c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2"/>
      <c r="M200" s="34"/>
    </row>
    <row r="201" spans="1:13">
      <c r="A201" s="118" t="s">
        <v>45</v>
      </c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2"/>
      <c r="M201" s="34"/>
    </row>
    <row r="207" spans="1:13" ht="17.25">
      <c r="A207" s="86" t="s">
        <v>72</v>
      </c>
      <c r="B207" s="34"/>
      <c r="C207" s="34"/>
      <c r="D207" s="34"/>
      <c r="E207" s="34"/>
      <c r="F207" s="133"/>
      <c r="G207" s="133"/>
      <c r="H207" s="133"/>
      <c r="I207" s="133"/>
      <c r="J207" s="35"/>
      <c r="K207" s="34"/>
      <c r="L207" s="87"/>
      <c r="M207" s="34"/>
    </row>
    <row r="208" spans="1:13" ht="14.25">
      <c r="A208" s="34"/>
      <c r="B208" s="88"/>
      <c r="C208" s="34"/>
      <c r="D208" s="34"/>
      <c r="E208" s="34"/>
      <c r="F208" s="34"/>
      <c r="G208" s="34"/>
      <c r="H208" s="34"/>
      <c r="I208" s="34"/>
      <c r="J208" s="34"/>
      <c r="K208" s="2"/>
      <c r="L208" s="2" t="s">
        <v>6</v>
      </c>
      <c r="M208" s="34"/>
    </row>
    <row r="209" spans="1:13" ht="13.5" customHeight="1">
      <c r="A209" s="130"/>
      <c r="B209" s="132"/>
      <c r="C209" s="188" t="s">
        <v>46</v>
      </c>
      <c r="D209" s="189">
        <v>0</v>
      </c>
      <c r="E209" s="189">
        <v>0</v>
      </c>
      <c r="F209" s="89"/>
      <c r="G209" s="89"/>
      <c r="H209" s="89"/>
      <c r="I209" s="89"/>
      <c r="J209" s="89"/>
      <c r="K209" s="132"/>
      <c r="L209" s="192" t="s">
        <v>7</v>
      </c>
      <c r="M209" s="34"/>
    </row>
    <row r="210" spans="1:13" ht="13.5" customHeight="1">
      <c r="A210" s="67"/>
      <c r="B210" s="90"/>
      <c r="C210" s="190">
        <v>0</v>
      </c>
      <c r="D210" s="191">
        <v>0</v>
      </c>
      <c r="E210" s="191">
        <v>0</v>
      </c>
      <c r="F210" s="192" t="s">
        <v>1</v>
      </c>
      <c r="G210" s="195" t="s">
        <v>2</v>
      </c>
      <c r="H210" s="196"/>
      <c r="I210" s="195" t="s">
        <v>0</v>
      </c>
      <c r="J210" s="199" t="s">
        <v>47</v>
      </c>
      <c r="K210" s="192" t="s">
        <v>3</v>
      </c>
      <c r="L210" s="193"/>
      <c r="M210" s="34"/>
    </row>
    <row r="211" spans="1:13">
      <c r="A211" s="91"/>
      <c r="B211" s="92"/>
      <c r="C211" s="201"/>
      <c r="D211" s="202"/>
      <c r="E211" s="203"/>
      <c r="F211" s="194"/>
      <c r="G211" s="197"/>
      <c r="H211" s="198"/>
      <c r="I211" s="197"/>
      <c r="J211" s="200"/>
      <c r="K211" s="194"/>
      <c r="L211" s="194"/>
      <c r="M211" s="34"/>
    </row>
    <row r="212" spans="1:13" ht="14.25">
      <c r="A212" s="93" t="s">
        <v>10</v>
      </c>
      <c r="B212" s="94"/>
      <c r="C212" s="67"/>
      <c r="D212" s="45"/>
      <c r="E212" s="45"/>
      <c r="F212" s="70"/>
      <c r="G212" s="67"/>
      <c r="H212" s="45"/>
      <c r="I212" s="67"/>
      <c r="J212" s="95"/>
      <c r="K212" s="70"/>
      <c r="L212" s="70"/>
      <c r="M212" s="34"/>
    </row>
    <row r="213" spans="1:13">
      <c r="A213" s="96"/>
      <c r="B213" s="97">
        <v>2018</v>
      </c>
      <c r="C213" s="207">
        <f>F213+G213+I213+J213+K213</f>
        <v>121.25074357344261</v>
      </c>
      <c r="D213" s="208"/>
      <c r="E213" s="209"/>
      <c r="F213" s="98">
        <f>③年金!L5/10^4</f>
        <v>56.72300977883021</v>
      </c>
      <c r="G213" s="207">
        <f>(④医療!C23+⑦その他医療!C41)/10^4</f>
        <v>39.225482779261121</v>
      </c>
      <c r="H213" s="209"/>
      <c r="I213" s="99">
        <f>(⑤介護!F51+⑧その他介護!C41)/10^4</f>
        <v>10.686344011177116</v>
      </c>
      <c r="J213" s="99">
        <f>⑥子ども・子育て!C4/10^4</f>
        <v>7.9164656420000004</v>
      </c>
      <c r="K213" s="98">
        <f>⑨その他!C29/10^4</f>
        <v>6.6994413621741495</v>
      </c>
      <c r="L213" s="98">
        <f>'⑪経済前提等（⑦⑧⑨の推計用）'!C5</f>
        <v>564.29999999999995</v>
      </c>
      <c r="M213" s="34"/>
    </row>
    <row r="214" spans="1:13">
      <c r="A214" s="96"/>
      <c r="B214" s="97">
        <v>2025</v>
      </c>
      <c r="C214" s="99">
        <f>F214+MIN(G214,H214)+I214+J214+K214</f>
        <v>149.2540005191789</v>
      </c>
      <c r="D214" s="100" t="s">
        <v>42</v>
      </c>
      <c r="E214" s="101">
        <f>F214+MAX(G214,H214)+I214+J214+K214</f>
        <v>150.82788428335212</v>
      </c>
      <c r="F214" s="98">
        <f>③年金!L12/10^4</f>
        <v>64.224077739764027</v>
      </c>
      <c r="G214" s="102">
        <f>(④医療!L24+⑦その他医療!C42)/10^4</f>
        <v>49.2686745664911</v>
      </c>
      <c r="H214" s="103">
        <f>(④医療!L33+⑦その他医療!C42)/10^4</f>
        <v>50.842558330664325</v>
      </c>
      <c r="I214" s="99">
        <f>(⑤介護!I51+⑧その他介護!C42)/10^4</f>
        <v>16.535055693806619</v>
      </c>
      <c r="J214" s="99">
        <f>⑥子ども・子育て!G4/10^4</f>
        <v>10.829036971596725</v>
      </c>
      <c r="K214" s="98">
        <f>⑨その他!C30/10^4</f>
        <v>8.3971555475204251</v>
      </c>
      <c r="L214" s="98">
        <f>'⑪経済前提等（⑦⑧⑨の推計用）'!C6</f>
        <v>707.3</v>
      </c>
      <c r="M214" s="34"/>
    </row>
    <row r="215" spans="1:13">
      <c r="A215" s="96"/>
      <c r="B215" s="97">
        <v>2030</v>
      </c>
      <c r="C215" s="99">
        <f>F215+MIN(G215,H215)+I215+J215+K215</f>
        <v>168.9622991784191</v>
      </c>
      <c r="D215" s="100" t="s">
        <v>42</v>
      </c>
      <c r="E215" s="101">
        <f>F215+MAX(G215,H215)+I215+J215+K215</f>
        <v>171.68651127001445</v>
      </c>
      <c r="F215" s="98">
        <f>③年金!L17/10^4</f>
        <v>70.08741841492288</v>
      </c>
      <c r="G215" s="102">
        <f>(④医療!L25+⑦その他医療!C43)/10^4</f>
        <v>56.545341688742305</v>
      </c>
      <c r="H215" s="103">
        <f>(④医療!L34+⑦その他医療!C43)/10^4</f>
        <v>59.269553780337645</v>
      </c>
      <c r="I215" s="99">
        <f>(⑤介護!L51+⑧その他介護!C43)/10^4</f>
        <v>20.687122853170774</v>
      </c>
      <c r="J215" s="99">
        <f>⑥子ども・子育て!K4/10^4</f>
        <v>12.205685319338039</v>
      </c>
      <c r="K215" s="98">
        <f>⑨その他!C31/10^4</f>
        <v>9.4367309022450954</v>
      </c>
      <c r="L215" s="98">
        <f>'⑪経済前提等（⑦⑧⑨の推計用）'!C7</f>
        <v>794.86437155839997</v>
      </c>
      <c r="M215" s="34"/>
    </row>
    <row r="216" spans="1:13">
      <c r="A216" s="96"/>
      <c r="B216" s="97">
        <v>2035</v>
      </c>
      <c r="C216" s="99">
        <f>F216+MIN(G216,H216)+I216+J216+K216</f>
        <v>188.19510484718404</v>
      </c>
      <c r="D216" s="100" t="s">
        <v>42</v>
      </c>
      <c r="E216" s="101">
        <f>F216+MAX(G216,H216)+I216+J216+K216</f>
        <v>191.94987214338806</v>
      </c>
      <c r="F216" s="98">
        <f>③年金!L22/10^4</f>
        <v>76.417336157701868</v>
      </c>
      <c r="G216" s="102">
        <f>(④医療!L26+⑦その他医療!C44)/10^4</f>
        <v>63.36183534553669</v>
      </c>
      <c r="H216" s="103">
        <f>(④医療!L35+⑦その他医療!C44)/10^4</f>
        <v>67.116602641740727</v>
      </c>
      <c r="I216" s="99">
        <f>(⑤介護!O51+⑧その他介護!C44)/10^4</f>
        <v>24.765008509922005</v>
      </c>
      <c r="J216" s="99">
        <f>⑥子ども・子育て!O4/10^4</f>
        <v>13.434707797868153</v>
      </c>
      <c r="K216" s="98">
        <f>⑨その他!C32/10^4</f>
        <v>10.216217036155319</v>
      </c>
      <c r="L216" s="98">
        <f>'⑪経済前提等（⑦⑧⑨の推計用）'!C8</f>
        <v>860.52119301355367</v>
      </c>
      <c r="M216" s="34"/>
    </row>
    <row r="217" spans="1:13">
      <c r="A217" s="104"/>
      <c r="B217" s="105">
        <v>2040</v>
      </c>
      <c r="C217" s="106">
        <f>F217+MIN(G217,H217)+I217+J217+K217</f>
        <v>210.8468531661716</v>
      </c>
      <c r="D217" s="131" t="s">
        <v>42</v>
      </c>
      <c r="E217" s="108">
        <f>F217+MAX(G217,H217)+I217+J217+K217</f>
        <v>215.81147392983812</v>
      </c>
      <c r="F217" s="109">
        <f>③年金!L27/10^4</f>
        <v>85.87785214688958</v>
      </c>
      <c r="G217" s="110">
        <f>(④医療!L27+⑦その他医療!C45)/10^4</f>
        <v>70.460438516583238</v>
      </c>
      <c r="H217" s="111">
        <f>(④医療!L36+⑦その他医療!C45)/10^4</f>
        <v>75.425059280249783</v>
      </c>
      <c r="I217" s="109">
        <f>(⑤介護!R51+⑧その他介護!C45)/10^4</f>
        <v>28.656924997493437</v>
      </c>
      <c r="J217" s="106">
        <f>⑥子ども・子育て!S4/10^4</f>
        <v>14.79154777593275</v>
      </c>
      <c r="K217" s="109">
        <f>⑨その他!C33/10^4</f>
        <v>11.060089729272583</v>
      </c>
      <c r="L217" s="109">
        <f>'⑪経済前提等（⑦⑧⑨の推計用）'!C9</f>
        <v>931.60135253472504</v>
      </c>
      <c r="M217" s="34"/>
    </row>
    <row r="218" spans="1:13" ht="14.25">
      <c r="A218" s="112" t="s">
        <v>48</v>
      </c>
      <c r="B218" s="113"/>
      <c r="C218" s="204"/>
      <c r="D218" s="205"/>
      <c r="E218" s="206"/>
      <c r="F218" s="129"/>
      <c r="G218" s="195"/>
      <c r="H218" s="196"/>
      <c r="I218" s="130"/>
      <c r="J218" s="121"/>
      <c r="K218" s="129"/>
      <c r="L218" s="34"/>
      <c r="M218" s="34"/>
    </row>
    <row r="219" spans="1:13">
      <c r="A219" s="96"/>
      <c r="B219" s="97">
        <v>2018</v>
      </c>
      <c r="C219" s="207">
        <f>F219+G219+I219+J219+K219</f>
        <v>117.17113918514846</v>
      </c>
      <c r="D219" s="208"/>
      <c r="E219" s="209"/>
      <c r="F219" s="98">
        <f t="shared" ref="F219:G223" si="38">F225+F231</f>
        <v>52.643405391536078</v>
      </c>
      <c r="G219" s="207">
        <f t="shared" si="38"/>
        <v>39.225482779261128</v>
      </c>
      <c r="H219" s="209"/>
      <c r="I219" s="99">
        <f t="shared" ref="I219:K223" si="39">I225+I231</f>
        <v>10.686344011177116</v>
      </c>
      <c r="J219" s="99">
        <f t="shared" si="39"/>
        <v>7.9164656409999994</v>
      </c>
      <c r="K219" s="98">
        <f t="shared" si="39"/>
        <v>6.6994413621741487</v>
      </c>
      <c r="L219" s="114">
        <v>564.29999999999995</v>
      </c>
      <c r="M219" s="34"/>
    </row>
    <row r="220" spans="1:13">
      <c r="A220" s="96"/>
      <c r="B220" s="97">
        <v>2025</v>
      </c>
      <c r="C220" s="99">
        <f>F220+MIN(G220,H220)+I220+J220+K220</f>
        <v>148.67353327869429</v>
      </c>
      <c r="D220" s="100" t="s">
        <v>42</v>
      </c>
      <c r="E220" s="101">
        <f>F220+MAX(G220,H220)+I220+J220+K220</f>
        <v>150.24741704286754</v>
      </c>
      <c r="F220" s="98">
        <f t="shared" si="38"/>
        <v>63.643610500532859</v>
      </c>
      <c r="G220" s="102">
        <f t="shared" si="38"/>
        <v>49.2686745664911</v>
      </c>
      <c r="H220" s="103">
        <f>H226+H232</f>
        <v>50.842558330664332</v>
      </c>
      <c r="I220" s="99">
        <f t="shared" si="39"/>
        <v>16.535055693806619</v>
      </c>
      <c r="J220" s="99">
        <f t="shared" si="39"/>
        <v>10.829036970343317</v>
      </c>
      <c r="K220" s="98">
        <f t="shared" si="39"/>
        <v>8.3971555475204251</v>
      </c>
      <c r="L220" s="114">
        <v>707.3</v>
      </c>
      <c r="M220" s="34"/>
    </row>
    <row r="221" spans="1:13">
      <c r="A221" s="96"/>
      <c r="B221" s="97">
        <v>2030</v>
      </c>
      <c r="C221" s="99">
        <f>F221+MIN(G221,H221)+I221+J221+K221</f>
        <v>170.53335287131404</v>
      </c>
      <c r="D221" s="100" t="s">
        <v>42</v>
      </c>
      <c r="E221" s="101">
        <f>F221+MAX(G221,H221)+I221+J221+K221</f>
        <v>173.25756496290938</v>
      </c>
      <c r="F221" s="98">
        <f t="shared" si="38"/>
        <v>71.658472109226409</v>
      </c>
      <c r="G221" s="102">
        <f t="shared" si="38"/>
        <v>56.545341688742297</v>
      </c>
      <c r="H221" s="103">
        <f>H227+H233</f>
        <v>59.269553780337645</v>
      </c>
      <c r="I221" s="99">
        <f t="shared" si="39"/>
        <v>20.68712285317077</v>
      </c>
      <c r="J221" s="99">
        <f t="shared" si="39"/>
        <v>12.205685317929456</v>
      </c>
      <c r="K221" s="98">
        <f t="shared" si="39"/>
        <v>9.4367309022450954</v>
      </c>
      <c r="L221" s="114">
        <v>794.86437155839997</v>
      </c>
      <c r="M221" s="34"/>
    </row>
    <row r="222" spans="1:13">
      <c r="A222" s="96"/>
      <c r="B222" s="97">
        <v>2035</v>
      </c>
      <c r="C222" s="99">
        <f>F222+MIN(G222,H222)+I222+J222+K222</f>
        <v>188.53197248161112</v>
      </c>
      <c r="D222" s="100" t="s">
        <v>42</v>
      </c>
      <c r="E222" s="101">
        <f>F222+MAX(G222,H222)+I222+J222+K222</f>
        <v>192.28673977781517</v>
      </c>
      <c r="F222" s="98">
        <f t="shared" si="38"/>
        <v>76.754203793653886</v>
      </c>
      <c r="G222" s="102">
        <f t="shared" si="38"/>
        <v>63.36183534553669</v>
      </c>
      <c r="H222" s="103">
        <f>H228+H234</f>
        <v>67.116602641740727</v>
      </c>
      <c r="I222" s="99">
        <f t="shared" si="39"/>
        <v>24.765008509922009</v>
      </c>
      <c r="J222" s="99">
        <f t="shared" si="39"/>
        <v>13.434707796343218</v>
      </c>
      <c r="K222" s="98">
        <f t="shared" si="39"/>
        <v>10.216217036155319</v>
      </c>
      <c r="L222" s="114">
        <v>860.52119301355367</v>
      </c>
      <c r="M222" s="34"/>
    </row>
    <row r="223" spans="1:13">
      <c r="A223" s="96"/>
      <c r="B223" s="105">
        <v>2040</v>
      </c>
      <c r="C223" s="106">
        <f>F223+MIN(G223,H223)+I223+J223+K223</f>
        <v>207.1461634125121</v>
      </c>
      <c r="D223" s="131" t="s">
        <v>42</v>
      </c>
      <c r="E223" s="108">
        <f>F223+MAX(G223,H223)+I223+J223+K223</f>
        <v>212.11078417617861</v>
      </c>
      <c r="F223" s="109">
        <f t="shared" si="38"/>
        <v>82.177162394880995</v>
      </c>
      <c r="G223" s="110">
        <f t="shared" si="38"/>
        <v>70.460438516583238</v>
      </c>
      <c r="H223" s="111">
        <f>H229+H235</f>
        <v>75.425059280249769</v>
      </c>
      <c r="I223" s="109">
        <f t="shared" si="39"/>
        <v>28.656924997493434</v>
      </c>
      <c r="J223" s="106">
        <f t="shared" si="39"/>
        <v>14.791547774281851</v>
      </c>
      <c r="K223" s="109">
        <f t="shared" si="39"/>
        <v>11.060089729272583</v>
      </c>
      <c r="L223" s="114">
        <v>931.60135253472504</v>
      </c>
      <c r="M223" s="34"/>
    </row>
    <row r="224" spans="1:13" ht="14.25">
      <c r="A224" s="115"/>
      <c r="B224" s="112" t="s">
        <v>49</v>
      </c>
      <c r="C224" s="204"/>
      <c r="D224" s="205"/>
      <c r="E224" s="206"/>
      <c r="F224" s="129"/>
      <c r="G224" s="195"/>
      <c r="H224" s="196"/>
      <c r="I224" s="130"/>
      <c r="J224" s="121"/>
      <c r="K224" s="129"/>
      <c r="L224" s="116"/>
      <c r="M224" s="34"/>
    </row>
    <row r="225" spans="1:13">
      <c r="A225" s="96"/>
      <c r="B225" s="96">
        <v>2018</v>
      </c>
      <c r="C225" s="207">
        <f>F225+G225+I225+J225+K225</f>
        <v>70.242549658056419</v>
      </c>
      <c r="D225" s="208"/>
      <c r="E225" s="209"/>
      <c r="F225" s="98">
        <f>③年金!M5/10^4</f>
        <v>39.488089308563232</v>
      </c>
      <c r="G225" s="207">
        <f>(④医療!D23+⑦その他医療!D41)/10^4</f>
        <v>22.148205684189325</v>
      </c>
      <c r="H225" s="208"/>
      <c r="I225" s="99">
        <f>(⑤介護!F52+⑧その他介護!D41)/10^4</f>
        <v>4.7890480147062462</v>
      </c>
      <c r="J225" s="99">
        <f>⑥子ども・子育て!D4/10^4</f>
        <v>1.8473304700000002</v>
      </c>
      <c r="K225" s="98">
        <f>⑨その他!D29/10^4</f>
        <v>1.969876180597621</v>
      </c>
      <c r="L225" s="114">
        <v>564.29999999999995</v>
      </c>
      <c r="M225" s="34"/>
    </row>
    <row r="226" spans="1:13">
      <c r="A226" s="96"/>
      <c r="B226" s="96">
        <v>2025</v>
      </c>
      <c r="C226" s="99">
        <f>F226+MIN(G226,H226)+I226+J226+K226</f>
        <v>87.37083043109233</v>
      </c>
      <c r="D226" s="100" t="s">
        <v>42</v>
      </c>
      <c r="E226" s="101">
        <f>F226+MAX(G226,H226)+I226+J226+K226</f>
        <v>88.232990919484891</v>
      </c>
      <c r="F226" s="98">
        <f>③年金!M12/10^4</f>
        <v>48.319286389418444</v>
      </c>
      <c r="G226" s="102">
        <f>(④医療!M24+⑦その他医療!D42)/10^4</f>
        <v>26.835646746180924</v>
      </c>
      <c r="H226" s="103">
        <f>(④医療!M33+⑦その他医療!D42)/10^4</f>
        <v>27.697807234573503</v>
      </c>
      <c r="I226" s="99">
        <f>(⑤介護!I52+⑧その他介護!D42)/10^4</f>
        <v>7.3958549211244273</v>
      </c>
      <c r="J226" s="99">
        <f>⑥子ども・子育て!H4/10^4</f>
        <v>2.4515794872129462</v>
      </c>
      <c r="K226" s="98">
        <f>⑨その他!D30/10^4</f>
        <v>2.3684628871555864</v>
      </c>
      <c r="L226" s="114">
        <v>707.3</v>
      </c>
      <c r="M226" s="34"/>
    </row>
    <row r="227" spans="1:13">
      <c r="A227" s="96"/>
      <c r="B227" s="96">
        <v>2030</v>
      </c>
      <c r="C227" s="99">
        <f>F227+MIN(G227,H227)+I227+J227+K227</f>
        <v>100.16187126552126</v>
      </c>
      <c r="D227" s="100" t="s">
        <v>42</v>
      </c>
      <c r="E227" s="101">
        <f>F227+MAX(G227,H227)+I227+J227+K227</f>
        <v>101.63024407064871</v>
      </c>
      <c r="F227" s="98">
        <f>③年金!M17/10^4</f>
        <v>55.142693094722858</v>
      </c>
      <c r="G227" s="102">
        <f>(④医療!M25+⑦その他医療!D43)/10^4</f>
        <v>30.309662592346122</v>
      </c>
      <c r="H227" s="103">
        <f>(④医療!M34+⑦その他医療!D43)/10^4</f>
        <v>31.778035397473577</v>
      </c>
      <c r="I227" s="99">
        <f>(⑤介護!L52+⑧その他介護!D43)/10^4</f>
        <v>9.2614798354893413</v>
      </c>
      <c r="J227" s="99">
        <f>⑥子ども・子育て!L4/10^4</f>
        <v>2.7863550355427251</v>
      </c>
      <c r="K227" s="98">
        <f>⑨その他!D31/10^4</f>
        <v>2.661680707420218</v>
      </c>
      <c r="L227" s="114">
        <v>794.86437155839997</v>
      </c>
      <c r="M227" s="34"/>
    </row>
    <row r="228" spans="1:13">
      <c r="A228" s="96"/>
      <c r="B228" s="96">
        <v>2035</v>
      </c>
      <c r="C228" s="99">
        <f>F228+MIN(G228,H228)+I228+J228+K228</f>
        <v>109.88668055376758</v>
      </c>
      <c r="D228" s="100" t="s">
        <v>42</v>
      </c>
      <c r="E228" s="101">
        <f>F228+MAX(G228,H228)+I228+J228+K228</f>
        <v>111.89581397566209</v>
      </c>
      <c r="F228" s="98">
        <f>③年金!M22/10^4</f>
        <v>59.089453667156619</v>
      </c>
      <c r="G228" s="102">
        <f>(④医療!M26+⑦その他医療!D44)/10^4</f>
        <v>33.723239700236157</v>
      </c>
      <c r="H228" s="103">
        <f>(④医療!M35+⑦その他医療!D44)/10^4</f>
        <v>35.732373122130674</v>
      </c>
      <c r="I228" s="99">
        <f>(⑤介護!O52+⑧その他介護!D44)/10^4</f>
        <v>11.106419010301574</v>
      </c>
      <c r="J228" s="99">
        <f>⑥子ども・子育て!P4/10^4</f>
        <v>3.0860292120361046</v>
      </c>
      <c r="K228" s="98">
        <f>⑨その他!D32/10^4</f>
        <v>2.8815389640371158</v>
      </c>
      <c r="L228" s="114">
        <v>860.52119301355367</v>
      </c>
      <c r="M228" s="34"/>
    </row>
    <row r="229" spans="1:13">
      <c r="A229" s="96"/>
      <c r="B229" s="104">
        <v>2040</v>
      </c>
      <c r="C229" s="106">
        <f>F229+MIN(G229,H229)+I229+J229+K229</f>
        <v>119.59663671853872</v>
      </c>
      <c r="D229" s="131" t="s">
        <v>42</v>
      </c>
      <c r="E229" s="108">
        <f>F229+MAX(G229,H229)+I229+J229+K229</f>
        <v>122.24083360525105</v>
      </c>
      <c r="F229" s="109">
        <f>③年金!M27/10^4</f>
        <v>62.794089070348811</v>
      </c>
      <c r="G229" s="110">
        <f>(④医療!M27+⑦その他医療!D45)/10^4</f>
        <v>37.33306714359739</v>
      </c>
      <c r="H229" s="111">
        <f>(④医療!M36+⑦その他医療!D45)/10^4</f>
        <v>39.977264030309726</v>
      </c>
      <c r="I229" s="109">
        <f>(⑤介護!R52+⑧その他介護!D45)/10^4</f>
        <v>12.930709866329765</v>
      </c>
      <c r="J229" s="106">
        <f>⑥子ども・子育て!T4/10^4</f>
        <v>3.4192128422745793</v>
      </c>
      <c r="K229" s="109">
        <f>⑨その他!D33/10^4</f>
        <v>3.1195577959881859</v>
      </c>
      <c r="L229" s="114">
        <v>931.60135253472504</v>
      </c>
      <c r="M229" s="34"/>
    </row>
    <row r="230" spans="1:13" ht="14.25">
      <c r="A230" s="115"/>
      <c r="B230" s="112" t="s">
        <v>50</v>
      </c>
      <c r="C230" s="204"/>
      <c r="D230" s="205"/>
      <c r="E230" s="206"/>
      <c r="F230" s="129"/>
      <c r="G230" s="195"/>
      <c r="H230" s="196"/>
      <c r="I230" s="130"/>
      <c r="J230" s="121"/>
      <c r="K230" s="129"/>
      <c r="L230" s="116"/>
      <c r="M230" s="34"/>
    </row>
    <row r="231" spans="1:13">
      <c r="A231" s="96"/>
      <c r="B231" s="96">
        <v>2018</v>
      </c>
      <c r="C231" s="207">
        <f>F231+G231+I231+J231+K231</f>
        <v>46.928589527092043</v>
      </c>
      <c r="D231" s="208"/>
      <c r="E231" s="209"/>
      <c r="F231" s="98">
        <f>(③年金!N5+③年金!O5)/10^4</f>
        <v>13.155316082972844</v>
      </c>
      <c r="G231" s="207">
        <f>(④医療!E23+④医療!F23+⑦その他医療!E41+⑦その他医療!F41)/10^4</f>
        <v>17.077277095071803</v>
      </c>
      <c r="H231" s="208"/>
      <c r="I231" s="99">
        <f>(⑤介護!F53+⑤介護!F54+⑧その他介護!E41+⑧その他介護!F41)/10^4</f>
        <v>5.8972959964708709</v>
      </c>
      <c r="J231" s="99">
        <f>(⑥子ども・子育て!E4)/10^4</f>
        <v>6.0691351709999992</v>
      </c>
      <c r="K231" s="98">
        <f>(⑨その他!E29+⑨その他!F29)/10^4</f>
        <v>4.7295651815765281</v>
      </c>
      <c r="L231" s="114">
        <v>564.29999999999995</v>
      </c>
      <c r="M231" s="34"/>
    </row>
    <row r="232" spans="1:13">
      <c r="A232" s="96"/>
      <c r="B232" s="96">
        <v>2025</v>
      </c>
      <c r="C232" s="99">
        <f>F232+MIN(G232,H232)+I232+J232+K232</f>
        <v>61.302702847601985</v>
      </c>
      <c r="D232" s="100" t="s">
        <v>42</v>
      </c>
      <c r="E232" s="101">
        <f>F232+MAX(G232,H232)+I232+J232+K232</f>
        <v>62.014426123382641</v>
      </c>
      <c r="F232" s="98">
        <f>(③年金!N12+③年金!O12)/10^4</f>
        <v>15.324324111114411</v>
      </c>
      <c r="G232" s="102">
        <f>(④医療!N24+④医療!O24+⑦その他医療!E42+⑦その他医療!F42)/10^4</f>
        <v>22.433027820310173</v>
      </c>
      <c r="H232" s="103">
        <f>(④医療!N33+④医療!O33+⑦その他医療!E42+⑦その他医療!F42)/10^4</f>
        <v>23.144751096090825</v>
      </c>
      <c r="I232" s="99">
        <f>(⑤介護!I53+⑤介護!I54+⑧その他介護!E42+⑧その他介護!F42)/10^4</f>
        <v>9.1392007726821927</v>
      </c>
      <c r="J232" s="99">
        <f>(⑥子ども・子育て!I4)/10^4</f>
        <v>8.377457483130371</v>
      </c>
      <c r="K232" s="98">
        <f>(⑨その他!E30+⑨その他!F30)/10^4</f>
        <v>6.0286926603648388</v>
      </c>
      <c r="L232" s="114">
        <v>707.3</v>
      </c>
      <c r="M232" s="34"/>
    </row>
    <row r="233" spans="1:13">
      <c r="A233" s="96"/>
      <c r="B233" s="96">
        <v>2030</v>
      </c>
      <c r="C233" s="99">
        <f>F233+MIN(G233,H233)+I233+J233+K233</f>
        <v>70.371481605792766</v>
      </c>
      <c r="D233" s="100" t="s">
        <v>42</v>
      </c>
      <c r="E233" s="101">
        <f>F233+MAX(G233,H233)+I233+J233+K233</f>
        <v>71.627320892260656</v>
      </c>
      <c r="F233" s="98">
        <f>(③年金!N17+③年金!O17)/10^4</f>
        <v>16.515779014503547</v>
      </c>
      <c r="G233" s="102">
        <f>(④医療!N25+④医療!O25+⑦その他医療!E43+⑦その他医療!F43)/10^4</f>
        <v>26.235679096396179</v>
      </c>
      <c r="H233" s="103">
        <f>(④医療!N34+④医療!O34+⑦その他医療!E43+⑦その他医療!F43)/10^4</f>
        <v>27.491518382864072</v>
      </c>
      <c r="I233" s="99">
        <f>(⑤介護!L53+⑤介護!L54+⑧その他介護!E43+⑧その他介護!F43)/10^4</f>
        <v>11.425643017681427</v>
      </c>
      <c r="J233" s="99">
        <f>(⑥子ども・子育て!M4)/10^4</f>
        <v>9.4193302823867313</v>
      </c>
      <c r="K233" s="98">
        <f>(⑨その他!E31+⑨その他!F31)/10^4</f>
        <v>6.7750501948248774</v>
      </c>
      <c r="L233" s="114">
        <v>794.86437155839997</v>
      </c>
      <c r="M233" s="34"/>
    </row>
    <row r="234" spans="1:13">
      <c r="A234" s="96"/>
      <c r="B234" s="96">
        <v>2035</v>
      </c>
      <c r="C234" s="99">
        <f>F234+MIN(G234,H234)+I234+J234+K234</f>
        <v>78.645291927843559</v>
      </c>
      <c r="D234" s="100" t="s">
        <v>42</v>
      </c>
      <c r="E234" s="101">
        <f>F234+MAX(G234,H234)+I234+J234+K234</f>
        <v>80.390925802153077</v>
      </c>
      <c r="F234" s="98">
        <f>(③年金!N22+③年金!O22)/10^4</f>
        <v>17.664750126497271</v>
      </c>
      <c r="G234" s="102">
        <f>(④医療!N26+④医療!O26+⑦その他医療!E44+⑦その他医療!F44)/10^4</f>
        <v>29.638595645300537</v>
      </c>
      <c r="H234" s="103">
        <f>(④医療!N35+④医療!O35+⑦その他医療!E44+⑦その他医療!F44)/10^4</f>
        <v>31.384229519610056</v>
      </c>
      <c r="I234" s="99">
        <f>(⑤介護!O53+⑤介護!O54+⑧その他介護!E44+⑧その他介護!F44)/10^4</f>
        <v>13.658589499620435</v>
      </c>
      <c r="J234" s="99">
        <f>(⑥子ども・子育て!Q4)/10^4</f>
        <v>10.348678584307114</v>
      </c>
      <c r="K234" s="98">
        <f>(⑨その他!E32+⑨その他!F32)/10^4</f>
        <v>7.3346780721182032</v>
      </c>
      <c r="L234" s="114">
        <v>860.52119301355367</v>
      </c>
      <c r="M234" s="34"/>
    </row>
    <row r="235" spans="1:13">
      <c r="A235" s="104"/>
      <c r="B235" s="104">
        <v>2040</v>
      </c>
      <c r="C235" s="106">
        <f>F235+MIN(G235,H235)+I235+J235+K235</f>
        <v>87.549526693973377</v>
      </c>
      <c r="D235" s="131" t="s">
        <v>42</v>
      </c>
      <c r="E235" s="108">
        <f>F235+MAX(G235,H235)+I235+J235+K235</f>
        <v>89.869950570927571</v>
      </c>
      <c r="F235" s="109">
        <f>(③年金!N27+③年金!O27)/10^4</f>
        <v>19.383073324532187</v>
      </c>
      <c r="G235" s="110">
        <f>(④医療!N27+④医療!O27+⑦その他医療!E45+⑦その他医療!F45)/10^4</f>
        <v>33.127371372985849</v>
      </c>
      <c r="H235" s="111">
        <f>(④医療!N36+④医療!O36+⑦その他医療!E45+⑦その他医療!F45)/10^4</f>
        <v>35.44779524994005</v>
      </c>
      <c r="I235" s="109">
        <f>(⑤介護!R53+⑤介護!R54+⑧その他介護!E45+⑧その他介護!F45)/10^4</f>
        <v>15.72621513116367</v>
      </c>
      <c r="J235" s="106">
        <f>(⑥子ども・子育て!U4)/10^4</f>
        <v>11.372334932007272</v>
      </c>
      <c r="K235" s="109">
        <f>(⑨その他!E33+⑨その他!F33)/10^4</f>
        <v>7.9405319332843964</v>
      </c>
      <c r="L235" s="114">
        <v>931.60135253472504</v>
      </c>
      <c r="M235" s="34"/>
    </row>
    <row r="236" spans="1:13">
      <c r="A236" s="118" t="s">
        <v>43</v>
      </c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</row>
    <row r="237" spans="1:13">
      <c r="A237" s="118" t="s">
        <v>44</v>
      </c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</row>
    <row r="238" spans="1:13">
      <c r="A238" s="118" t="s">
        <v>45</v>
      </c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1:13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</row>
    <row r="240" spans="1:13" ht="17.25">
      <c r="A240" s="86" t="s">
        <v>72</v>
      </c>
      <c r="B240" s="34"/>
      <c r="C240" s="34"/>
      <c r="D240" s="34"/>
      <c r="E240" s="34"/>
      <c r="F240" s="133"/>
      <c r="G240" s="133"/>
      <c r="H240" s="133"/>
      <c r="I240" s="133"/>
      <c r="J240" s="35"/>
      <c r="K240" s="34"/>
      <c r="L240" s="87"/>
      <c r="M240" s="34"/>
    </row>
    <row r="241" spans="1:13" ht="14.25">
      <c r="A241" s="34"/>
      <c r="B241" s="88"/>
      <c r="C241" s="34"/>
      <c r="D241" s="34"/>
      <c r="E241" s="34"/>
      <c r="F241" s="34"/>
      <c r="G241" s="34"/>
      <c r="H241" s="34"/>
      <c r="I241" s="34"/>
      <c r="J241" s="34"/>
      <c r="K241" s="2" t="s">
        <v>11</v>
      </c>
      <c r="L241" s="2"/>
      <c r="M241" s="34"/>
    </row>
    <row r="242" spans="1:13" ht="13.5" customHeight="1">
      <c r="A242" s="130"/>
      <c r="B242" s="132"/>
      <c r="C242" s="213" t="s">
        <v>51</v>
      </c>
      <c r="D242" s="189"/>
      <c r="E242" s="189"/>
      <c r="F242" s="89"/>
      <c r="G242" s="89"/>
      <c r="H242" s="89"/>
      <c r="I242" s="89"/>
      <c r="J242" s="89"/>
      <c r="K242" s="132"/>
      <c r="L242" s="2"/>
      <c r="M242" s="34"/>
    </row>
    <row r="243" spans="1:13" ht="13.5" customHeight="1">
      <c r="A243" s="67"/>
      <c r="B243" s="90"/>
      <c r="C243" s="190"/>
      <c r="D243" s="191"/>
      <c r="E243" s="191"/>
      <c r="F243" s="192" t="s">
        <v>1</v>
      </c>
      <c r="G243" s="195" t="s">
        <v>2</v>
      </c>
      <c r="H243" s="196"/>
      <c r="I243" s="195" t="s">
        <v>0</v>
      </c>
      <c r="J243" s="199" t="s">
        <v>47</v>
      </c>
      <c r="K243" s="192" t="s">
        <v>3</v>
      </c>
      <c r="L243" s="2"/>
      <c r="M243" s="34"/>
    </row>
    <row r="244" spans="1:13" ht="13.5" customHeight="1">
      <c r="A244" s="91"/>
      <c r="B244" s="92"/>
      <c r="C244" s="214"/>
      <c r="D244" s="215"/>
      <c r="E244" s="215"/>
      <c r="F244" s="194"/>
      <c r="G244" s="197"/>
      <c r="H244" s="198"/>
      <c r="I244" s="197"/>
      <c r="J244" s="200"/>
      <c r="K244" s="194"/>
      <c r="L244" s="2"/>
      <c r="M244" s="34"/>
    </row>
    <row r="245" spans="1:13" ht="14.25">
      <c r="A245" s="119" t="s">
        <v>52</v>
      </c>
      <c r="B245" s="94"/>
      <c r="C245" s="67"/>
      <c r="D245" s="45"/>
      <c r="E245" s="45"/>
      <c r="F245" s="70"/>
      <c r="G245" s="67"/>
      <c r="H245" s="45"/>
      <c r="I245" s="67"/>
      <c r="J245" s="95"/>
      <c r="K245" s="70"/>
      <c r="L245" s="2"/>
      <c r="M245" s="34"/>
    </row>
    <row r="246" spans="1:13">
      <c r="A246" s="96"/>
      <c r="B246" s="97">
        <v>2018</v>
      </c>
      <c r="C246" s="207">
        <f>C213/L213*100</f>
        <v>21.486929571760164</v>
      </c>
      <c r="D246" s="208">
        <v>0</v>
      </c>
      <c r="E246" s="209">
        <v>0</v>
      </c>
      <c r="F246" s="98">
        <f>F213/L213*100</f>
        <v>10.051924469046645</v>
      </c>
      <c r="G246" s="207">
        <f>G213/L213*100</f>
        <v>6.9511753994791992</v>
      </c>
      <c r="H246" s="209"/>
      <c r="I246" s="99">
        <f>I213/L213*100</f>
        <v>1.8937345403468222</v>
      </c>
      <c r="J246" s="99">
        <f>J213/L213*100</f>
        <v>1.4028824458621303</v>
      </c>
      <c r="K246" s="98">
        <f>K213/L213*100</f>
        <v>1.1872127170253677</v>
      </c>
      <c r="L246" s="2"/>
      <c r="M246" s="34"/>
    </row>
    <row r="247" spans="1:13">
      <c r="A247" s="96"/>
      <c r="B247" s="97">
        <v>2025</v>
      </c>
      <c r="C247" s="99">
        <f>C214/L214*100</f>
        <v>21.101937016708455</v>
      </c>
      <c r="D247" s="100" t="s">
        <v>42</v>
      </c>
      <c r="E247" s="101">
        <f>E214/L214*100</f>
        <v>21.324456989021932</v>
      </c>
      <c r="F247" s="98">
        <f>F214/L214*100</f>
        <v>9.0801749950182433</v>
      </c>
      <c r="G247" s="102">
        <f>G214/L214*100</f>
        <v>6.9657393703507848</v>
      </c>
      <c r="H247" s="103">
        <f>H214/L214*100</f>
        <v>7.1882593426642618</v>
      </c>
      <c r="I247" s="99">
        <f>I214/L214*100</f>
        <v>2.3377711994636816</v>
      </c>
      <c r="J247" s="99">
        <f>J214/L214*100</f>
        <v>1.5310387348503782</v>
      </c>
      <c r="K247" s="98">
        <f>K214/L214*100</f>
        <v>1.1872127170253677</v>
      </c>
      <c r="L247" s="2"/>
      <c r="M247" s="34"/>
    </row>
    <row r="248" spans="1:13">
      <c r="A248" s="96"/>
      <c r="B248" s="97">
        <v>2030</v>
      </c>
      <c r="C248" s="99">
        <f>C215/L215*100</f>
        <v>21.256745832896495</v>
      </c>
      <c r="D248" s="100" t="s">
        <v>42</v>
      </c>
      <c r="E248" s="101">
        <f>E215/L215*100</f>
        <v>21.599472490307782</v>
      </c>
      <c r="F248" s="98">
        <f>F215/L215*100</f>
        <v>8.8175317604826677</v>
      </c>
      <c r="G248" s="102">
        <f>G215/L215*100</f>
        <v>7.1138352292580809</v>
      </c>
      <c r="H248" s="103">
        <f>H215/L215*100</f>
        <v>7.4565618866693679</v>
      </c>
      <c r="I248" s="99">
        <f>I215/L215*100</f>
        <v>2.6025978259173814</v>
      </c>
      <c r="J248" s="99">
        <f>J215/L215*100</f>
        <v>1.5355683002129965</v>
      </c>
      <c r="K248" s="98">
        <f>K215/L215*100</f>
        <v>1.1872127170253679</v>
      </c>
      <c r="L248" s="2"/>
      <c r="M248" s="34"/>
    </row>
    <row r="249" spans="1:13">
      <c r="A249" s="96"/>
      <c r="B249" s="97">
        <v>2035</v>
      </c>
      <c r="C249" s="99">
        <f>C216/L216*100</f>
        <v>21.869897728854642</v>
      </c>
      <c r="D249" s="100" t="s">
        <v>42</v>
      </c>
      <c r="E249" s="101">
        <f>E216/L216*100</f>
        <v>22.306234140634899</v>
      </c>
      <c r="F249" s="98">
        <f>F216/L216*100</f>
        <v>8.88035492654023</v>
      </c>
      <c r="G249" s="102">
        <f>G216/L216*100</f>
        <v>7.3631928951851746</v>
      </c>
      <c r="H249" s="103">
        <f>H216/L216*100</f>
        <v>7.7995293069654359</v>
      </c>
      <c r="I249" s="99">
        <f>I216/L216*100</f>
        <v>2.8779080295738795</v>
      </c>
      <c r="J249" s="99">
        <f>J216/L216*100</f>
        <v>1.5612291605299893</v>
      </c>
      <c r="K249" s="98">
        <f>K216/L216*100</f>
        <v>1.1872127170253677</v>
      </c>
      <c r="L249" s="2"/>
      <c r="M249" s="34"/>
    </row>
    <row r="250" spans="1:13">
      <c r="A250" s="104"/>
      <c r="B250" s="105">
        <v>2040</v>
      </c>
      <c r="C250" s="106">
        <f>C217/L217*100</f>
        <v>22.632733689414902</v>
      </c>
      <c r="D250" s="131" t="s">
        <v>42</v>
      </c>
      <c r="E250" s="108">
        <f>E217/L217*100</f>
        <v>23.165646265181206</v>
      </c>
      <c r="F250" s="109">
        <f>F217/L217*100</f>
        <v>9.2183047945594865</v>
      </c>
      <c r="G250" s="110">
        <f>G217/L217*100</f>
        <v>7.5633679926368353</v>
      </c>
      <c r="H250" s="111">
        <f>H217/L217*100</f>
        <v>8.0962805684031416</v>
      </c>
      <c r="I250" s="109">
        <f>I217/L217*100</f>
        <v>3.0760931078001268</v>
      </c>
      <c r="J250" s="106">
        <f>J217/L217*100</f>
        <v>1.5877550773930851</v>
      </c>
      <c r="K250" s="109">
        <f>K217/L217*100</f>
        <v>1.1872127170253677</v>
      </c>
      <c r="L250" s="2"/>
      <c r="M250" s="34"/>
    </row>
    <row r="251" spans="1:13" ht="14.25">
      <c r="A251" s="120" t="s">
        <v>53</v>
      </c>
      <c r="B251" s="113"/>
      <c r="C251" s="204"/>
      <c r="D251" s="205"/>
      <c r="E251" s="206"/>
      <c r="F251" s="129"/>
      <c r="G251" s="195"/>
      <c r="H251" s="212"/>
      <c r="I251" s="130"/>
      <c r="J251" s="121"/>
      <c r="K251" s="129"/>
      <c r="L251" s="2"/>
      <c r="M251" s="34"/>
    </row>
    <row r="252" spans="1:13">
      <c r="A252" s="96"/>
      <c r="B252" s="97">
        <v>2018</v>
      </c>
      <c r="C252" s="207">
        <f>C219/L213*100</f>
        <v>20.763980008000793</v>
      </c>
      <c r="D252" s="208">
        <v>0</v>
      </c>
      <c r="E252" s="209">
        <v>0</v>
      </c>
      <c r="F252" s="98">
        <f>F219/L213*100</f>
        <v>9.3289749054644844</v>
      </c>
      <c r="G252" s="207">
        <f>G219/L213*100</f>
        <v>6.9511753994792009</v>
      </c>
      <c r="H252" s="209"/>
      <c r="I252" s="99">
        <f>I219/L213*100</f>
        <v>1.8937345403468222</v>
      </c>
      <c r="J252" s="99">
        <f>J219/L213*100</f>
        <v>1.4028824456849194</v>
      </c>
      <c r="K252" s="98">
        <f>K219/L213*100</f>
        <v>1.1872127170253675</v>
      </c>
      <c r="L252" s="2"/>
      <c r="M252" s="34"/>
    </row>
    <row r="253" spans="1:13">
      <c r="A253" s="96"/>
      <c r="B253" s="97">
        <v>2025</v>
      </c>
      <c r="C253" s="99">
        <f>C220/L214*100</f>
        <v>21.019868977618309</v>
      </c>
      <c r="D253" s="100" t="s">
        <v>42</v>
      </c>
      <c r="E253" s="101">
        <f>E220/L214*100</f>
        <v>21.24238894993179</v>
      </c>
      <c r="F253" s="98">
        <f>F220/L214*100</f>
        <v>8.9981069561053104</v>
      </c>
      <c r="G253" s="102">
        <f>G220/L214*100</f>
        <v>6.9657393703507848</v>
      </c>
      <c r="H253" s="103">
        <f>H220/L214*100</f>
        <v>7.1882593426642636</v>
      </c>
      <c r="I253" s="99">
        <f>I220/L214*100</f>
        <v>2.3377711994636816</v>
      </c>
      <c r="J253" s="99">
        <f>J220/L214*100</f>
        <v>1.5310387346731682</v>
      </c>
      <c r="K253" s="98">
        <f>K220/L214*100</f>
        <v>1.1872127170253677</v>
      </c>
      <c r="L253" s="2"/>
      <c r="M253" s="34"/>
    </row>
    <row r="254" spans="1:13">
      <c r="A254" s="96"/>
      <c r="B254" s="97">
        <v>2030</v>
      </c>
      <c r="C254" s="99">
        <f>C221/L215*100</f>
        <v>21.454396369152732</v>
      </c>
      <c r="D254" s="100" t="s">
        <v>42</v>
      </c>
      <c r="E254" s="101">
        <f>E221/L215*100</f>
        <v>21.797123026564019</v>
      </c>
      <c r="F254" s="98">
        <f>F221/L215*100</f>
        <v>9.0151822969161159</v>
      </c>
      <c r="G254" s="102">
        <f>G221/L215*100</f>
        <v>7.1138352292580791</v>
      </c>
      <c r="H254" s="103">
        <f>H221/L215*100</f>
        <v>7.4565618866693679</v>
      </c>
      <c r="I254" s="99">
        <f>I221/L215*100</f>
        <v>2.602597825917381</v>
      </c>
      <c r="J254" s="99">
        <f>J221/L215*100</f>
        <v>1.535568300035786</v>
      </c>
      <c r="K254" s="98">
        <f>K221/L215*100</f>
        <v>1.1872127170253679</v>
      </c>
      <c r="L254" s="2"/>
      <c r="M254" s="34"/>
    </row>
    <row r="255" spans="1:13">
      <c r="A255" s="96"/>
      <c r="B255" s="97">
        <v>2035</v>
      </c>
      <c r="C255" s="99">
        <f>C222/L216*100</f>
        <v>21.909044659477857</v>
      </c>
      <c r="D255" s="100" t="s">
        <v>42</v>
      </c>
      <c r="E255" s="101">
        <f>E222/L216*100</f>
        <v>22.345381071258117</v>
      </c>
      <c r="F255" s="98">
        <f>F222/L216*100</f>
        <v>8.9195018573406557</v>
      </c>
      <c r="G255" s="102">
        <f>G222/L216*100</f>
        <v>7.3631928951851746</v>
      </c>
      <c r="H255" s="103">
        <f>H222/L216*100</f>
        <v>7.7995293069654359</v>
      </c>
      <c r="I255" s="99">
        <f>I222/L216*100</f>
        <v>2.8779080295738799</v>
      </c>
      <c r="J255" s="99">
        <f>J222/L216*100</f>
        <v>1.5612291603527788</v>
      </c>
      <c r="K255" s="98">
        <f>K222/L216*100</f>
        <v>1.1872127170253677</v>
      </c>
      <c r="L255" s="2"/>
      <c r="M255" s="34"/>
    </row>
    <row r="256" spans="1:13">
      <c r="A256" s="96"/>
      <c r="B256" s="105">
        <v>2040</v>
      </c>
      <c r="C256" s="106">
        <f>C223/L217*100</f>
        <v>22.235494060727099</v>
      </c>
      <c r="D256" s="131" t="s">
        <v>42</v>
      </c>
      <c r="E256" s="108">
        <f>E223/L217*100</f>
        <v>22.768406636493399</v>
      </c>
      <c r="F256" s="109">
        <f>F223/L217*100</f>
        <v>8.8210651660488963</v>
      </c>
      <c r="G256" s="110">
        <f>G223/L217*100</f>
        <v>7.5633679926368353</v>
      </c>
      <c r="H256" s="111">
        <f>H223/L217*100</f>
        <v>8.096280568403138</v>
      </c>
      <c r="I256" s="109">
        <f>I223/L217*100</f>
        <v>3.0760931078001263</v>
      </c>
      <c r="J256" s="106">
        <f>J223/L217*100</f>
        <v>1.5877550772158739</v>
      </c>
      <c r="K256" s="109">
        <f>K223/L217*100</f>
        <v>1.1872127170253677</v>
      </c>
      <c r="L256" s="2"/>
      <c r="M256" s="34"/>
    </row>
    <row r="257" spans="1:13" ht="14.25">
      <c r="A257" s="115"/>
      <c r="B257" s="112" t="s">
        <v>49</v>
      </c>
      <c r="C257" s="204"/>
      <c r="D257" s="205"/>
      <c r="E257" s="206"/>
      <c r="F257" s="129"/>
      <c r="G257" s="195"/>
      <c r="H257" s="212"/>
      <c r="I257" s="130"/>
      <c r="J257" s="121"/>
      <c r="K257" s="129"/>
      <c r="L257" s="2"/>
      <c r="M257" s="34"/>
    </row>
    <row r="258" spans="1:13">
      <c r="A258" s="96"/>
      <c r="B258" s="96">
        <v>2018</v>
      </c>
      <c r="C258" s="207">
        <f>C225/L213*100</f>
        <v>12.447731642398798</v>
      </c>
      <c r="D258" s="208">
        <v>0</v>
      </c>
      <c r="E258" s="209">
        <v>0</v>
      </c>
      <c r="F258" s="98">
        <f>F225/L213*100</f>
        <v>6.9977120872874776</v>
      </c>
      <c r="G258" s="207">
        <f>G225/L213*100</f>
        <v>3.9248991111446618</v>
      </c>
      <c r="H258" s="209"/>
      <c r="I258" s="99">
        <f>I225/L213*100</f>
        <v>0.84867056790824857</v>
      </c>
      <c r="J258" s="99">
        <f>J225/L213*100</f>
        <v>0.32736673223462703</v>
      </c>
      <c r="K258" s="98">
        <f>K225/L213*100</f>
        <v>0.34908314382378541</v>
      </c>
      <c r="L258" s="2"/>
      <c r="M258" s="34"/>
    </row>
    <row r="259" spans="1:13">
      <c r="A259" s="96"/>
      <c r="B259" s="96">
        <v>2025</v>
      </c>
      <c r="C259" s="99">
        <f>C226/L214*100</f>
        <v>12.35272591984905</v>
      </c>
      <c r="D259" s="100" t="s">
        <v>42</v>
      </c>
      <c r="E259" s="101">
        <f>E226/L214*100</f>
        <v>12.47462051738794</v>
      </c>
      <c r="F259" s="98">
        <f>F226/L214*100</f>
        <v>6.8315122846625833</v>
      </c>
      <c r="G259" s="102">
        <f>G226/L214*100</f>
        <v>3.7940968112796445</v>
      </c>
      <c r="H259" s="103">
        <f>H226/L214*100</f>
        <v>3.9159914088185359</v>
      </c>
      <c r="I259" s="99">
        <f>I226/L214*100</f>
        <v>1.0456461078926096</v>
      </c>
      <c r="J259" s="99">
        <f>J226/L214*100</f>
        <v>0.3466109836297111</v>
      </c>
      <c r="K259" s="98">
        <f>K226/L214*100</f>
        <v>0.33485973238450256</v>
      </c>
      <c r="L259" s="2"/>
      <c r="M259" s="34"/>
    </row>
    <row r="260" spans="1:13">
      <c r="A260" s="96"/>
      <c r="B260" s="96">
        <v>2030</v>
      </c>
      <c r="C260" s="99">
        <f>C227/L215*100</f>
        <v>12.601127292841833</v>
      </c>
      <c r="D260" s="100" t="s">
        <v>42</v>
      </c>
      <c r="E260" s="101">
        <f>E227/L215*100</f>
        <v>12.785859790317925</v>
      </c>
      <c r="F260" s="98">
        <f>F227/L215*100</f>
        <v>6.9373713387871279</v>
      </c>
      <c r="G260" s="102">
        <f>G227/L215*100</f>
        <v>3.8131867117054727</v>
      </c>
      <c r="H260" s="103">
        <f>H227/L215*100</f>
        <v>3.9979192091815623</v>
      </c>
      <c r="I260" s="99">
        <f>I227/L215*100</f>
        <v>1.1651647962697602</v>
      </c>
      <c r="J260" s="99">
        <f>J227/L215*100</f>
        <v>0.35054471369497114</v>
      </c>
      <c r="K260" s="98">
        <f>K227/L215*100</f>
        <v>0.33485973238450278</v>
      </c>
      <c r="L260" s="2"/>
      <c r="M260" s="34"/>
    </row>
    <row r="261" spans="1:13">
      <c r="A261" s="96"/>
      <c r="B261" s="96">
        <v>2035</v>
      </c>
      <c r="C261" s="99">
        <f>C228/L216*100</f>
        <v>12.769782016517611</v>
      </c>
      <c r="D261" s="100" t="s">
        <v>42</v>
      </c>
      <c r="E261" s="101">
        <f>E228/L216*100</f>
        <v>13.003260684818446</v>
      </c>
      <c r="F261" s="98">
        <f>F228/L216*100</f>
        <v>6.8667052185228314</v>
      </c>
      <c r="G261" s="102">
        <f>G228/L216*100</f>
        <v>3.9189319187058063</v>
      </c>
      <c r="H261" s="103">
        <f>H228/L216*100</f>
        <v>4.152410587006643</v>
      </c>
      <c r="I261" s="99">
        <f>I228/L216*100</f>
        <v>1.2906618803200867</v>
      </c>
      <c r="J261" s="99">
        <f>J228/L216*100</f>
        <v>0.35862326658438243</v>
      </c>
      <c r="K261" s="98">
        <f>K228/L216*100</f>
        <v>0.33485973238450273</v>
      </c>
      <c r="L261" s="2"/>
      <c r="M261" s="34"/>
    </row>
    <row r="262" spans="1:13">
      <c r="A262" s="96"/>
      <c r="B262" s="104">
        <v>2040</v>
      </c>
      <c r="C262" s="106">
        <f>C229/L217*100</f>
        <v>12.837748291491538</v>
      </c>
      <c r="D262" s="131" t="s">
        <v>42</v>
      </c>
      <c r="E262" s="108">
        <f>E229/L217*100</f>
        <v>13.121581808855797</v>
      </c>
      <c r="F262" s="109">
        <f>F229/L217*100</f>
        <v>6.740446318534965</v>
      </c>
      <c r="G262" s="110">
        <f>G229/L217*100</f>
        <v>4.0074080015041433</v>
      </c>
      <c r="H262" s="111">
        <f>H229/L217*100</f>
        <v>4.2912415188684037</v>
      </c>
      <c r="I262" s="109">
        <f>I229/L217*100</f>
        <v>1.3880089193889162</v>
      </c>
      <c r="J262" s="106">
        <f>J229/L217*100</f>
        <v>0.36702531967901253</v>
      </c>
      <c r="K262" s="109">
        <f>K229/L217*100</f>
        <v>0.33485973238450251</v>
      </c>
      <c r="L262" s="2"/>
      <c r="M262" s="34"/>
    </row>
    <row r="263" spans="1:13" ht="14.25">
      <c r="A263" s="115"/>
      <c r="B263" s="112" t="s">
        <v>50</v>
      </c>
      <c r="C263" s="204"/>
      <c r="D263" s="205"/>
      <c r="E263" s="206"/>
      <c r="F263" s="129"/>
      <c r="G263" s="195"/>
      <c r="H263" s="212"/>
      <c r="I263" s="130"/>
      <c r="J263" s="121"/>
      <c r="K263" s="129"/>
      <c r="L263" s="2"/>
      <c r="M263" s="34"/>
    </row>
    <row r="264" spans="1:13">
      <c r="A264" s="96"/>
      <c r="B264" s="96">
        <v>2018</v>
      </c>
      <c r="C264" s="207">
        <f>C231/L213*100</f>
        <v>8.316248365601993</v>
      </c>
      <c r="D264" s="208">
        <v>0</v>
      </c>
      <c r="E264" s="209">
        <v>0</v>
      </c>
      <c r="F264" s="98">
        <f>F231/L213*100</f>
        <v>2.3312628181770059</v>
      </c>
      <c r="G264" s="207">
        <f>G231/L213*100</f>
        <v>3.0262762883345391</v>
      </c>
      <c r="H264" s="209"/>
      <c r="I264" s="99">
        <f>I231/L213*100</f>
        <v>1.0450639724385737</v>
      </c>
      <c r="J264" s="99">
        <f>J231/L213*100</f>
        <v>1.0755157134502924</v>
      </c>
      <c r="K264" s="98">
        <f>K231/L213*100</f>
        <v>0.83812957320158221</v>
      </c>
      <c r="L264" s="2"/>
      <c r="M264" s="34"/>
    </row>
    <row r="265" spans="1:13">
      <c r="A265" s="96"/>
      <c r="B265" s="96">
        <v>2025</v>
      </c>
      <c r="C265" s="99">
        <f>C232/L214*100</f>
        <v>8.6671430577692625</v>
      </c>
      <c r="D265" s="100" t="s">
        <v>42</v>
      </c>
      <c r="E265" s="101">
        <f>E232/L214*100</f>
        <v>8.7677684325438481</v>
      </c>
      <c r="F265" s="98">
        <f>F232/L214*100</f>
        <v>2.1665946714427275</v>
      </c>
      <c r="G265" s="102">
        <f>G232/L214*100</f>
        <v>3.1716425590711403</v>
      </c>
      <c r="H265" s="103">
        <f>H232/L214*100</f>
        <v>3.2722679338457268</v>
      </c>
      <c r="I265" s="99">
        <f>I232/L214*100</f>
        <v>1.292125091571072</v>
      </c>
      <c r="J265" s="99">
        <f>J232/L214*100</f>
        <v>1.1844277510434571</v>
      </c>
      <c r="K265" s="98">
        <f>K232/L214*100</f>
        <v>0.85235298464086517</v>
      </c>
      <c r="L265" s="2"/>
      <c r="M265" s="34"/>
    </row>
    <row r="266" spans="1:13">
      <c r="A266" s="96"/>
      <c r="B266" s="96">
        <v>2030</v>
      </c>
      <c r="C266" s="99">
        <f>C233/L215*100</f>
        <v>8.8532690763108963</v>
      </c>
      <c r="D266" s="100" t="s">
        <v>42</v>
      </c>
      <c r="E266" s="101">
        <f>E233/L215*100</f>
        <v>9.0112632362460943</v>
      </c>
      <c r="F266" s="98">
        <f>F233/L215*100</f>
        <v>2.0778109581289876</v>
      </c>
      <c r="G266" s="102">
        <f>G233/L215*100</f>
        <v>3.3006485175526077</v>
      </c>
      <c r="H266" s="103">
        <f>H233/L215*100</f>
        <v>3.458642677487807</v>
      </c>
      <c r="I266" s="99">
        <f>I233/L215*100</f>
        <v>1.4374330296476203</v>
      </c>
      <c r="J266" s="99">
        <f>J233/L215*100</f>
        <v>1.1850235863408149</v>
      </c>
      <c r="K266" s="98">
        <f>K233/L215*100</f>
        <v>0.85235298464086495</v>
      </c>
      <c r="L266" s="2"/>
      <c r="M266" s="34"/>
    </row>
    <row r="267" spans="1:13">
      <c r="A267" s="96"/>
      <c r="B267" s="96">
        <v>2035</v>
      </c>
      <c r="C267" s="99">
        <f>C234/L216*100</f>
        <v>9.1392626429602473</v>
      </c>
      <c r="D267" s="100" t="s">
        <v>42</v>
      </c>
      <c r="E267" s="101">
        <f>E234/L216*100</f>
        <v>9.3421203864396709</v>
      </c>
      <c r="F267" s="98">
        <f>F234/L216*100</f>
        <v>2.0527966388178243</v>
      </c>
      <c r="G267" s="102">
        <f>G234/L216*100</f>
        <v>3.4442609764793684</v>
      </c>
      <c r="H267" s="103">
        <f>H234/L216*100</f>
        <v>3.6471187199587933</v>
      </c>
      <c r="I267" s="99">
        <f>I234/L216*100</f>
        <v>1.5872461492537935</v>
      </c>
      <c r="J267" s="99">
        <f>J234/L216*100</f>
        <v>1.2026058937683963</v>
      </c>
      <c r="K267" s="98">
        <f>K234/L216*100</f>
        <v>0.85235298464086495</v>
      </c>
      <c r="L267" s="2"/>
      <c r="M267" s="34"/>
    </row>
    <row r="268" spans="1:13">
      <c r="A268" s="104"/>
      <c r="B268" s="104">
        <v>2040</v>
      </c>
      <c r="C268" s="106">
        <f>C235/L217*100</f>
        <v>9.397745769235561</v>
      </c>
      <c r="D268" s="131" t="s">
        <v>42</v>
      </c>
      <c r="E268" s="108">
        <f>E235/L217*100</f>
        <v>9.6468248276376034</v>
      </c>
      <c r="F268" s="109">
        <f>F235/L217*100</f>
        <v>2.0806188475139304</v>
      </c>
      <c r="G268" s="110">
        <f>G235/L217*100</f>
        <v>3.555959991132692</v>
      </c>
      <c r="H268" s="111">
        <f>H235/L217*100</f>
        <v>3.8050390495347362</v>
      </c>
      <c r="I268" s="109">
        <f>I235/L217*100</f>
        <v>1.6880841884112101</v>
      </c>
      <c r="J268" s="106">
        <f>J235/L217*100</f>
        <v>1.2207297575368616</v>
      </c>
      <c r="K268" s="109">
        <f>K235/L217*100</f>
        <v>0.85235298464086517</v>
      </c>
      <c r="L268" s="2"/>
      <c r="M268" s="34"/>
    </row>
    <row r="269" spans="1:13">
      <c r="A269" s="118" t="s">
        <v>43</v>
      </c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2"/>
      <c r="M269" s="34"/>
    </row>
    <row r="270" spans="1:13">
      <c r="A270" s="118" t="s">
        <v>44</v>
      </c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2"/>
      <c r="M270" s="34"/>
    </row>
    <row r="271" spans="1:13">
      <c r="A271" s="118" t="s">
        <v>45</v>
      </c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2"/>
      <c r="M271" s="34"/>
    </row>
  </sheetData>
  <mergeCells count="168">
    <mergeCell ref="C258:E258"/>
    <mergeCell ref="G258:H258"/>
    <mergeCell ref="C263:E263"/>
    <mergeCell ref="G263:H263"/>
    <mergeCell ref="C264:E264"/>
    <mergeCell ref="G264:H264"/>
    <mergeCell ref="K243:K244"/>
    <mergeCell ref="C246:E246"/>
    <mergeCell ref="G246:H246"/>
    <mergeCell ref="C251:E251"/>
    <mergeCell ref="G251:H251"/>
    <mergeCell ref="C252:E252"/>
    <mergeCell ref="G252:H252"/>
    <mergeCell ref="C257:E257"/>
    <mergeCell ref="G257:H257"/>
    <mergeCell ref="C230:E230"/>
    <mergeCell ref="G230:H230"/>
    <mergeCell ref="C231:E231"/>
    <mergeCell ref="G231:H231"/>
    <mergeCell ref="C242:E244"/>
    <mergeCell ref="F243:F244"/>
    <mergeCell ref="G243:H244"/>
    <mergeCell ref="I243:I244"/>
    <mergeCell ref="J243:J244"/>
    <mergeCell ref="C213:E213"/>
    <mergeCell ref="G213:H213"/>
    <mergeCell ref="C218:E218"/>
    <mergeCell ref="G218:H218"/>
    <mergeCell ref="C219:E219"/>
    <mergeCell ref="G219:H219"/>
    <mergeCell ref="C224:E224"/>
    <mergeCell ref="G224:H224"/>
    <mergeCell ref="C225:E225"/>
    <mergeCell ref="G225:H225"/>
    <mergeCell ref="C194:E194"/>
    <mergeCell ref="G194:H194"/>
    <mergeCell ref="C209:E210"/>
    <mergeCell ref="L209:L211"/>
    <mergeCell ref="F210:F211"/>
    <mergeCell ref="G210:H211"/>
    <mergeCell ref="I210:I211"/>
    <mergeCell ref="J210:J211"/>
    <mergeCell ref="K210:K211"/>
    <mergeCell ref="C211:E211"/>
    <mergeCell ref="C193:E193"/>
    <mergeCell ref="G193:H193"/>
    <mergeCell ref="C181:E181"/>
    <mergeCell ref="G181:H181"/>
    <mergeCell ref="C187:E187"/>
    <mergeCell ref="G187:H187"/>
    <mergeCell ref="C160:E160"/>
    <mergeCell ref="G160:H160"/>
    <mergeCell ref="I173:I174"/>
    <mergeCell ref="C161:E161"/>
    <mergeCell ref="G161:H161"/>
    <mergeCell ref="C172:E174"/>
    <mergeCell ref="F173:F174"/>
    <mergeCell ref="G173:H174"/>
    <mergeCell ref="J173:J174"/>
    <mergeCell ref="K173:K174"/>
    <mergeCell ref="C176:E176"/>
    <mergeCell ref="G176:H176"/>
    <mergeCell ref="C182:E182"/>
    <mergeCell ref="G182:H182"/>
    <mergeCell ref="C188:E188"/>
    <mergeCell ref="G188:H188"/>
    <mergeCell ref="C139:E140"/>
    <mergeCell ref="C143:E143"/>
    <mergeCell ref="G143:H143"/>
    <mergeCell ref="C149:E149"/>
    <mergeCell ref="G149:H149"/>
    <mergeCell ref="C155:E155"/>
    <mergeCell ref="G155:H155"/>
    <mergeCell ref="C148:E148"/>
    <mergeCell ref="G148:H148"/>
    <mergeCell ref="C154:E154"/>
    <mergeCell ref="G154:H154"/>
    <mergeCell ref="L139:L141"/>
    <mergeCell ref="F140:F141"/>
    <mergeCell ref="G140:H141"/>
    <mergeCell ref="I140:I141"/>
    <mergeCell ref="J140:J141"/>
    <mergeCell ref="K140:K141"/>
    <mergeCell ref="C141:E141"/>
    <mergeCell ref="C81:E81"/>
    <mergeCell ref="G81:H81"/>
    <mergeCell ref="C86:E86"/>
    <mergeCell ref="G86:H86"/>
    <mergeCell ref="C87:E87"/>
    <mergeCell ref="G87:H87"/>
    <mergeCell ref="C120:E120"/>
    <mergeCell ref="G120:H120"/>
    <mergeCell ref="C125:E125"/>
    <mergeCell ref="G125:H125"/>
    <mergeCell ref="C126:E126"/>
    <mergeCell ref="G126:H126"/>
    <mergeCell ref="C113:E113"/>
    <mergeCell ref="G113:H113"/>
    <mergeCell ref="C114:E114"/>
    <mergeCell ref="G114:H114"/>
    <mergeCell ref="C119:E119"/>
    <mergeCell ref="L71:L73"/>
    <mergeCell ref="F72:F73"/>
    <mergeCell ref="G72:H73"/>
    <mergeCell ref="I72:I73"/>
    <mergeCell ref="J72:J73"/>
    <mergeCell ref="K72:K73"/>
    <mergeCell ref="C73:E73"/>
    <mergeCell ref="G108:H108"/>
    <mergeCell ref="C92:E92"/>
    <mergeCell ref="G92:H92"/>
    <mergeCell ref="C93:E93"/>
    <mergeCell ref="G93:H93"/>
    <mergeCell ref="C104:E106"/>
    <mergeCell ref="F105:F106"/>
    <mergeCell ref="G105:H106"/>
    <mergeCell ref="C75:E75"/>
    <mergeCell ref="G75:H75"/>
    <mergeCell ref="C80:E80"/>
    <mergeCell ref="G80:H80"/>
    <mergeCell ref="I105:I106"/>
    <mergeCell ref="J105:J106"/>
    <mergeCell ref="K105:K106"/>
    <mergeCell ref="C108:E108"/>
    <mergeCell ref="C71:E72"/>
    <mergeCell ref="G119:H119"/>
    <mergeCell ref="C58:E58"/>
    <mergeCell ref="G58:H58"/>
    <mergeCell ref="C59:E59"/>
    <mergeCell ref="G59:H59"/>
    <mergeCell ref="C47:E47"/>
    <mergeCell ref="G47:H47"/>
    <mergeCell ref="C52:E52"/>
    <mergeCell ref="G52:H52"/>
    <mergeCell ref="C53:E53"/>
    <mergeCell ref="G53:H53"/>
    <mergeCell ref="J38:J39"/>
    <mergeCell ref="K38:K39"/>
    <mergeCell ref="C41:E41"/>
    <mergeCell ref="G41:H41"/>
    <mergeCell ref="C46:E46"/>
    <mergeCell ref="G46:H46"/>
    <mergeCell ref="C26:E26"/>
    <mergeCell ref="G26:H26"/>
    <mergeCell ref="C37:E39"/>
    <mergeCell ref="F38:F39"/>
    <mergeCell ref="G38:H39"/>
    <mergeCell ref="I38:I39"/>
    <mergeCell ref="C20:E20"/>
    <mergeCell ref="G20:H20"/>
    <mergeCell ref="C25:E25"/>
    <mergeCell ref="G25:H25"/>
    <mergeCell ref="C8:E8"/>
    <mergeCell ref="G8:H8"/>
    <mergeCell ref="C13:E13"/>
    <mergeCell ref="G13:H13"/>
    <mergeCell ref="C14:E14"/>
    <mergeCell ref="G14:H14"/>
    <mergeCell ref="C4:E5"/>
    <mergeCell ref="L4:L6"/>
    <mergeCell ref="F5:F6"/>
    <mergeCell ref="G5:H6"/>
    <mergeCell ref="I5:I6"/>
    <mergeCell ref="J5:J6"/>
    <mergeCell ref="K5:K6"/>
    <mergeCell ref="C6:E6"/>
    <mergeCell ref="C19:E19"/>
    <mergeCell ref="G19:H19"/>
  </mergeCells>
  <phoneticPr fontId="9"/>
  <pageMargins left="0.15748031496062992" right="0.11811023622047245" top="0.59055118110236227" bottom="0.27559055118110237" header="0.15748031496062992" footer="0.19685039370078741"/>
  <pageSetup paperSize="257" scale="99"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</sheetPr>
  <dimension ref="M1:M65"/>
  <sheetViews>
    <sheetView workbookViewId="0"/>
  </sheetViews>
  <sheetFormatPr defaultRowHeight="13.5"/>
  <sheetData>
    <row r="1" spans="13:13">
      <c r="M1" s="34"/>
    </row>
    <row r="2" spans="13:13">
      <c r="M2" s="34"/>
    </row>
    <row r="3" spans="13:13">
      <c r="M3" s="34"/>
    </row>
    <row r="4" spans="13:13">
      <c r="M4" s="34"/>
    </row>
    <row r="5" spans="13:13">
      <c r="M5" s="34"/>
    </row>
    <row r="6" spans="13:13">
      <c r="M6" s="34"/>
    </row>
    <row r="7" spans="13:13">
      <c r="M7" s="34"/>
    </row>
    <row r="8" spans="13:13">
      <c r="M8" s="34"/>
    </row>
    <row r="9" spans="13:13">
      <c r="M9" s="34"/>
    </row>
    <row r="10" spans="13:13">
      <c r="M10" s="34"/>
    </row>
    <row r="11" spans="13:13">
      <c r="M11" s="34"/>
    </row>
    <row r="12" spans="13:13">
      <c r="M12" s="34"/>
    </row>
    <row r="13" spans="13:13">
      <c r="M13" s="34"/>
    </row>
    <row r="14" spans="13:13">
      <c r="M14" s="34"/>
    </row>
    <row r="15" spans="13:13">
      <c r="M15" s="34"/>
    </row>
    <row r="16" spans="13:13">
      <c r="M16" s="34"/>
    </row>
    <row r="17" spans="13:13">
      <c r="M17" s="34"/>
    </row>
    <row r="18" spans="13:13">
      <c r="M18" s="34"/>
    </row>
    <row r="19" spans="13:13">
      <c r="M19" s="34"/>
    </row>
    <row r="20" spans="13:13">
      <c r="M20" s="34"/>
    </row>
    <row r="21" spans="13:13">
      <c r="M21" s="34"/>
    </row>
    <row r="22" spans="13:13">
      <c r="M22" s="34"/>
    </row>
    <row r="23" spans="13:13">
      <c r="M23" s="34"/>
    </row>
    <row r="24" spans="13:13">
      <c r="M24" s="34"/>
    </row>
    <row r="25" spans="13:13">
      <c r="M25" s="34"/>
    </row>
    <row r="26" spans="13:13">
      <c r="M26" s="34"/>
    </row>
    <row r="27" spans="13:13">
      <c r="M27" s="34"/>
    </row>
    <row r="28" spans="13:13">
      <c r="M28" s="34"/>
    </row>
    <row r="29" spans="13:13">
      <c r="M29" s="34"/>
    </row>
    <row r="30" spans="13:13">
      <c r="M30" s="34"/>
    </row>
    <row r="31" spans="13:13">
      <c r="M31" s="34"/>
    </row>
    <row r="32" spans="13:13">
      <c r="M32" s="34"/>
    </row>
    <row r="33" spans="13:13">
      <c r="M33" s="34"/>
    </row>
    <row r="34" spans="13:13">
      <c r="M34" s="34"/>
    </row>
    <row r="35" spans="13:13">
      <c r="M35" s="34"/>
    </row>
    <row r="36" spans="13:13">
      <c r="M36" s="34"/>
    </row>
    <row r="37" spans="13:13">
      <c r="M37" s="34"/>
    </row>
    <row r="38" spans="13:13">
      <c r="M38" s="34"/>
    </row>
    <row r="39" spans="13:13">
      <c r="M39" s="34"/>
    </row>
    <row r="40" spans="13:13">
      <c r="M40" s="34"/>
    </row>
    <row r="41" spans="13:13">
      <c r="M41" s="34"/>
    </row>
    <row r="42" spans="13:13">
      <c r="M42" s="34"/>
    </row>
    <row r="43" spans="13:13">
      <c r="M43" s="34"/>
    </row>
    <row r="44" spans="13:13">
      <c r="M44" s="34"/>
    </row>
    <row r="45" spans="13:13">
      <c r="M45" s="34"/>
    </row>
    <row r="46" spans="13:13">
      <c r="M46" s="34"/>
    </row>
    <row r="47" spans="13:13">
      <c r="M47" s="34"/>
    </row>
    <row r="48" spans="13:13">
      <c r="M48" s="34"/>
    </row>
    <row r="49" spans="13:13">
      <c r="M49" s="34"/>
    </row>
    <row r="50" spans="13:13">
      <c r="M50" s="34"/>
    </row>
    <row r="51" spans="13:13">
      <c r="M51" s="34"/>
    </row>
    <row r="52" spans="13:13">
      <c r="M52" s="34"/>
    </row>
    <row r="53" spans="13:13">
      <c r="M53" s="34"/>
    </row>
    <row r="54" spans="13:13">
      <c r="M54" s="34"/>
    </row>
    <row r="55" spans="13:13">
      <c r="M55" s="34"/>
    </row>
    <row r="56" spans="13:13">
      <c r="M56" s="34"/>
    </row>
    <row r="57" spans="13:13">
      <c r="M57" s="34"/>
    </row>
    <row r="58" spans="13:13">
      <c r="M58" s="34"/>
    </row>
    <row r="59" spans="13:13">
      <c r="M59" s="34"/>
    </row>
    <row r="60" spans="13:13">
      <c r="M60" s="34"/>
    </row>
    <row r="61" spans="13:13">
      <c r="M61" s="34"/>
    </row>
    <row r="62" spans="13:13">
      <c r="M62" s="34"/>
    </row>
    <row r="63" spans="13:13">
      <c r="M63" s="34"/>
    </row>
    <row r="64" spans="13:13">
      <c r="M64" s="34"/>
    </row>
    <row r="65" spans="13:13">
      <c r="M65" s="34"/>
    </row>
  </sheetData>
  <phoneticPr fontId="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70C0"/>
  </sheetPr>
  <dimension ref="A1:Q45"/>
  <sheetViews>
    <sheetView workbookViewId="0"/>
  </sheetViews>
  <sheetFormatPr defaultRowHeight="22.5" customHeight="1"/>
  <cols>
    <col min="1" max="3" width="9" style="3"/>
    <col min="4" max="4" width="10.875" style="3" customWidth="1"/>
    <col min="5" max="16384" width="9" style="3"/>
  </cols>
  <sheetData>
    <row r="1" spans="1:17" ht="13.5">
      <c r="A1" s="3" t="s">
        <v>12</v>
      </c>
      <c r="J1" s="3" t="s">
        <v>16</v>
      </c>
    </row>
    <row r="2" spans="1:17" ht="13.5">
      <c r="N2" s="27"/>
      <c r="O2" s="28"/>
    </row>
    <row r="3" spans="1:17" ht="13.5">
      <c r="A3" s="4" t="s">
        <v>8</v>
      </c>
      <c r="B3" s="4" t="s">
        <v>13</v>
      </c>
      <c r="C3" s="4" t="s">
        <v>9</v>
      </c>
      <c r="D3" s="5" t="s">
        <v>14</v>
      </c>
      <c r="E3" s="6" t="s">
        <v>4</v>
      </c>
      <c r="F3" s="7" t="s">
        <v>5</v>
      </c>
      <c r="G3" s="8" t="s">
        <v>15</v>
      </c>
      <c r="J3" s="4" t="s">
        <v>8</v>
      </c>
      <c r="K3" s="4" t="s">
        <v>17</v>
      </c>
      <c r="L3" s="4" t="s">
        <v>9</v>
      </c>
      <c r="M3" s="5" t="s">
        <v>18</v>
      </c>
      <c r="N3" s="6" t="s">
        <v>4</v>
      </c>
      <c r="O3" s="7" t="s">
        <v>5</v>
      </c>
      <c r="P3" s="8" t="s">
        <v>7</v>
      </c>
    </row>
    <row r="4" spans="1:17" ht="13.5">
      <c r="A4" s="9"/>
      <c r="B4" s="9"/>
      <c r="C4" s="9" t="s">
        <v>10</v>
      </c>
      <c r="D4" s="9"/>
      <c r="E4" s="10"/>
      <c r="F4" s="11"/>
      <c r="G4" s="12"/>
      <c r="J4" s="9"/>
      <c r="K4" s="9"/>
      <c r="L4" s="9" t="s">
        <v>10</v>
      </c>
      <c r="M4" s="9"/>
      <c r="N4" s="10"/>
      <c r="O4" s="11"/>
      <c r="P4" s="12"/>
    </row>
    <row r="5" spans="1:17" ht="13.5">
      <c r="A5" s="13">
        <v>30</v>
      </c>
      <c r="B5" s="14">
        <v>2018</v>
      </c>
      <c r="C5" s="15">
        <v>567230.09778830211</v>
      </c>
      <c r="D5" s="15">
        <v>394880.89308563236</v>
      </c>
      <c r="E5" s="15">
        <v>124170.83822221056</v>
      </c>
      <c r="F5" s="15">
        <v>7382.3226075178936</v>
      </c>
      <c r="G5" s="16">
        <v>564.29999999999995</v>
      </c>
      <c r="J5" s="13">
        <v>30</v>
      </c>
      <c r="K5" s="14">
        <v>2018</v>
      </c>
      <c r="L5" s="15">
        <v>567230.09778830211</v>
      </c>
      <c r="M5" s="15">
        <v>394880.89308563236</v>
      </c>
      <c r="N5" s="15">
        <v>124170.83822221054</v>
      </c>
      <c r="O5" s="15">
        <v>7382.3226075178936</v>
      </c>
      <c r="P5" s="29">
        <v>564.29999999999995</v>
      </c>
      <c r="Q5" s="17"/>
    </row>
    <row r="6" spans="1:17" ht="13.5">
      <c r="A6" s="18">
        <v>31</v>
      </c>
      <c r="B6" s="19">
        <v>2019</v>
      </c>
      <c r="C6" s="20">
        <v>570616.37132812408</v>
      </c>
      <c r="D6" s="20">
        <v>400759.70337915589</v>
      </c>
      <c r="E6" s="20">
        <v>126835.64004830766</v>
      </c>
      <c r="F6" s="20">
        <v>7468.1680640291224</v>
      </c>
      <c r="G6" s="21">
        <v>577.9</v>
      </c>
      <c r="J6" s="18">
        <v>31</v>
      </c>
      <c r="K6" s="19">
        <v>2019</v>
      </c>
      <c r="L6" s="20">
        <v>570573.06525489164</v>
      </c>
      <c r="M6" s="20">
        <v>403057.19848757051</v>
      </c>
      <c r="N6" s="20">
        <v>126803.40895597017</v>
      </c>
      <c r="O6" s="20">
        <v>7439.8935328762864</v>
      </c>
      <c r="P6" s="30">
        <v>580.20000000000005</v>
      </c>
      <c r="Q6" s="17"/>
    </row>
    <row r="7" spans="1:17" ht="13.5">
      <c r="A7" s="18">
        <v>32</v>
      </c>
      <c r="B7" s="19">
        <v>2020</v>
      </c>
      <c r="C7" s="20">
        <v>579944.81786751235</v>
      </c>
      <c r="D7" s="20">
        <v>408442.08442161197</v>
      </c>
      <c r="E7" s="20">
        <v>132394.1931993032</v>
      </c>
      <c r="F7" s="20">
        <v>7603.591726346086</v>
      </c>
      <c r="G7" s="21">
        <v>590.6</v>
      </c>
      <c r="J7" s="18">
        <v>32</v>
      </c>
      <c r="K7" s="19">
        <v>2020</v>
      </c>
      <c r="L7" s="20">
        <v>583167.09785870241</v>
      </c>
      <c r="M7" s="20">
        <v>414701.73672661977</v>
      </c>
      <c r="N7" s="20">
        <v>132861.66749167073</v>
      </c>
      <c r="O7" s="20">
        <v>7577.7365964551327</v>
      </c>
      <c r="P7" s="30">
        <v>598.4</v>
      </c>
      <c r="Q7" s="17"/>
    </row>
    <row r="8" spans="1:17" ht="13.5">
      <c r="A8" s="18">
        <v>33</v>
      </c>
      <c r="B8" s="19">
        <v>2021</v>
      </c>
      <c r="C8" s="22">
        <v>588075.73739253893</v>
      </c>
      <c r="D8" s="22">
        <v>415442.45826800953</v>
      </c>
      <c r="E8" s="22">
        <v>134092.2797162729</v>
      </c>
      <c r="F8" s="22">
        <v>7731.8432849828841</v>
      </c>
      <c r="G8" s="21">
        <v>601.70000000000005</v>
      </c>
      <c r="J8" s="18">
        <v>33</v>
      </c>
      <c r="K8" s="19">
        <v>2021</v>
      </c>
      <c r="L8" s="22">
        <v>597162.74645149917</v>
      </c>
      <c r="M8" s="22">
        <v>427370.48915543483</v>
      </c>
      <c r="N8" s="22">
        <v>135457.39531406225</v>
      </c>
      <c r="O8" s="20">
        <v>7732.85301656907</v>
      </c>
      <c r="P8" s="30">
        <v>617.4</v>
      </c>
      <c r="Q8" s="17"/>
    </row>
    <row r="9" spans="1:17" ht="13.5">
      <c r="A9" s="18">
        <v>34</v>
      </c>
      <c r="B9" s="19">
        <v>2022</v>
      </c>
      <c r="C9" s="22">
        <v>591689.85830483888</v>
      </c>
      <c r="D9" s="22">
        <v>422086.97036726738</v>
      </c>
      <c r="E9" s="22">
        <v>135160.60793701484</v>
      </c>
      <c r="F9" s="22">
        <v>7830.0369387454248</v>
      </c>
      <c r="G9" s="21">
        <v>612.6</v>
      </c>
      <c r="J9" s="18">
        <v>34</v>
      </c>
      <c r="K9" s="19">
        <v>2022</v>
      </c>
      <c r="L9" s="22">
        <v>608194.69947268779</v>
      </c>
      <c r="M9" s="22">
        <v>441278.39112140151</v>
      </c>
      <c r="N9" s="22">
        <v>137730.64986076375</v>
      </c>
      <c r="O9" s="20">
        <v>7876.7255492214272</v>
      </c>
      <c r="P9" s="30">
        <v>638.6</v>
      </c>
      <c r="Q9" s="17"/>
    </row>
    <row r="10" spans="1:17" ht="13.5">
      <c r="A10" s="18">
        <v>35</v>
      </c>
      <c r="B10" s="19">
        <v>2023</v>
      </c>
      <c r="C10" s="22">
        <v>593073.73515750573</v>
      </c>
      <c r="D10" s="22">
        <v>428710.95208737231</v>
      </c>
      <c r="E10" s="22">
        <v>135980.85815575824</v>
      </c>
      <c r="F10" s="22">
        <v>7918.9304261014895</v>
      </c>
      <c r="G10" s="21">
        <v>623.4</v>
      </c>
      <c r="J10" s="18">
        <v>35</v>
      </c>
      <c r="K10" s="19">
        <v>2023</v>
      </c>
      <c r="L10" s="22">
        <v>617945.65164136863</v>
      </c>
      <c r="M10" s="22">
        <v>455999.19624685741</v>
      </c>
      <c r="N10" s="22">
        <v>139950.44600143904</v>
      </c>
      <c r="O10" s="20">
        <v>8022.1061091879419</v>
      </c>
      <c r="P10" s="30">
        <v>660.4</v>
      </c>
      <c r="Q10" s="17"/>
    </row>
    <row r="11" spans="1:17" ht="13.5">
      <c r="A11" s="18">
        <v>36</v>
      </c>
      <c r="B11" s="19">
        <v>2024</v>
      </c>
      <c r="C11" s="22">
        <v>597240.28496852412</v>
      </c>
      <c r="D11" s="22">
        <v>434833.46784718137</v>
      </c>
      <c r="E11" s="22">
        <v>136878.0158869398</v>
      </c>
      <c r="F11" s="22">
        <v>8016.3429491886081</v>
      </c>
      <c r="G11" s="21">
        <v>634.4</v>
      </c>
      <c r="J11" s="18">
        <v>36</v>
      </c>
      <c r="K11" s="19">
        <v>2024</v>
      </c>
      <c r="L11" s="22">
        <v>631087.47971068707</v>
      </c>
      <c r="M11" s="22">
        <v>469213.40217809338</v>
      </c>
      <c r="N11" s="22">
        <v>142337.92249201669</v>
      </c>
      <c r="O11" s="20">
        <v>8181.0534285161721</v>
      </c>
      <c r="P11" s="30">
        <v>683.4</v>
      </c>
      <c r="Q11" s="17"/>
    </row>
    <row r="12" spans="1:17" ht="13.5">
      <c r="A12" s="18">
        <v>37</v>
      </c>
      <c r="B12" s="19">
        <v>2025</v>
      </c>
      <c r="C12" s="22">
        <v>598608.27384860639</v>
      </c>
      <c r="D12" s="22">
        <v>440878.18529527396</v>
      </c>
      <c r="E12" s="22">
        <v>137668.01111623482</v>
      </c>
      <c r="F12" s="22">
        <v>8112.8616086118891</v>
      </c>
      <c r="G12" s="21">
        <v>645.6</v>
      </c>
      <c r="J12" s="18">
        <v>37</v>
      </c>
      <c r="K12" s="19">
        <v>2025</v>
      </c>
      <c r="L12" s="22">
        <v>642240.77739764028</v>
      </c>
      <c r="M12" s="22">
        <v>483192.86389418441</v>
      </c>
      <c r="N12" s="22">
        <v>144888.33362698468</v>
      </c>
      <c r="O12" s="20">
        <v>8354.9074841594356</v>
      </c>
      <c r="P12" s="30">
        <v>707.3</v>
      </c>
      <c r="Q12" s="17"/>
    </row>
    <row r="13" spans="1:17" ht="13.5">
      <c r="A13" s="18">
        <v>38</v>
      </c>
      <c r="B13" s="19">
        <v>2026</v>
      </c>
      <c r="C13" s="22">
        <v>598766.85240406636</v>
      </c>
      <c r="D13" s="22">
        <v>447121.57991521095</v>
      </c>
      <c r="E13" s="22">
        <v>138394.24016209418</v>
      </c>
      <c r="F13" s="22">
        <v>8209.3301711604981</v>
      </c>
      <c r="G13" s="21">
        <v>657.1</v>
      </c>
      <c r="J13" s="18">
        <v>38</v>
      </c>
      <c r="K13" s="19">
        <v>2026</v>
      </c>
      <c r="L13" s="22">
        <v>652325.6514731783</v>
      </c>
      <c r="M13" s="22">
        <v>499322.99578691396</v>
      </c>
      <c r="N13" s="22">
        <v>147318.04314721064</v>
      </c>
      <c r="O13" s="20">
        <v>8524.5998392745587</v>
      </c>
      <c r="P13" s="30">
        <v>732.2</v>
      </c>
      <c r="Q13" s="17"/>
    </row>
    <row r="14" spans="1:17" ht="13.5">
      <c r="A14" s="18">
        <v>39</v>
      </c>
      <c r="B14" s="19">
        <v>2027</v>
      </c>
      <c r="C14" s="22">
        <v>603513.24902486836</v>
      </c>
      <c r="D14" s="22">
        <v>453009.39600416296</v>
      </c>
      <c r="E14" s="22">
        <v>139088.73035263637</v>
      </c>
      <c r="F14" s="22">
        <v>8297.9032458254296</v>
      </c>
      <c r="G14" s="21">
        <v>668.4</v>
      </c>
      <c r="J14" s="18">
        <v>39</v>
      </c>
      <c r="K14" s="19">
        <v>2027</v>
      </c>
      <c r="L14" s="22">
        <v>666053.80193716998</v>
      </c>
      <c r="M14" s="22">
        <v>515848.8391255344</v>
      </c>
      <c r="N14" s="22">
        <v>149810.40902191924</v>
      </c>
      <c r="O14" s="20">
        <v>8692.4504419285004</v>
      </c>
      <c r="P14" s="30">
        <v>757.9</v>
      </c>
      <c r="Q14" s="17"/>
    </row>
    <row r="15" spans="1:17" ht="13.5">
      <c r="A15" s="18">
        <v>40</v>
      </c>
      <c r="B15" s="19">
        <v>2028</v>
      </c>
      <c r="C15" s="22">
        <v>608153.22354328725</v>
      </c>
      <c r="D15" s="22">
        <v>458245.4755758018</v>
      </c>
      <c r="E15" s="22">
        <v>139732.790622328</v>
      </c>
      <c r="F15" s="22">
        <v>8393.3172078818243</v>
      </c>
      <c r="G15" s="21">
        <v>677.08919999999989</v>
      </c>
      <c r="J15" s="18">
        <v>40</v>
      </c>
      <c r="K15" s="19">
        <v>2028</v>
      </c>
      <c r="L15" s="22">
        <v>679563.80875616998</v>
      </c>
      <c r="M15" s="22">
        <v>529362.02436729684</v>
      </c>
      <c r="N15" s="22">
        <v>152447.08801647319</v>
      </c>
      <c r="O15" s="20">
        <v>8875.056884661115</v>
      </c>
      <c r="P15" s="30">
        <v>770.02639999999997</v>
      </c>
      <c r="Q15" s="17"/>
    </row>
    <row r="16" spans="1:17" ht="13.5">
      <c r="A16" s="18">
        <v>41</v>
      </c>
      <c r="B16" s="19">
        <v>2029</v>
      </c>
      <c r="C16" s="22">
        <v>614897.93023757637</v>
      </c>
      <c r="D16" s="22">
        <v>465113.12443583674</v>
      </c>
      <c r="E16" s="22">
        <v>140648.77367184559</v>
      </c>
      <c r="F16" s="22">
        <v>8516.6229534528738</v>
      </c>
      <c r="G16" s="21">
        <v>685.89135959999987</v>
      </c>
      <c r="J16" s="18">
        <v>41</v>
      </c>
      <c r="K16" s="19">
        <v>2029</v>
      </c>
      <c r="L16" s="22">
        <v>690502.23003927723</v>
      </c>
      <c r="M16" s="22">
        <v>540677.31184003584</v>
      </c>
      <c r="N16" s="22">
        <v>154135.98256736452</v>
      </c>
      <c r="O16" s="20">
        <v>9016.6433106359455</v>
      </c>
      <c r="P16" s="30">
        <v>782.34682239999995</v>
      </c>
      <c r="Q16" s="17"/>
    </row>
    <row r="17" spans="1:17" ht="13.5">
      <c r="A17" s="18">
        <v>42</v>
      </c>
      <c r="B17" s="19">
        <v>2030</v>
      </c>
      <c r="C17" s="22">
        <v>621568.48520654044</v>
      </c>
      <c r="D17" s="22">
        <v>471938.87376803212</v>
      </c>
      <c r="E17" s="22">
        <v>141737.02748064653</v>
      </c>
      <c r="F17" s="22">
        <v>8648.5337142359167</v>
      </c>
      <c r="G17" s="21">
        <v>694.80794727479986</v>
      </c>
      <c r="J17" s="18">
        <v>42</v>
      </c>
      <c r="K17" s="19">
        <v>2030</v>
      </c>
      <c r="L17" s="22">
        <v>700874.18414922873</v>
      </c>
      <c r="M17" s="22">
        <v>551426.93094722857</v>
      </c>
      <c r="N17" s="22">
        <v>155984.8710841311</v>
      </c>
      <c r="O17" s="20">
        <v>9172.9190609043962</v>
      </c>
      <c r="P17" s="30">
        <v>794.86437155839997</v>
      </c>
      <c r="Q17" s="17"/>
    </row>
    <row r="18" spans="1:17" ht="13.5">
      <c r="A18" s="18">
        <v>43</v>
      </c>
      <c r="B18" s="19">
        <v>2031</v>
      </c>
      <c r="C18" s="22">
        <v>626672.71893865732</v>
      </c>
      <c r="D18" s="22">
        <v>478474.65719080227</v>
      </c>
      <c r="E18" s="22">
        <v>142545.236802367</v>
      </c>
      <c r="F18" s="22">
        <v>8767.1743183394028</v>
      </c>
      <c r="G18" s="21">
        <v>703.84045058937215</v>
      </c>
      <c r="J18" s="18">
        <v>43</v>
      </c>
      <c r="K18" s="19">
        <v>2031</v>
      </c>
      <c r="L18" s="22">
        <v>709273.07113684434</v>
      </c>
      <c r="M18" s="22">
        <v>560483.94961340586</v>
      </c>
      <c r="N18" s="22">
        <v>157437.26914464324</v>
      </c>
      <c r="O18" s="20">
        <v>9325.6916312620924</v>
      </c>
      <c r="P18" s="30">
        <v>807.58220150333443</v>
      </c>
      <c r="Q18" s="17"/>
    </row>
    <row r="19" spans="1:17" ht="13.5">
      <c r="A19" s="18">
        <v>44</v>
      </c>
      <c r="B19" s="19">
        <v>2032</v>
      </c>
      <c r="C19" s="22">
        <v>633580.08600280585</v>
      </c>
      <c r="D19" s="22">
        <v>484803.14784571319</v>
      </c>
      <c r="E19" s="22">
        <v>143550.48001216882</v>
      </c>
      <c r="F19" s="22">
        <v>8901.5680700232697</v>
      </c>
      <c r="G19" s="21">
        <v>712.9903764470339</v>
      </c>
      <c r="J19" s="18">
        <v>44</v>
      </c>
      <c r="K19" s="19">
        <v>2032</v>
      </c>
      <c r="L19" s="22">
        <v>719387.9083035012</v>
      </c>
      <c r="M19" s="22">
        <v>568482.34640487388</v>
      </c>
      <c r="N19" s="22">
        <v>158913.43520119425</v>
      </c>
      <c r="O19" s="20">
        <v>9492.7712109750209</v>
      </c>
      <c r="P19" s="30">
        <v>820.50351672738782</v>
      </c>
      <c r="Q19" s="17"/>
    </row>
    <row r="20" spans="1:17" ht="13.5">
      <c r="A20" s="18">
        <v>45</v>
      </c>
      <c r="B20" s="19">
        <v>2033</v>
      </c>
      <c r="C20" s="22">
        <v>643330.32685843809</v>
      </c>
      <c r="D20" s="22">
        <v>491033.89485982183</v>
      </c>
      <c r="E20" s="22">
        <v>145230.78788698566</v>
      </c>
      <c r="F20" s="22">
        <v>9091.5434329163345</v>
      </c>
      <c r="G20" s="21">
        <v>722.25925134084525</v>
      </c>
      <c r="J20" s="18">
        <v>45</v>
      </c>
      <c r="K20" s="19">
        <v>2033</v>
      </c>
      <c r="L20" s="22">
        <v>732949.14475409954</v>
      </c>
      <c r="M20" s="22">
        <v>576236.07854074647</v>
      </c>
      <c r="N20" s="22">
        <v>161177.13359887019</v>
      </c>
      <c r="O20" s="20">
        <v>9722.9303734053155</v>
      </c>
      <c r="P20" s="30">
        <v>833.63157299502609</v>
      </c>
      <c r="Q20" s="17"/>
    </row>
    <row r="21" spans="1:17" ht="13.5">
      <c r="A21" s="18">
        <v>46</v>
      </c>
      <c r="B21" s="19">
        <v>2034</v>
      </c>
      <c r="C21" s="22">
        <v>653602.72082927264</v>
      </c>
      <c r="D21" s="22">
        <v>496979.55841047829</v>
      </c>
      <c r="E21" s="22">
        <v>147032.79508557179</v>
      </c>
      <c r="F21" s="22">
        <v>9293.7575679596066</v>
      </c>
      <c r="G21" s="21">
        <v>731.64862160827613</v>
      </c>
      <c r="J21" s="18">
        <v>46</v>
      </c>
      <c r="K21" s="19">
        <v>2034</v>
      </c>
      <c r="L21" s="22">
        <v>747276.03822497628</v>
      </c>
      <c r="M21" s="22">
        <v>583592.09657638567</v>
      </c>
      <c r="N21" s="22">
        <v>163582.1524463103</v>
      </c>
      <c r="O21" s="20">
        <v>9967.8216943097341</v>
      </c>
      <c r="P21" s="30">
        <v>846.96967816294648</v>
      </c>
      <c r="Q21" s="17"/>
    </row>
    <row r="22" spans="1:17" ht="13.5">
      <c r="A22" s="18">
        <v>47</v>
      </c>
      <c r="B22" s="19">
        <v>2035</v>
      </c>
      <c r="C22" s="22">
        <v>664298.38809807727</v>
      </c>
      <c r="D22" s="22">
        <v>502923.56417237065</v>
      </c>
      <c r="E22" s="22">
        <v>148937.17982353928</v>
      </c>
      <c r="F22" s="22">
        <v>9500.8397434188773</v>
      </c>
      <c r="G22" s="21">
        <v>741.16005368918366</v>
      </c>
      <c r="J22" s="18">
        <v>47</v>
      </c>
      <c r="K22" s="19">
        <v>2035</v>
      </c>
      <c r="L22" s="22">
        <v>764173.36157701875</v>
      </c>
      <c r="M22" s="22">
        <v>590894.53667156619</v>
      </c>
      <c r="N22" s="22">
        <v>166409.35960492186</v>
      </c>
      <c r="O22" s="20">
        <v>10238.141660050829</v>
      </c>
      <c r="P22" s="30">
        <v>860.52119301355367</v>
      </c>
      <c r="Q22" s="17"/>
    </row>
    <row r="23" spans="1:17" ht="13.5">
      <c r="A23" s="18">
        <v>48</v>
      </c>
      <c r="B23" s="19">
        <v>2036</v>
      </c>
      <c r="C23" s="22">
        <v>676009.17801179958</v>
      </c>
      <c r="D23" s="22">
        <v>509367.73723928165</v>
      </c>
      <c r="E23" s="22">
        <v>151068.92403065594</v>
      </c>
      <c r="F23" s="22">
        <v>9714.2920504680897</v>
      </c>
      <c r="G23" s="21">
        <v>750.79513438714298</v>
      </c>
      <c r="J23" s="18">
        <v>48</v>
      </c>
      <c r="K23" s="19">
        <v>2036</v>
      </c>
      <c r="L23" s="22">
        <v>782326.99876334402</v>
      </c>
      <c r="M23" s="22">
        <v>598751.40241289244</v>
      </c>
      <c r="N23" s="22">
        <v>169452.32789145847</v>
      </c>
      <c r="O23" s="20">
        <v>10513.743082499241</v>
      </c>
      <c r="P23" s="30">
        <v>874.28953210177053</v>
      </c>
      <c r="Q23" s="17"/>
    </row>
    <row r="24" spans="1:17" ht="13.5">
      <c r="A24" s="18">
        <v>49</v>
      </c>
      <c r="B24" s="19">
        <v>2037</v>
      </c>
      <c r="C24" s="22">
        <v>690040.18030399422</v>
      </c>
      <c r="D24" s="22">
        <v>515655.25397654244</v>
      </c>
      <c r="E24" s="22">
        <v>153594.89394156638</v>
      </c>
      <c r="F24" s="22">
        <v>9945.2541890026114</v>
      </c>
      <c r="G24" s="21">
        <v>760.55547113417572</v>
      </c>
      <c r="J24" s="18">
        <v>49</v>
      </c>
      <c r="K24" s="19">
        <v>2037</v>
      </c>
      <c r="L24" s="22">
        <v>801589.36026976933</v>
      </c>
      <c r="M24" s="22">
        <v>606321.23503868957</v>
      </c>
      <c r="N24" s="22">
        <v>172713.12934631467</v>
      </c>
      <c r="O24" s="20">
        <v>10794.865542548878</v>
      </c>
      <c r="P24" s="30">
        <v>888.27816461539885</v>
      </c>
      <c r="Q24" s="17"/>
    </row>
    <row r="25" spans="1:17" ht="13.5">
      <c r="A25" s="18">
        <v>50</v>
      </c>
      <c r="B25" s="19">
        <v>2038</v>
      </c>
      <c r="C25" s="22">
        <v>704726.28437374672</v>
      </c>
      <c r="D25" s="22">
        <v>521749.73201798409</v>
      </c>
      <c r="E25" s="22">
        <v>156232.23659039312</v>
      </c>
      <c r="F25" s="22">
        <v>10179.345353802757</v>
      </c>
      <c r="G25" s="21">
        <v>770.44269225891992</v>
      </c>
      <c r="J25" s="18">
        <v>50</v>
      </c>
      <c r="K25" s="19">
        <v>2038</v>
      </c>
      <c r="L25" s="22">
        <v>821404.37754639343</v>
      </c>
      <c r="M25" s="22">
        <v>613541.05978086079</v>
      </c>
      <c r="N25" s="22">
        <v>176073.77021607093</v>
      </c>
      <c r="O25" s="20">
        <v>11078.626729686988</v>
      </c>
      <c r="P25" s="30">
        <v>902.49061524924525</v>
      </c>
      <c r="Q25" s="17"/>
    </row>
    <row r="26" spans="1:17" ht="13.5">
      <c r="A26" s="18">
        <v>51</v>
      </c>
      <c r="B26" s="19">
        <v>2039</v>
      </c>
      <c r="C26" s="22">
        <v>719138.3573637493</v>
      </c>
      <c r="D26" s="22">
        <v>527834.12904708565</v>
      </c>
      <c r="E26" s="22">
        <v>158791.40484173741</v>
      </c>
      <c r="F26" s="22">
        <v>10402.841890885518</v>
      </c>
      <c r="G26" s="21">
        <v>780.45844725828579</v>
      </c>
      <c r="J26" s="18">
        <v>51</v>
      </c>
      <c r="K26" s="19">
        <v>2039</v>
      </c>
      <c r="L26" s="22">
        <v>840861.74974444683</v>
      </c>
      <c r="M26" s="22">
        <v>620680.67211051902</v>
      </c>
      <c r="N26" s="22">
        <v>179337.63886492734</v>
      </c>
      <c r="O26" s="20">
        <v>11350.955741991464</v>
      </c>
      <c r="P26" s="30">
        <v>916.93046509323324</v>
      </c>
      <c r="Q26" s="17"/>
    </row>
    <row r="27" spans="1:17" ht="13.5">
      <c r="A27" s="23">
        <v>52</v>
      </c>
      <c r="B27" s="24">
        <v>2040</v>
      </c>
      <c r="C27" s="25">
        <v>732189.02364894259</v>
      </c>
      <c r="D27" s="25">
        <v>534059.65586437879</v>
      </c>
      <c r="E27" s="25">
        <v>161020.03721778438</v>
      </c>
      <c r="F27" s="25">
        <v>10597.571938839705</v>
      </c>
      <c r="G27" s="26">
        <v>790.60440707264343</v>
      </c>
      <c r="J27" s="23">
        <v>52</v>
      </c>
      <c r="K27" s="24">
        <v>2040</v>
      </c>
      <c r="L27" s="25">
        <v>858778.52146889584</v>
      </c>
      <c r="M27" s="25">
        <v>627940.89070348814</v>
      </c>
      <c r="N27" s="25">
        <v>182237.80831768291</v>
      </c>
      <c r="O27" s="31">
        <v>11592.924927638953</v>
      </c>
      <c r="P27" s="32">
        <v>931.60135253472504</v>
      </c>
      <c r="Q27" s="17"/>
    </row>
    <row r="28" spans="1:17" ht="13.5"/>
    <row r="29" spans="1:17" ht="13.5"/>
    <row r="30" spans="1:17" ht="13.5"/>
    <row r="31" spans="1:17" ht="13.5"/>
    <row r="32" spans="1:17" ht="13.5"/>
    <row r="33" ht="13.5"/>
    <row r="34" ht="13.5"/>
    <row r="35" ht="13.5"/>
    <row r="36" ht="13.5"/>
    <row r="37" ht="13.5"/>
    <row r="38" ht="13.5"/>
    <row r="39" ht="13.5"/>
    <row r="40" ht="13.5"/>
    <row r="41" ht="13.5"/>
    <row r="42" ht="13.5"/>
    <row r="43" ht="13.5"/>
    <row r="44" ht="13.5"/>
    <row r="45" ht="13.5"/>
  </sheetData>
  <phoneticPr fontId="9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</sheetPr>
  <dimension ref="A1:Q36"/>
  <sheetViews>
    <sheetView zoomScaleNormal="100" workbookViewId="0">
      <pane ySplit="1" topLeftCell="A2" activePane="bottomLeft" state="frozen"/>
      <selection pane="bottomLeft"/>
    </sheetView>
  </sheetViews>
  <sheetFormatPr defaultRowHeight="13.5"/>
  <cols>
    <col min="1" max="1" width="16" style="34" customWidth="1"/>
    <col min="2" max="9" width="9.375" style="34" customWidth="1"/>
    <col min="10" max="10" width="16" style="34" customWidth="1"/>
    <col min="11" max="17" width="9.375" style="34" customWidth="1"/>
    <col min="18" max="16384" width="9" style="34"/>
  </cols>
  <sheetData>
    <row r="1" spans="1:17">
      <c r="A1" s="33" t="s">
        <v>134</v>
      </c>
      <c r="J1" s="33" t="s">
        <v>151</v>
      </c>
    </row>
    <row r="2" spans="1:17">
      <c r="A2" s="39" t="s">
        <v>19</v>
      </c>
      <c r="B2" s="36" t="s">
        <v>141</v>
      </c>
      <c r="J2" s="39" t="s">
        <v>19</v>
      </c>
      <c r="K2" s="36" t="s">
        <v>141</v>
      </c>
    </row>
    <row r="3" spans="1:17">
      <c r="A3" s="40" t="s">
        <v>140</v>
      </c>
      <c r="B3" s="36" t="s">
        <v>142</v>
      </c>
      <c r="C3" s="36" t="s">
        <v>143</v>
      </c>
      <c r="D3" s="36"/>
      <c r="E3" s="36"/>
      <c r="F3" s="36"/>
      <c r="G3" s="36" t="s">
        <v>144</v>
      </c>
      <c r="H3" s="36" t="s">
        <v>143</v>
      </c>
      <c r="J3" s="40" t="s">
        <v>140</v>
      </c>
      <c r="K3" s="36" t="s">
        <v>142</v>
      </c>
      <c r="L3" s="36" t="s">
        <v>143</v>
      </c>
      <c r="M3" s="36"/>
      <c r="N3" s="36"/>
      <c r="O3" s="36"/>
      <c r="P3" s="36" t="s">
        <v>144</v>
      </c>
      <c r="Q3" s="36" t="s">
        <v>143</v>
      </c>
    </row>
    <row r="4" spans="1:17">
      <c r="B4" s="36"/>
      <c r="C4" s="36"/>
      <c r="D4" s="36" t="s">
        <v>146</v>
      </c>
      <c r="E4" s="36" t="s">
        <v>147</v>
      </c>
      <c r="F4" s="36" t="s">
        <v>148</v>
      </c>
      <c r="H4" s="36" t="s">
        <v>145</v>
      </c>
      <c r="K4" s="36"/>
      <c r="L4" s="36"/>
      <c r="M4" s="36" t="s">
        <v>146</v>
      </c>
      <c r="N4" s="36" t="s">
        <v>147</v>
      </c>
      <c r="O4" s="36" t="s">
        <v>148</v>
      </c>
      <c r="Q4" s="36" t="s">
        <v>145</v>
      </c>
    </row>
    <row r="5" spans="1:17">
      <c r="A5" s="36" t="s">
        <v>135</v>
      </c>
      <c r="B5" s="37">
        <v>453311.92922110739</v>
      </c>
      <c r="C5" s="38">
        <v>389374.60412848985</v>
      </c>
      <c r="D5" s="38">
        <v>221127.55626581231</v>
      </c>
      <c r="E5" s="38">
        <v>117825.49964044565</v>
      </c>
      <c r="F5" s="38">
        <v>50421.548222231911</v>
      </c>
      <c r="G5" s="37">
        <v>63937.325092617539</v>
      </c>
      <c r="H5" s="41">
        <v>6.9001347532959403E-2</v>
      </c>
      <c r="I5" s="43"/>
      <c r="J5" s="36" t="s">
        <v>135</v>
      </c>
      <c r="K5" s="169">
        <v>453311.92922110739</v>
      </c>
      <c r="L5" s="170">
        <v>389374.60412848985</v>
      </c>
      <c r="M5" s="170">
        <v>221127.55626581231</v>
      </c>
      <c r="N5" s="170">
        <v>117825.49964044565</v>
      </c>
      <c r="O5" s="170">
        <v>50421.548222231911</v>
      </c>
      <c r="P5" s="169">
        <v>63937.325092617539</v>
      </c>
      <c r="Q5" s="42">
        <v>6.9001347532959403E-2</v>
      </c>
    </row>
    <row r="6" spans="1:17">
      <c r="A6" s="36" t="s">
        <v>136</v>
      </c>
      <c r="B6" s="37">
        <v>560135.84387285914</v>
      </c>
      <c r="C6" s="38">
        <v>484086.26405439951</v>
      </c>
      <c r="D6" s="38">
        <v>265178.44541113282</v>
      </c>
      <c r="E6" s="38">
        <v>151748.68585035886</v>
      </c>
      <c r="F6" s="38">
        <v>67159.132792907782</v>
      </c>
      <c r="G6" s="37">
        <v>76049.579818459635</v>
      </c>
      <c r="H6" s="41">
        <v>7.4982382908054437E-2</v>
      </c>
      <c r="I6" s="42"/>
      <c r="J6" s="36" t="s">
        <v>136</v>
      </c>
      <c r="K6" s="37">
        <v>549257.19344263757</v>
      </c>
      <c r="L6" s="38">
        <v>474684.60675586195</v>
      </c>
      <c r="M6" s="38">
        <v>260028.29542374494</v>
      </c>
      <c r="N6" s="38">
        <v>148801.50629620368</v>
      </c>
      <c r="O6" s="38">
        <v>65854.805035913334</v>
      </c>
      <c r="P6" s="37">
        <v>74572.586686775612</v>
      </c>
      <c r="Q6" s="41">
        <v>7.3526116288082699E-2</v>
      </c>
    </row>
    <row r="7" spans="1:17">
      <c r="A7" s="36" t="s">
        <v>137</v>
      </c>
      <c r="B7" s="37">
        <v>634771.90200091212</v>
      </c>
      <c r="C7" s="38">
        <v>549804.18260084721</v>
      </c>
      <c r="D7" s="38">
        <v>296348.9929316162</v>
      </c>
      <c r="E7" s="38">
        <v>174766.74095012582</v>
      </c>
      <c r="F7" s="38">
        <v>78688.448719105145</v>
      </c>
      <c r="G7" s="37">
        <v>84967.719400064903</v>
      </c>
      <c r="H7" s="41">
        <v>7.9131145147120954E-2</v>
      </c>
      <c r="I7" s="42"/>
      <c r="J7" s="36" t="s">
        <v>137</v>
      </c>
      <c r="K7" s="37">
        <v>620153.07573764666</v>
      </c>
      <c r="L7" s="38">
        <v>537142.1668453879</v>
      </c>
      <c r="M7" s="38">
        <v>289524.06191733392</v>
      </c>
      <c r="N7" s="38">
        <v>170741.85482253644</v>
      </c>
      <c r="O7" s="38">
        <v>76876.250105517465</v>
      </c>
      <c r="P7" s="37">
        <v>83010.908892258769</v>
      </c>
      <c r="Q7" s="41">
        <v>7.7308751214319973E-2</v>
      </c>
    </row>
    <row r="8" spans="1:17">
      <c r="A8" s="36" t="s">
        <v>138</v>
      </c>
      <c r="B8" s="37">
        <v>707749.60837820033</v>
      </c>
      <c r="C8" s="38">
        <v>613783.04109861492</v>
      </c>
      <c r="D8" s="38">
        <v>328428.34838526137</v>
      </c>
      <c r="E8" s="38">
        <v>196438.92241066831</v>
      </c>
      <c r="F8" s="38">
        <v>88915.770302685269</v>
      </c>
      <c r="G8" s="37">
        <v>93966.567279585404</v>
      </c>
      <c r="H8" s="41">
        <v>8.28146306247807E-2</v>
      </c>
      <c r="I8" s="42"/>
      <c r="J8" s="36" t="s">
        <v>138</v>
      </c>
      <c r="K8" s="37">
        <v>690825.23320387607</v>
      </c>
      <c r="L8" s="38">
        <v>599105.68297616486</v>
      </c>
      <c r="M8" s="38">
        <v>320574.6604140409</v>
      </c>
      <c r="N8" s="38">
        <v>191741.48989730186</v>
      </c>
      <c r="O8" s="38">
        <v>86789.532664822051</v>
      </c>
      <c r="P8" s="37">
        <v>91719.55022771121</v>
      </c>
      <c r="Q8" s="41">
        <v>8.0834289184778224E-2</v>
      </c>
    </row>
    <row r="9" spans="1:17">
      <c r="A9" s="36" t="s">
        <v>139</v>
      </c>
      <c r="B9" s="37">
        <v>781110.43838837277</v>
      </c>
      <c r="C9" s="38">
        <v>678698.73996810708</v>
      </c>
      <c r="D9" s="38">
        <v>361480.39914208325</v>
      </c>
      <c r="E9" s="38">
        <v>217784.51360165153</v>
      </c>
      <c r="F9" s="38">
        <v>99433.827224372304</v>
      </c>
      <c r="G9" s="37">
        <v>102411.69842026569</v>
      </c>
      <c r="H9" s="41">
        <v>8.5846382803596424E-2</v>
      </c>
      <c r="I9" s="42"/>
      <c r="J9" s="36" t="s">
        <v>139</v>
      </c>
      <c r="K9" s="37">
        <v>763156.58962883346</v>
      </c>
      <c r="L9" s="38">
        <v>663098.82741820114</v>
      </c>
      <c r="M9" s="38">
        <v>353171.76044417353</v>
      </c>
      <c r="N9" s="38">
        <v>212778.729493272</v>
      </c>
      <c r="O9" s="38">
        <v>97148.337480755639</v>
      </c>
      <c r="P9" s="37">
        <v>100057.76221063233</v>
      </c>
      <c r="Q9" s="41">
        <v>8.3873200910662929E-2</v>
      </c>
    </row>
    <row r="10" spans="1:17">
      <c r="A10" s="44"/>
      <c r="I10" s="43"/>
      <c r="J10" s="44"/>
    </row>
    <row r="11" spans="1:17">
      <c r="A11" s="44"/>
      <c r="B11" s="36" t="s">
        <v>141</v>
      </c>
      <c r="I11" s="43"/>
      <c r="J11" s="44"/>
      <c r="K11" s="36" t="s">
        <v>141</v>
      </c>
    </row>
    <row r="12" spans="1:17">
      <c r="A12" s="40" t="s">
        <v>149</v>
      </c>
      <c r="B12" s="36" t="s">
        <v>142</v>
      </c>
      <c r="C12" s="36" t="s">
        <v>143</v>
      </c>
      <c r="D12" s="36"/>
      <c r="E12" s="36"/>
      <c r="F12" s="36"/>
      <c r="G12" s="36" t="s">
        <v>144</v>
      </c>
      <c r="H12" s="36" t="s">
        <v>143</v>
      </c>
      <c r="I12" s="43"/>
      <c r="J12" s="40" t="s">
        <v>149</v>
      </c>
      <c r="K12" s="36" t="s">
        <v>142</v>
      </c>
      <c r="L12" s="36" t="s">
        <v>143</v>
      </c>
      <c r="M12" s="36"/>
      <c r="N12" s="36"/>
      <c r="O12" s="36"/>
      <c r="P12" s="36" t="s">
        <v>144</v>
      </c>
      <c r="Q12" s="36" t="s">
        <v>143</v>
      </c>
    </row>
    <row r="13" spans="1:17">
      <c r="B13" s="36"/>
      <c r="C13" s="36"/>
      <c r="D13" s="36" t="s">
        <v>146</v>
      </c>
      <c r="E13" s="36" t="s">
        <v>147</v>
      </c>
      <c r="F13" s="36" t="s">
        <v>148</v>
      </c>
      <c r="H13" s="36" t="s">
        <v>145</v>
      </c>
      <c r="I13" s="43"/>
      <c r="K13" s="36"/>
      <c r="L13" s="36"/>
      <c r="M13" s="36" t="s">
        <v>146</v>
      </c>
      <c r="N13" s="36" t="s">
        <v>147</v>
      </c>
      <c r="O13" s="36" t="s">
        <v>148</v>
      </c>
      <c r="Q13" s="36" t="s">
        <v>145</v>
      </c>
    </row>
    <row r="14" spans="1:17">
      <c r="A14" s="36" t="s">
        <v>135</v>
      </c>
      <c r="B14" s="37">
        <v>453311.92922110739</v>
      </c>
      <c r="C14" s="38">
        <v>389374.60412848985</v>
      </c>
      <c r="D14" s="38">
        <v>221127.55626581231</v>
      </c>
      <c r="E14" s="38">
        <v>117825.49964044565</v>
      </c>
      <c r="F14" s="38">
        <v>50421.548222231911</v>
      </c>
      <c r="G14" s="37">
        <v>63937.325092617539</v>
      </c>
      <c r="H14" s="41">
        <v>6.9001347532959403E-2</v>
      </c>
      <c r="I14" s="43"/>
      <c r="J14" s="36" t="s">
        <v>135</v>
      </c>
      <c r="K14" s="169">
        <v>453311.92922110739</v>
      </c>
      <c r="L14" s="170">
        <v>389374.60412848985</v>
      </c>
      <c r="M14" s="170">
        <v>221127.55626581231</v>
      </c>
      <c r="N14" s="170">
        <v>117825.49964044565</v>
      </c>
      <c r="O14" s="170">
        <v>50421.548222231911</v>
      </c>
      <c r="P14" s="169">
        <v>63937.325092617539</v>
      </c>
      <c r="Q14" s="42">
        <v>6.9001347532959403E-2</v>
      </c>
    </row>
    <row r="15" spans="1:17">
      <c r="A15" s="36" t="s">
        <v>136</v>
      </c>
      <c r="B15" s="37">
        <v>555134.61754927353</v>
      </c>
      <c r="C15" s="38">
        <v>479764.05365997844</v>
      </c>
      <c r="D15" s="38">
        <v>262810.77436107467</v>
      </c>
      <c r="E15" s="38">
        <v>150393.78323067114</v>
      </c>
      <c r="F15" s="38">
        <v>66559.496068232635</v>
      </c>
      <c r="G15" s="37">
        <v>75370.563889295096</v>
      </c>
      <c r="H15" s="41">
        <v>7.4312895548323793E-2</v>
      </c>
      <c r="I15" s="42"/>
      <c r="J15" s="36" t="s">
        <v>136</v>
      </c>
      <c r="K15" s="37">
        <v>544353.09818733088</v>
      </c>
      <c r="L15" s="38">
        <v>470446.33995562629</v>
      </c>
      <c r="M15" s="38">
        <v>257706.60797921583</v>
      </c>
      <c r="N15" s="38">
        <v>147472.91785035035</v>
      </c>
      <c r="O15" s="38">
        <v>65266.814126060104</v>
      </c>
      <c r="P15" s="37">
        <v>73906.758231704589</v>
      </c>
      <c r="Q15" s="41">
        <v>7.2869631343808278E-2</v>
      </c>
    </row>
    <row r="16" spans="1:17">
      <c r="A16" s="36" t="s">
        <v>137</v>
      </c>
      <c r="B16" s="37">
        <v>631768.05928448343</v>
      </c>
      <c r="C16" s="38">
        <v>547202.42079607653</v>
      </c>
      <c r="D16" s="38">
        <v>294946.62184188684</v>
      </c>
      <c r="E16" s="38">
        <v>173939.71662812575</v>
      </c>
      <c r="F16" s="38">
        <v>78316.082326063988</v>
      </c>
      <c r="G16" s="37">
        <v>84565.638488406898</v>
      </c>
      <c r="H16" s="41">
        <v>7.875668384339346E-2</v>
      </c>
      <c r="I16" s="42"/>
      <c r="J16" s="36" t="s">
        <v>137</v>
      </c>
      <c r="K16" s="37">
        <v>617218.41165791464</v>
      </c>
      <c r="L16" s="38">
        <v>534600.32373532082</v>
      </c>
      <c r="M16" s="38">
        <v>288153.98749866517</v>
      </c>
      <c r="N16" s="38">
        <v>169933.87690892452</v>
      </c>
      <c r="O16" s="38">
        <v>76512.45932773118</v>
      </c>
      <c r="P16" s="37">
        <v>82618.087922593812</v>
      </c>
      <c r="Q16" s="41">
        <v>7.6942913771737342E-2</v>
      </c>
    </row>
    <row r="17" spans="1:17">
      <c r="A17" s="36" t="s">
        <v>138</v>
      </c>
      <c r="B17" s="37">
        <v>715377.58059917286</v>
      </c>
      <c r="C17" s="38">
        <v>620398.26197868411</v>
      </c>
      <c r="D17" s="38">
        <v>331968.07809815148</v>
      </c>
      <c r="E17" s="38">
        <v>198556.09863447433</v>
      </c>
      <c r="F17" s="38">
        <v>89874.085246058326</v>
      </c>
      <c r="G17" s="37">
        <v>94979.318620488746</v>
      </c>
      <c r="H17" s="41">
        <v>8.3707188804139451E-2</v>
      </c>
      <c r="I17" s="42"/>
      <c r="J17" s="36" t="s">
        <v>138</v>
      </c>
      <c r="K17" s="37">
        <v>698270.79816928983</v>
      </c>
      <c r="L17" s="38">
        <v>605562.71446451987</v>
      </c>
      <c r="M17" s="38">
        <v>324029.74477641797</v>
      </c>
      <c r="N17" s="38">
        <v>193808.03820934688</v>
      </c>
      <c r="O17" s="38">
        <v>87724.931478754952</v>
      </c>
      <c r="P17" s="37">
        <v>92708.083704769961</v>
      </c>
      <c r="Q17" s="41">
        <v>8.1705503672365842E-2</v>
      </c>
    </row>
    <row r="18" spans="1:17">
      <c r="A18" s="36" t="s">
        <v>139</v>
      </c>
      <c r="B18" s="37">
        <v>801832.8534298545</v>
      </c>
      <c r="C18" s="38">
        <v>696704.23098006682</v>
      </c>
      <c r="D18" s="38">
        <v>371070.26824668515</v>
      </c>
      <c r="E18" s="38">
        <v>223562.21270623928</v>
      </c>
      <c r="F18" s="38">
        <v>102071.75002714239</v>
      </c>
      <c r="G18" s="37">
        <v>105128.62244978768</v>
      </c>
      <c r="H18" s="41">
        <v>8.8123838444742961E-2</v>
      </c>
      <c r="I18" s="42"/>
      <c r="J18" s="36" t="s">
        <v>139</v>
      </c>
      <c r="K18" s="37">
        <v>783402.699288512</v>
      </c>
      <c r="L18" s="38">
        <v>680690.46163529227</v>
      </c>
      <c r="M18" s="38">
        <v>362541.20609638502</v>
      </c>
      <c r="N18" s="38">
        <v>218423.62799655698</v>
      </c>
      <c r="O18" s="38">
        <v>99725.627542350252</v>
      </c>
      <c r="P18" s="37">
        <v>102712.23765321972</v>
      </c>
      <c r="Q18" s="41">
        <v>8.6098309160034678E-2</v>
      </c>
    </row>
    <row r="19" spans="1:17">
      <c r="B19" s="37"/>
      <c r="C19" s="38"/>
      <c r="D19" s="38"/>
      <c r="E19" s="38"/>
      <c r="F19" s="38"/>
      <c r="G19" s="37"/>
      <c r="I19" s="43"/>
      <c r="K19" s="37"/>
      <c r="L19" s="38"/>
      <c r="M19" s="38"/>
      <c r="N19" s="38"/>
      <c r="O19" s="38"/>
      <c r="P19" s="37"/>
    </row>
    <row r="20" spans="1:17">
      <c r="A20" s="39" t="s">
        <v>150</v>
      </c>
      <c r="B20" s="36" t="s">
        <v>141</v>
      </c>
      <c r="I20" s="43"/>
      <c r="J20" s="39" t="s">
        <v>150</v>
      </c>
      <c r="K20" s="36" t="s">
        <v>141</v>
      </c>
    </row>
    <row r="21" spans="1:17">
      <c r="A21" s="40" t="s">
        <v>140</v>
      </c>
      <c r="B21" s="36" t="s">
        <v>142</v>
      </c>
      <c r="C21" s="36" t="s">
        <v>143</v>
      </c>
      <c r="D21" s="36"/>
      <c r="E21" s="36"/>
      <c r="F21" s="36"/>
      <c r="G21" s="36" t="s">
        <v>144</v>
      </c>
      <c r="H21" s="36" t="s">
        <v>143</v>
      </c>
      <c r="I21" s="43"/>
      <c r="J21" s="40" t="s">
        <v>140</v>
      </c>
      <c r="K21" s="36" t="s">
        <v>142</v>
      </c>
      <c r="L21" s="36" t="s">
        <v>143</v>
      </c>
      <c r="M21" s="36"/>
      <c r="N21" s="36"/>
      <c r="O21" s="36"/>
      <c r="P21" s="36" t="s">
        <v>144</v>
      </c>
      <c r="Q21" s="36" t="s">
        <v>143</v>
      </c>
    </row>
    <row r="22" spans="1:17">
      <c r="B22" s="36"/>
      <c r="C22" s="36"/>
      <c r="D22" s="36" t="s">
        <v>146</v>
      </c>
      <c r="E22" s="36" t="s">
        <v>147</v>
      </c>
      <c r="F22" s="36" t="s">
        <v>148</v>
      </c>
      <c r="H22" s="36" t="s">
        <v>145</v>
      </c>
      <c r="I22" s="43"/>
      <c r="K22" s="36"/>
      <c r="L22" s="36"/>
      <c r="M22" s="36" t="s">
        <v>146</v>
      </c>
      <c r="N22" s="36" t="s">
        <v>147</v>
      </c>
      <c r="O22" s="36" t="s">
        <v>148</v>
      </c>
      <c r="Q22" s="36" t="s">
        <v>145</v>
      </c>
    </row>
    <row r="23" spans="1:17">
      <c r="A23" s="36" t="s">
        <v>135</v>
      </c>
      <c r="B23" s="37">
        <v>453311.92922110739</v>
      </c>
      <c r="C23" s="38">
        <v>389374.60412848985</v>
      </c>
      <c r="D23" s="38">
        <v>221127.55626581231</v>
      </c>
      <c r="E23" s="38">
        <v>117825.49964044565</v>
      </c>
      <c r="F23" s="38">
        <v>50421.548222231911</v>
      </c>
      <c r="G23" s="37">
        <v>63937.325092617539</v>
      </c>
      <c r="H23" s="41">
        <v>6.9001347532959403E-2</v>
      </c>
      <c r="I23" s="43"/>
      <c r="J23" s="36" t="s">
        <v>135</v>
      </c>
      <c r="K23" s="169">
        <v>453311.92922110739</v>
      </c>
      <c r="L23" s="170">
        <v>389374.60412848985</v>
      </c>
      <c r="M23" s="170">
        <v>221127.55626581231</v>
      </c>
      <c r="N23" s="170">
        <v>117825.49964044565</v>
      </c>
      <c r="O23" s="170">
        <v>50421.548222231911</v>
      </c>
      <c r="P23" s="169">
        <v>63937.325092617539</v>
      </c>
      <c r="Q23" s="42">
        <v>6.9001347532959403E-2</v>
      </c>
    </row>
    <row r="24" spans="1:17">
      <c r="A24" s="36" t="s">
        <v>136</v>
      </c>
      <c r="B24" s="37">
        <v>577118.68679093081</v>
      </c>
      <c r="C24" s="38">
        <v>498763.34832094051</v>
      </c>
      <c r="D24" s="38">
        <v>273218.43059140263</v>
      </c>
      <c r="E24" s="38">
        <v>156349.57708595958</v>
      </c>
      <c r="F24" s="38">
        <v>69195.340643578296</v>
      </c>
      <c r="G24" s="37">
        <v>78355.338469990296</v>
      </c>
      <c r="H24" s="41">
        <v>7.0516520333796198E-2</v>
      </c>
      <c r="I24" s="42"/>
      <c r="J24" s="36" t="s">
        <v>136</v>
      </c>
      <c r="K24" s="37">
        <v>565910.20492171461</v>
      </c>
      <c r="L24" s="38">
        <v>489076.64076036902</v>
      </c>
      <c r="M24" s="38">
        <v>267912.13243175071</v>
      </c>
      <c r="N24" s="38">
        <v>153313.04155152375</v>
      </c>
      <c r="O24" s="38">
        <v>67851.46677709448</v>
      </c>
      <c r="P24" s="37">
        <v>76833.564161345595</v>
      </c>
      <c r="Q24" s="41">
        <v>6.9146987241675256E-2</v>
      </c>
    </row>
    <row r="25" spans="1:17">
      <c r="A25" s="36" t="s">
        <v>137</v>
      </c>
      <c r="B25" s="37">
        <v>663434.50298782194</v>
      </c>
      <c r="C25" s="38">
        <v>574630.13639172493</v>
      </c>
      <c r="D25" s="38">
        <v>309730.38695755921</v>
      </c>
      <c r="E25" s="38">
        <v>182658.18880067812</v>
      </c>
      <c r="F25" s="38">
        <v>82241.560633487563</v>
      </c>
      <c r="G25" s="37">
        <v>88804.36659609701</v>
      </c>
      <c r="H25" s="41">
        <v>7.2314088640632462E-2</v>
      </c>
      <c r="I25" s="42"/>
      <c r="J25" s="36" t="s">
        <v>137</v>
      </c>
      <c r="K25" s="37">
        <v>648155.57569809328</v>
      </c>
      <c r="L25" s="38">
        <v>561396.37777218386</v>
      </c>
      <c r="M25" s="38">
        <v>302597.28181992826</v>
      </c>
      <c r="N25" s="38">
        <v>178451.56226408645</v>
      </c>
      <c r="O25" s="38">
        <v>80347.533688169147</v>
      </c>
      <c r="P25" s="37">
        <v>86759.197925909422</v>
      </c>
      <c r="Q25" s="41">
        <v>7.0648691834486105E-2</v>
      </c>
    </row>
    <row r="26" spans="1:17">
      <c r="A26" s="36" t="s">
        <v>138</v>
      </c>
      <c r="B26" s="37">
        <v>743332.28284132015</v>
      </c>
      <c r="C26" s="38">
        <v>644641.47165633983</v>
      </c>
      <c r="D26" s="38">
        <v>344940.34481268714</v>
      </c>
      <c r="E26" s="38">
        <v>206315.04547068942</v>
      </c>
      <c r="F26" s="38">
        <v>93386.081372963265</v>
      </c>
      <c r="G26" s="37">
        <v>98690.811184980324</v>
      </c>
      <c r="H26" s="41">
        <v>7.493491521233582E-2</v>
      </c>
      <c r="I26" s="42"/>
      <c r="J26" s="36" t="s">
        <v>138</v>
      </c>
      <c r="K26" s="37">
        <v>725557.0212444663</v>
      </c>
      <c r="L26" s="38">
        <v>629226.19768078672</v>
      </c>
      <c r="M26" s="38">
        <v>336691.80643235781</v>
      </c>
      <c r="N26" s="38">
        <v>201381.44580165533</v>
      </c>
      <c r="O26" s="38">
        <v>91152.945446773636</v>
      </c>
      <c r="P26" s="37">
        <v>96330.823563679587</v>
      </c>
      <c r="Q26" s="41">
        <v>7.3143000948171305E-2</v>
      </c>
    </row>
    <row r="27" spans="1:17">
      <c r="A27" s="36" t="s">
        <v>139</v>
      </c>
      <c r="B27" s="37">
        <v>824401.54283086304</v>
      </c>
      <c r="C27" s="38">
        <v>716313.93059027765</v>
      </c>
      <c r="D27" s="38">
        <v>381514.55173318234</v>
      </c>
      <c r="E27" s="38">
        <v>229854.67892134518</v>
      </c>
      <c r="F27" s="38">
        <v>104944.6999357501</v>
      </c>
      <c r="G27" s="37">
        <v>108087.61224058538</v>
      </c>
      <c r="H27" s="41">
        <v>7.6913192125432239E-2</v>
      </c>
      <c r="I27" s="42"/>
      <c r="J27" s="36" t="s">
        <v>139</v>
      </c>
      <c r="K27" s="37">
        <v>805452.6466316845</v>
      </c>
      <c r="L27" s="38">
        <v>699849.43166397524</v>
      </c>
      <c r="M27" s="38">
        <v>372745.42738821328</v>
      </c>
      <c r="N27" s="38">
        <v>224571.46167162969</v>
      </c>
      <c r="O27" s="38">
        <v>102532.54260413234</v>
      </c>
      <c r="P27" s="37">
        <v>105603.21496770927</v>
      </c>
      <c r="Q27" s="41">
        <v>7.514533990995996E-2</v>
      </c>
    </row>
    <row r="28" spans="1:17">
      <c r="A28" s="44"/>
      <c r="I28" s="43"/>
      <c r="J28" s="44"/>
    </row>
    <row r="29" spans="1:17">
      <c r="A29" s="44"/>
      <c r="B29" s="36" t="s">
        <v>141</v>
      </c>
      <c r="I29" s="43"/>
      <c r="J29" s="44"/>
      <c r="K29" s="36" t="s">
        <v>141</v>
      </c>
    </row>
    <row r="30" spans="1:17">
      <c r="A30" s="40" t="s">
        <v>149</v>
      </c>
      <c r="B30" s="36" t="s">
        <v>142</v>
      </c>
      <c r="C30" s="36" t="s">
        <v>143</v>
      </c>
      <c r="D30" s="36"/>
      <c r="E30" s="36"/>
      <c r="F30" s="36"/>
      <c r="G30" s="36" t="s">
        <v>144</v>
      </c>
      <c r="H30" s="36" t="s">
        <v>143</v>
      </c>
      <c r="I30" s="43"/>
      <c r="J30" s="40" t="s">
        <v>149</v>
      </c>
      <c r="K30" s="36" t="s">
        <v>142</v>
      </c>
      <c r="L30" s="36" t="s">
        <v>143</v>
      </c>
      <c r="M30" s="36"/>
      <c r="N30" s="36"/>
      <c r="O30" s="36"/>
      <c r="P30" s="36" t="s">
        <v>144</v>
      </c>
      <c r="Q30" s="36" t="s">
        <v>143</v>
      </c>
    </row>
    <row r="31" spans="1:17">
      <c r="B31" s="36"/>
      <c r="C31" s="36"/>
      <c r="D31" s="36" t="s">
        <v>146</v>
      </c>
      <c r="E31" s="36" t="s">
        <v>147</v>
      </c>
      <c r="F31" s="36" t="s">
        <v>148</v>
      </c>
      <c r="H31" s="36" t="s">
        <v>145</v>
      </c>
      <c r="I31" s="43"/>
      <c r="K31" s="36"/>
      <c r="L31" s="36"/>
      <c r="M31" s="36" t="s">
        <v>146</v>
      </c>
      <c r="N31" s="36" t="s">
        <v>147</v>
      </c>
      <c r="O31" s="36" t="s">
        <v>148</v>
      </c>
      <c r="Q31" s="36" t="s">
        <v>145</v>
      </c>
    </row>
    <row r="32" spans="1:17">
      <c r="A32" s="36" t="s">
        <v>135</v>
      </c>
      <c r="B32" s="37">
        <v>453311.92922110739</v>
      </c>
      <c r="C32" s="38">
        <v>389374.60412848985</v>
      </c>
      <c r="D32" s="38">
        <v>221127.55626581231</v>
      </c>
      <c r="E32" s="38">
        <v>117825.49964044565</v>
      </c>
      <c r="F32" s="38">
        <v>50421.548222231911</v>
      </c>
      <c r="G32" s="37">
        <v>63937.325092617539</v>
      </c>
      <c r="H32" s="41">
        <v>6.9001347532959403E-2</v>
      </c>
      <c r="I32" s="43"/>
      <c r="J32" s="36" t="s">
        <v>135</v>
      </c>
      <c r="K32" s="169">
        <v>453311.92922110739</v>
      </c>
      <c r="L32" s="170">
        <v>389374.60412848985</v>
      </c>
      <c r="M32" s="170">
        <v>221127.55626581231</v>
      </c>
      <c r="N32" s="170">
        <v>117825.49964044565</v>
      </c>
      <c r="O32" s="170">
        <v>50421.548222231911</v>
      </c>
      <c r="P32" s="169">
        <v>63937.325092617539</v>
      </c>
      <c r="Q32" s="42">
        <v>6.9001347532959403E-2</v>
      </c>
    </row>
    <row r="33" spans="1:17">
      <c r="A33" s="36" t="s">
        <v>136</v>
      </c>
      <c r="B33" s="37">
        <v>595690.7807214252</v>
      </c>
      <c r="C33" s="38">
        <v>514813.91117069294</v>
      </c>
      <c r="D33" s="38">
        <v>282010.79596203566</v>
      </c>
      <c r="E33" s="38">
        <v>161381.01879473487</v>
      </c>
      <c r="F33" s="38">
        <v>71422.096413922351</v>
      </c>
      <c r="G33" s="37">
        <v>80876.869550732255</v>
      </c>
      <c r="H33" s="41">
        <v>7.2785792615678344E-2</v>
      </c>
      <c r="I33" s="42"/>
      <c r="J33" s="36" t="s">
        <v>136</v>
      </c>
      <c r="K33" s="37">
        <v>584121.60185372701</v>
      </c>
      <c r="L33" s="38">
        <v>504815.47840210126</v>
      </c>
      <c r="M33" s="38">
        <v>276533.73731567652</v>
      </c>
      <c r="N33" s="38">
        <v>158246.76536541956</v>
      </c>
      <c r="O33" s="38">
        <v>70034.975721005219</v>
      </c>
      <c r="P33" s="37">
        <v>79306.123451625754</v>
      </c>
      <c r="Q33" s="41">
        <v>7.1372186964810028E-2</v>
      </c>
    </row>
    <row r="34" spans="1:17">
      <c r="A34" s="36" t="s">
        <v>137</v>
      </c>
      <c r="B34" s="37">
        <v>695628.0896688248</v>
      </c>
      <c r="C34" s="38">
        <v>602514.43397065718</v>
      </c>
      <c r="D34" s="38">
        <v>324760.25353120314</v>
      </c>
      <c r="E34" s="38">
        <v>191521.79509137713</v>
      </c>
      <c r="F34" s="38">
        <v>86232.385348076961</v>
      </c>
      <c r="G34" s="37">
        <v>93113.655698167626</v>
      </c>
      <c r="H34" s="41">
        <v>7.5823176380907339E-2</v>
      </c>
      <c r="I34" s="42"/>
      <c r="J34" s="36" t="s">
        <v>137</v>
      </c>
      <c r="K34" s="37">
        <v>679607.74258877849</v>
      </c>
      <c r="L34" s="38">
        <v>588638.49868813728</v>
      </c>
      <c r="M34" s="38">
        <v>317281.00987120281</v>
      </c>
      <c r="N34" s="38">
        <v>187111.0392919411</v>
      </c>
      <c r="O34" s="38">
        <v>84246.449524993412</v>
      </c>
      <c r="P34" s="37">
        <v>90969.243900641217</v>
      </c>
      <c r="Q34" s="41">
        <v>7.4076965121796151E-2</v>
      </c>
    </row>
    <row r="35" spans="1:17">
      <c r="A35" s="36" t="s">
        <v>138</v>
      </c>
      <c r="B35" s="37">
        <v>787688.98248466861</v>
      </c>
      <c r="C35" s="38">
        <v>683109.01678515866</v>
      </c>
      <c r="D35" s="38">
        <v>365523.89220181032</v>
      </c>
      <c r="E35" s="38">
        <v>218626.43664136017</v>
      </c>
      <c r="F35" s="38">
        <v>98958.687941988188</v>
      </c>
      <c r="G35" s="37">
        <v>104579.96569950995</v>
      </c>
      <c r="H35" s="41">
        <v>7.9406489505017136E-2</v>
      </c>
      <c r="I35" s="42"/>
      <c r="J35" s="36" t="s">
        <v>138</v>
      </c>
      <c r="K35" s="37">
        <v>768853.0217120439</v>
      </c>
      <c r="L35" s="38">
        <v>666773.87064282713</v>
      </c>
      <c r="M35" s="38">
        <v>356783.14065130299</v>
      </c>
      <c r="N35" s="38">
        <v>213398.43539212912</v>
      </c>
      <c r="O35" s="38">
        <v>96592.294599395027</v>
      </c>
      <c r="P35" s="37">
        <v>102079.15106921678</v>
      </c>
      <c r="Q35" s="41">
        <v>7.7507646745162417E-2</v>
      </c>
    </row>
    <row r="36" spans="1:17">
      <c r="A36" s="36" t="s">
        <v>139</v>
      </c>
      <c r="B36" s="37">
        <v>882883.2795010726</v>
      </c>
      <c r="C36" s="38">
        <v>767128.10364256892</v>
      </c>
      <c r="D36" s="38">
        <v>408578.58835991943</v>
      </c>
      <c r="E36" s="38">
        <v>246160.20493835743</v>
      </c>
      <c r="F36" s="38">
        <v>112389.31034429205</v>
      </c>
      <c r="G36" s="37">
        <v>115755.17585850367</v>
      </c>
      <c r="H36" s="41">
        <v>8.236929187131492E-2</v>
      </c>
      <c r="I36" s="42"/>
      <c r="J36" s="36" t="s">
        <v>139</v>
      </c>
      <c r="K36" s="37">
        <v>862590.17868783383</v>
      </c>
      <c r="L36" s="38">
        <v>749495.63930064067</v>
      </c>
      <c r="M36" s="38">
        <v>399187.39625533664</v>
      </c>
      <c r="N36" s="38">
        <v>240502.2046443157</v>
      </c>
      <c r="O36" s="38">
        <v>109806.03840098834</v>
      </c>
      <c r="P36" s="37">
        <v>113094.53938719316</v>
      </c>
      <c r="Q36" s="41">
        <v>8.0476031026229841E-2</v>
      </c>
    </row>
  </sheetData>
  <phoneticPr fontId="9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3:AD54"/>
  <sheetViews>
    <sheetView zoomScaleNormal="100" workbookViewId="0">
      <pane xSplit="4" ySplit="4" topLeftCell="E5" activePane="bottomRight" state="frozen"/>
      <selection sqref="A1:AE65"/>
      <selection pane="topRight" sqref="A1:AE65"/>
      <selection pane="bottomLeft" sqref="A1:AE65"/>
      <selection pane="bottomRight"/>
    </sheetView>
  </sheetViews>
  <sheetFormatPr defaultRowHeight="13.5"/>
  <cols>
    <col min="1" max="3" width="9" style="46"/>
    <col min="4" max="4" width="1.25" style="46" customWidth="1"/>
    <col min="5" max="5" width="9" style="46"/>
    <col min="6" max="6" width="11.125" style="46" bestFit="1" customWidth="1"/>
    <col min="7" max="7" width="1.25" style="46" customWidth="1"/>
    <col min="8" max="8" width="9" style="46"/>
    <col min="9" max="9" width="11.125" style="46" bestFit="1" customWidth="1"/>
    <col min="10" max="10" width="1.25" style="46" customWidth="1"/>
    <col min="11" max="11" width="9" style="46"/>
    <col min="12" max="12" width="11.125" style="46" bestFit="1" customWidth="1"/>
    <col min="13" max="13" width="1.25" style="46" customWidth="1"/>
    <col min="14" max="14" width="9" style="46"/>
    <col min="15" max="15" width="11.125" style="46" bestFit="1" customWidth="1"/>
    <col min="16" max="16" width="1.25" style="46" customWidth="1"/>
    <col min="17" max="17" width="9" style="46"/>
    <col min="18" max="18" width="11.125" style="46" bestFit="1" customWidth="1"/>
    <col min="19" max="19" width="1.25" style="46" customWidth="1"/>
    <col min="20" max="20" width="9" style="46"/>
    <col min="21" max="21" width="11.125" style="46" bestFit="1" customWidth="1"/>
    <col min="22" max="22" width="1.25" style="46" customWidth="1"/>
    <col min="23" max="23" width="9" style="46"/>
    <col min="24" max="24" width="11.125" style="46" bestFit="1" customWidth="1"/>
    <col min="25" max="25" width="1.25" style="46" customWidth="1"/>
    <col min="26" max="26" width="9" style="46"/>
    <col min="27" max="27" width="11.125" style="46" bestFit="1" customWidth="1"/>
    <col min="28" max="28" width="1.25" style="46" customWidth="1"/>
    <col min="29" max="29" width="9" style="46"/>
    <col min="30" max="30" width="11.125" style="46" bestFit="1" customWidth="1"/>
    <col min="31" max="16384" width="9" style="46"/>
  </cols>
  <sheetData>
    <row r="3" spans="1:30">
      <c r="E3" s="46">
        <v>2018</v>
      </c>
      <c r="H3" s="46">
        <v>2025</v>
      </c>
      <c r="K3" s="46">
        <v>2030</v>
      </c>
      <c r="N3" s="46">
        <v>2035</v>
      </c>
      <c r="Q3" s="46">
        <v>2040</v>
      </c>
      <c r="T3" s="46">
        <v>2025</v>
      </c>
      <c r="W3" s="46">
        <v>2030</v>
      </c>
      <c r="Z3" s="46">
        <v>2035</v>
      </c>
      <c r="AC3" s="46">
        <v>2040</v>
      </c>
    </row>
    <row r="4" spans="1:30">
      <c r="F4" s="46" t="s">
        <v>106</v>
      </c>
      <c r="H4" s="46" t="s">
        <v>133</v>
      </c>
      <c r="K4" s="46" t="s">
        <v>133</v>
      </c>
      <c r="N4" s="46" t="s">
        <v>133</v>
      </c>
      <c r="Q4" s="46" t="s">
        <v>133</v>
      </c>
      <c r="T4" s="46" t="s">
        <v>20</v>
      </c>
      <c r="W4" s="46" t="s">
        <v>20</v>
      </c>
      <c r="Z4" s="46" t="s">
        <v>20</v>
      </c>
      <c r="AC4" s="46" t="s">
        <v>20</v>
      </c>
    </row>
    <row r="5" spans="1:30">
      <c r="F5" s="46" t="s">
        <v>21</v>
      </c>
      <c r="I5" s="46" t="s">
        <v>21</v>
      </c>
      <c r="L5" s="46" t="s">
        <v>21</v>
      </c>
      <c r="O5" s="46" t="s">
        <v>21</v>
      </c>
      <c r="R5" s="46" t="s">
        <v>21</v>
      </c>
      <c r="U5" s="46" t="s">
        <v>21</v>
      </c>
      <c r="X5" s="46" t="s">
        <v>21</v>
      </c>
      <c r="AA5" s="46" t="s">
        <v>21</v>
      </c>
      <c r="AD5" s="46" t="s">
        <v>21</v>
      </c>
    </row>
    <row r="6" spans="1:30">
      <c r="A6" s="46" t="s">
        <v>107</v>
      </c>
      <c r="F6" s="47">
        <v>0.23</v>
      </c>
      <c r="I6" s="47">
        <v>0.23400000000000001</v>
      </c>
      <c r="L6" s="47">
        <v>0.24099999999999999</v>
      </c>
      <c r="O6" s="47">
        <v>0.252</v>
      </c>
      <c r="R6" s="47">
        <v>0.26800000000000002</v>
      </c>
      <c r="U6" s="46">
        <v>0.23400000000000001</v>
      </c>
      <c r="X6" s="46">
        <v>0.24099999999999999</v>
      </c>
      <c r="AA6" s="46">
        <v>0.252</v>
      </c>
      <c r="AD6" s="46">
        <v>0.26800000000000002</v>
      </c>
    </row>
    <row r="7" spans="1:30">
      <c r="A7" s="46" t="s">
        <v>108</v>
      </c>
      <c r="F7" s="46">
        <v>0.27</v>
      </c>
      <c r="I7" s="46">
        <v>0.26600000000000001</v>
      </c>
      <c r="L7" s="46">
        <v>0.25900000000000001</v>
      </c>
      <c r="O7" s="46">
        <v>0.248</v>
      </c>
      <c r="R7" s="46">
        <v>0.23199999999999998</v>
      </c>
      <c r="U7" s="46">
        <v>0.26600000000000001</v>
      </c>
      <c r="X7" s="46">
        <v>0.25900000000000001</v>
      </c>
      <c r="AA7" s="46">
        <v>0.248</v>
      </c>
      <c r="AD7" s="46">
        <v>0.23199999999999998</v>
      </c>
    </row>
    <row r="8" spans="1:30">
      <c r="A8" s="46" t="s">
        <v>109</v>
      </c>
    </row>
    <row r="9" spans="1:30">
      <c r="A9" s="46" t="s">
        <v>110</v>
      </c>
    </row>
    <row r="10" spans="1:30">
      <c r="A10" s="46" t="s">
        <v>111</v>
      </c>
      <c r="F10" s="48">
        <v>114281.79147194061</v>
      </c>
      <c r="I10" s="48">
        <v>145362.29593788707</v>
      </c>
      <c r="L10" s="48">
        <v>161421.05565086589</v>
      </c>
      <c r="O10" s="48">
        <v>174652.80659425727</v>
      </c>
      <c r="R10" s="48">
        <v>182647.75882162462</v>
      </c>
      <c r="T10" s="49"/>
      <c r="U10" s="49">
        <v>138115.26917818998</v>
      </c>
      <c r="V10" s="49"/>
      <c r="W10" s="49"/>
      <c r="X10" s="49">
        <v>153503.17823954736</v>
      </c>
      <c r="Y10" s="49"/>
      <c r="Z10" s="49"/>
      <c r="AA10" s="49">
        <v>166239.06953553433</v>
      </c>
      <c r="AB10" s="49"/>
      <c r="AC10" s="49"/>
      <c r="AD10" s="49">
        <v>174034.76362534688</v>
      </c>
    </row>
    <row r="11" spans="1:30">
      <c r="A11" s="46" t="s">
        <v>22</v>
      </c>
      <c r="F11" s="48">
        <v>105881.74558177117</v>
      </c>
      <c r="I11" s="49">
        <v>134655.61301581148</v>
      </c>
      <c r="L11" s="49">
        <v>149513.39446519819</v>
      </c>
      <c r="O11" s="49">
        <v>161755.7916424229</v>
      </c>
      <c r="R11" s="49">
        <v>169157.90384682606</v>
      </c>
      <c r="T11" s="49"/>
      <c r="U11" s="49">
        <v>127942.71399937508</v>
      </c>
      <c r="V11" s="49"/>
      <c r="W11" s="49"/>
      <c r="X11" s="49">
        <v>142179.80412735231</v>
      </c>
      <c r="Y11" s="49"/>
      <c r="Z11" s="49"/>
      <c r="AA11" s="49">
        <v>153963.39983989851</v>
      </c>
      <c r="AB11" s="49"/>
      <c r="AC11" s="49"/>
      <c r="AD11" s="49">
        <v>161180.89157985683</v>
      </c>
    </row>
    <row r="12" spans="1:30">
      <c r="A12" s="46" t="s">
        <v>112</v>
      </c>
      <c r="F12" s="49">
        <v>53516.417231356987</v>
      </c>
      <c r="I12" s="49">
        <v>67970.443485432959</v>
      </c>
      <c r="L12" s="49">
        <v>75388.725985453231</v>
      </c>
      <c r="O12" s="49">
        <v>81488.724993370619</v>
      </c>
      <c r="R12" s="49">
        <v>85168.901473991689</v>
      </c>
      <c r="T12" s="49"/>
      <c r="U12" s="49">
        <v>64583.187124921016</v>
      </c>
      <c r="V12" s="49"/>
      <c r="W12" s="49"/>
      <c r="X12" s="49">
        <v>71691.632503306071</v>
      </c>
      <c r="Y12" s="49"/>
      <c r="Z12" s="49"/>
      <c r="AA12" s="49">
        <v>77563.2470483707</v>
      </c>
      <c r="AB12" s="49"/>
      <c r="AC12" s="49"/>
      <c r="AD12" s="49">
        <v>81152.11422799564</v>
      </c>
    </row>
    <row r="13" spans="1:30">
      <c r="A13" s="46" t="s">
        <v>113</v>
      </c>
      <c r="F13" s="49">
        <v>25057.951680415506</v>
      </c>
      <c r="I13" s="49">
        <v>31814.022754679627</v>
      </c>
      <c r="L13" s="49">
        <v>35282.510669469542</v>
      </c>
      <c r="O13" s="49">
        <v>38125.844694878142</v>
      </c>
      <c r="R13" s="49">
        <v>39839.870764265848</v>
      </c>
      <c r="T13" s="49"/>
      <c r="U13" s="49">
        <v>30231.616182659134</v>
      </c>
      <c r="V13" s="49"/>
      <c r="W13" s="49"/>
      <c r="X13" s="49">
        <v>33555.575788567468</v>
      </c>
      <c r="Y13" s="49"/>
      <c r="Z13" s="49"/>
      <c r="AA13" s="49">
        <v>36292.487705587067</v>
      </c>
      <c r="AB13" s="49"/>
      <c r="AC13" s="49"/>
      <c r="AD13" s="49">
        <v>37963.953301207941</v>
      </c>
    </row>
    <row r="14" spans="1:30">
      <c r="A14" s="46" t="s">
        <v>114</v>
      </c>
      <c r="F14" s="49">
        <v>28458.465550941481</v>
      </c>
      <c r="I14" s="49">
        <v>36156.420730753336</v>
      </c>
      <c r="L14" s="49">
        <v>40106.215315983689</v>
      </c>
      <c r="O14" s="49">
        <v>43362.880298492477</v>
      </c>
      <c r="R14" s="49">
        <v>45329.030709725841</v>
      </c>
      <c r="T14" s="49"/>
      <c r="U14" s="49">
        <v>34351.570942261882</v>
      </c>
      <c r="V14" s="49"/>
      <c r="W14" s="49"/>
      <c r="X14" s="49">
        <v>38136.056714738603</v>
      </c>
      <c r="Y14" s="49"/>
      <c r="Z14" s="49"/>
      <c r="AA14" s="49">
        <v>41270.759342783633</v>
      </c>
      <c r="AB14" s="49"/>
      <c r="AC14" s="49"/>
      <c r="AD14" s="49">
        <v>43188.160926787699</v>
      </c>
    </row>
    <row r="15" spans="1:30">
      <c r="A15" s="46" t="s">
        <v>115</v>
      </c>
      <c r="F15" s="48">
        <v>52365.328350414187</v>
      </c>
      <c r="I15" s="48">
        <v>66685.169530378524</v>
      </c>
      <c r="L15" s="48">
        <v>74124.668479744956</v>
      </c>
      <c r="O15" s="48">
        <v>80267.066649052285</v>
      </c>
      <c r="R15" s="48">
        <v>83989.002372834366</v>
      </c>
      <c r="T15" s="49"/>
      <c r="U15" s="48">
        <v>63359.526874454059</v>
      </c>
      <c r="V15" s="49"/>
      <c r="W15" s="49"/>
      <c r="X15" s="48">
        <v>70488.171624046241</v>
      </c>
      <c r="Y15" s="49"/>
      <c r="Z15" s="49"/>
      <c r="AA15" s="48">
        <v>76400.152791527813</v>
      </c>
      <c r="AB15" s="49"/>
      <c r="AC15" s="49"/>
      <c r="AD15" s="48">
        <v>80028.777351861194</v>
      </c>
    </row>
    <row r="16" spans="1:30">
      <c r="A16" s="46" t="s">
        <v>116</v>
      </c>
      <c r="F16" s="48">
        <v>24352.801483807369</v>
      </c>
      <c r="I16" s="48">
        <v>31509.413445699887</v>
      </c>
      <c r="L16" s="48">
        <v>36032.728066112759</v>
      </c>
      <c r="O16" s="48">
        <v>40762.459493890572</v>
      </c>
      <c r="R16" s="48">
        <v>45334.318230949386</v>
      </c>
      <c r="T16" s="49"/>
      <c r="U16" s="48">
        <v>29938.595075853773</v>
      </c>
      <c r="V16" s="49"/>
      <c r="W16" s="49"/>
      <c r="X16" s="48">
        <v>34265.332794691902</v>
      </c>
      <c r="Y16" s="49"/>
      <c r="Z16" s="49"/>
      <c r="AA16" s="48">
        <v>38798.776759654422</v>
      </c>
      <c r="AB16" s="49"/>
      <c r="AC16" s="49"/>
      <c r="AD16" s="48">
        <v>43196.478943401635</v>
      </c>
    </row>
    <row r="17" spans="1:30">
      <c r="A17" s="46" t="s">
        <v>117</v>
      </c>
      <c r="F17" s="48">
        <v>28012.526866606819</v>
      </c>
      <c r="I17" s="48">
        <v>35175.756084678622</v>
      </c>
      <c r="L17" s="48">
        <v>38091.94041363219</v>
      </c>
      <c r="O17" s="48">
        <v>39504.607155161713</v>
      </c>
      <c r="R17" s="48">
        <v>38654.684141884994</v>
      </c>
      <c r="T17" s="49"/>
      <c r="U17" s="48">
        <v>33420.931798600293</v>
      </c>
      <c r="V17" s="49"/>
      <c r="W17" s="49"/>
      <c r="X17" s="48">
        <v>36222.838829354332</v>
      </c>
      <c r="Y17" s="49"/>
      <c r="Z17" s="49"/>
      <c r="AA17" s="48">
        <v>37601.376031873384</v>
      </c>
      <c r="AB17" s="49"/>
      <c r="AC17" s="49"/>
      <c r="AD17" s="48">
        <v>36832.298408459552</v>
      </c>
    </row>
    <row r="18" spans="1:30">
      <c r="A18" s="46" t="s">
        <v>118</v>
      </c>
      <c r="F18" s="49">
        <v>246.30382</v>
      </c>
      <c r="I18" s="49">
        <v>1613.8371196273022</v>
      </c>
      <c r="L18" s="49">
        <v>1793.879243542822</v>
      </c>
      <c r="O18" s="49">
        <v>1942.5304389880575</v>
      </c>
      <c r="R18" s="49">
        <v>2032.6044100105066</v>
      </c>
      <c r="T18" s="49"/>
      <c r="U18" s="49">
        <v>1533.3537737417996</v>
      </c>
      <c r="V18" s="49"/>
      <c r="W18" s="49"/>
      <c r="X18" s="49">
        <v>1705.872964898497</v>
      </c>
      <c r="Y18" s="49"/>
      <c r="Z18" s="49"/>
      <c r="AA18" s="49">
        <v>1848.9478753442584</v>
      </c>
      <c r="AB18" s="49"/>
      <c r="AC18" s="49"/>
      <c r="AD18" s="49">
        <v>1936.763637827843</v>
      </c>
    </row>
    <row r="19" spans="1:30">
      <c r="A19" s="46" t="s">
        <v>119</v>
      </c>
      <c r="F19" s="49">
        <v>123.15191</v>
      </c>
      <c r="I19" s="51">
        <v>806.91855981365109</v>
      </c>
      <c r="L19" s="51">
        <v>896.939621771411</v>
      </c>
      <c r="O19" s="51">
        <v>971.26521949402877</v>
      </c>
      <c r="R19" s="51">
        <v>1016.3022050052533</v>
      </c>
      <c r="T19" s="49"/>
      <c r="U19" s="51">
        <v>766.67688687089981</v>
      </c>
      <c r="X19" s="51">
        <v>852.9364824492485</v>
      </c>
      <c r="AA19" s="51">
        <v>924.47393767212918</v>
      </c>
      <c r="AD19" s="51">
        <v>968.38181891392151</v>
      </c>
    </row>
    <row r="20" spans="1:30">
      <c r="A20" s="46" t="s">
        <v>120</v>
      </c>
      <c r="F20" s="49">
        <v>123.15191</v>
      </c>
      <c r="I20" s="51">
        <v>806.91855981365109</v>
      </c>
      <c r="L20" s="51">
        <v>896.939621771411</v>
      </c>
      <c r="O20" s="51">
        <v>971.26521949402877</v>
      </c>
      <c r="R20" s="51">
        <v>1016.3022050052533</v>
      </c>
      <c r="T20" s="49"/>
      <c r="U20" s="51">
        <v>766.67688687089981</v>
      </c>
      <c r="X20" s="51">
        <v>852.9364824492485</v>
      </c>
      <c r="AA20" s="51">
        <v>924.47393767212918</v>
      </c>
      <c r="AD20" s="51">
        <v>968.38181891392151</v>
      </c>
    </row>
    <row r="21" spans="1:30">
      <c r="A21" s="46" t="s">
        <v>121</v>
      </c>
      <c r="F21" s="49">
        <v>4228.5443833517165</v>
      </c>
      <c r="I21" s="49">
        <v>4283.698282411654</v>
      </c>
      <c r="L21" s="49">
        <v>4774.0854039593978</v>
      </c>
      <c r="O21" s="49">
        <v>5108.9624466317691</v>
      </c>
      <c r="R21" s="49">
        <v>4920.5028218309963</v>
      </c>
      <c r="T21" s="49"/>
      <c r="U21" s="49">
        <v>4069.9960449355935</v>
      </c>
      <c r="V21" s="49"/>
      <c r="W21" s="49"/>
      <c r="X21" s="49">
        <v>4539.8297977833236</v>
      </c>
      <c r="Y21" s="49"/>
      <c r="Z21" s="49"/>
      <c r="AA21" s="49">
        <v>4862.8256783821853</v>
      </c>
      <c r="AB21" s="49"/>
      <c r="AC21" s="49"/>
      <c r="AD21" s="49">
        <v>4688.5243606729591</v>
      </c>
    </row>
    <row r="22" spans="1:30">
      <c r="A22" s="46" t="s">
        <v>119</v>
      </c>
      <c r="F22" s="49">
        <v>3623.6459443179401</v>
      </c>
      <c r="I22" s="49">
        <v>3512.6325915775565</v>
      </c>
      <c r="L22" s="49">
        <v>3914.7500312467064</v>
      </c>
      <c r="O22" s="49">
        <v>4189.349206238051</v>
      </c>
      <c r="R22" s="49">
        <v>4034.8123139014174</v>
      </c>
      <c r="T22" s="49"/>
      <c r="U22" s="49">
        <v>3337.3967568471867</v>
      </c>
      <c r="V22" s="49"/>
      <c r="W22" s="49"/>
      <c r="X22" s="49">
        <v>3722.6604341823254</v>
      </c>
      <c r="Y22" s="49"/>
      <c r="Z22" s="49"/>
      <c r="AA22" s="49">
        <v>3987.5170562733924</v>
      </c>
      <c r="AB22" s="49"/>
      <c r="AC22" s="49"/>
      <c r="AD22" s="49">
        <v>3844.5899757518268</v>
      </c>
    </row>
    <row r="23" spans="1:30">
      <c r="A23" s="46" t="s">
        <v>122</v>
      </c>
      <c r="F23" s="52">
        <v>2755.6484444872017</v>
      </c>
      <c r="I23" s="52">
        <v>3512.6325915775565</v>
      </c>
      <c r="L23" s="52">
        <v>3914.7500312467064</v>
      </c>
      <c r="O23" s="52">
        <v>4189.349206238051</v>
      </c>
      <c r="R23" s="52">
        <v>4034.8123139014174</v>
      </c>
      <c r="T23" s="49"/>
      <c r="U23" s="52">
        <v>3337.3967568471867</v>
      </c>
      <c r="X23" s="52">
        <v>3722.6604341823254</v>
      </c>
      <c r="AA23" s="52">
        <v>3987.5170562733924</v>
      </c>
      <c r="AD23" s="52">
        <v>3844.5899757518268</v>
      </c>
    </row>
    <row r="24" spans="1:30">
      <c r="A24" s="46" t="s">
        <v>123</v>
      </c>
      <c r="F24" s="51">
        <v>867.99749983073855</v>
      </c>
      <c r="I24" s="50">
        <v>0</v>
      </c>
      <c r="L24" s="50">
        <v>0</v>
      </c>
      <c r="O24" s="50">
        <v>0</v>
      </c>
      <c r="R24" s="50">
        <v>0</v>
      </c>
      <c r="T24" s="49"/>
      <c r="U24" s="50">
        <v>0</v>
      </c>
      <c r="V24" s="49"/>
      <c r="W24" s="49"/>
      <c r="X24" s="50">
        <v>0</v>
      </c>
      <c r="Y24" s="49"/>
      <c r="Z24" s="49"/>
      <c r="AA24" s="50">
        <v>0</v>
      </c>
      <c r="AB24" s="49"/>
      <c r="AC24" s="49"/>
      <c r="AD24" s="50">
        <v>0</v>
      </c>
    </row>
    <row r="25" spans="1:30">
      <c r="A25" s="46" t="s">
        <v>120</v>
      </c>
      <c r="F25" s="49">
        <v>604.89843903377596</v>
      </c>
      <c r="I25" s="49">
        <v>771.06569083409772</v>
      </c>
      <c r="L25" s="49">
        <v>859.33537271269154</v>
      </c>
      <c r="O25" s="49">
        <v>919.61324039371846</v>
      </c>
      <c r="R25" s="49">
        <v>885.69050792957933</v>
      </c>
      <c r="T25" s="49"/>
      <c r="U25" s="49">
        <v>732.59928808840675</v>
      </c>
      <c r="V25" s="49"/>
      <c r="W25" s="49"/>
      <c r="X25" s="49">
        <v>817.16936360099817</v>
      </c>
      <c r="Y25" s="49"/>
      <c r="Z25" s="49"/>
      <c r="AA25" s="49">
        <v>875.30862210879332</v>
      </c>
      <c r="AB25" s="49"/>
      <c r="AC25" s="49"/>
      <c r="AD25" s="49">
        <v>843.93438492113262</v>
      </c>
    </row>
    <row r="26" spans="1:30">
      <c r="A26" s="46" t="s">
        <v>122</v>
      </c>
      <c r="F26" s="52">
        <v>604.89843903377596</v>
      </c>
      <c r="I26" s="52">
        <v>771.06569083409772</v>
      </c>
      <c r="L26" s="52">
        <v>859.33537271269154</v>
      </c>
      <c r="O26" s="52">
        <v>919.61324039371846</v>
      </c>
      <c r="R26" s="52">
        <v>885.69050792957933</v>
      </c>
      <c r="T26" s="49"/>
      <c r="U26" s="52">
        <v>732.59928808840675</v>
      </c>
      <c r="X26" s="52">
        <v>817.16936360099817</v>
      </c>
      <c r="AA26" s="52">
        <v>875.30862210879332</v>
      </c>
      <c r="AD26" s="52">
        <v>843.93438492113262</v>
      </c>
    </row>
    <row r="27" spans="1:30">
      <c r="A27" s="46" t="s">
        <v>124</v>
      </c>
      <c r="F27" s="48">
        <v>47890.480147062466</v>
      </c>
      <c r="I27" s="48">
        <v>60787.634128339567</v>
      </c>
      <c r="L27" s="48">
        <v>67556.70383224274</v>
      </c>
      <c r="O27" s="48">
        <v>73215.573763432447</v>
      </c>
      <c r="R27" s="48">
        <v>77035.895140992856</v>
      </c>
      <c r="T27" s="49"/>
      <c r="U27" s="48">
        <v>57756.177055776665</v>
      </c>
      <c r="V27" s="49"/>
      <c r="W27" s="49"/>
      <c r="X27" s="48">
        <v>64242.468861364418</v>
      </c>
      <c r="Y27" s="49"/>
      <c r="Z27" s="49"/>
      <c r="AA27" s="48">
        <v>69688.379237801375</v>
      </c>
      <c r="AB27" s="49"/>
      <c r="AC27" s="49"/>
      <c r="AD27" s="48">
        <v>73403.48935336039</v>
      </c>
    </row>
    <row r="28" spans="1:30"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1:30">
      <c r="F29" s="49"/>
    </row>
    <row r="30" spans="1:30">
      <c r="F30" s="49"/>
    </row>
    <row r="31" spans="1:30">
      <c r="A31" s="46" t="s">
        <v>125</v>
      </c>
    </row>
    <row r="32" spans="1:30">
      <c r="A32" s="46" t="s">
        <v>126</v>
      </c>
      <c r="F32" s="48">
        <v>114281.79147194061</v>
      </c>
      <c r="I32" s="48">
        <v>145362.29593788707</v>
      </c>
      <c r="L32" s="48">
        <v>161421.05565086589</v>
      </c>
      <c r="O32" s="48">
        <v>174652.80659425727</v>
      </c>
      <c r="R32" s="48">
        <v>182647.75882162462</v>
      </c>
      <c r="U32" s="48">
        <v>138115.26917818998</v>
      </c>
      <c r="X32" s="48">
        <v>153503.17823954736</v>
      </c>
      <c r="AA32" s="48">
        <v>166239.06953553433</v>
      </c>
      <c r="AD32" s="48">
        <v>174034.76362534688</v>
      </c>
    </row>
    <row r="33" spans="1:30">
      <c r="A33" s="46" t="s">
        <v>22</v>
      </c>
      <c r="F33" s="48">
        <v>105881.74558177117</v>
      </c>
      <c r="I33" s="48">
        <v>134655.61301581148</v>
      </c>
      <c r="L33" s="48">
        <v>149513.39446519819</v>
      </c>
      <c r="O33" s="48">
        <v>161755.7916424229</v>
      </c>
      <c r="R33" s="48">
        <v>169157.90384682606</v>
      </c>
      <c r="U33" s="48">
        <v>127942.71399937508</v>
      </c>
      <c r="X33" s="48">
        <v>142179.80412735231</v>
      </c>
      <c r="AA33" s="48">
        <v>153963.39983989851</v>
      </c>
      <c r="AD33" s="48">
        <v>161180.89157985683</v>
      </c>
    </row>
    <row r="34" spans="1:30">
      <c r="A34" s="46" t="s">
        <v>127</v>
      </c>
      <c r="F34" s="48">
        <v>47890.480147062466</v>
      </c>
      <c r="I34" s="48">
        <v>60787.634128339567</v>
      </c>
      <c r="L34" s="48">
        <v>67556.70383224274</v>
      </c>
      <c r="O34" s="48">
        <v>73215.573763432447</v>
      </c>
      <c r="R34" s="48">
        <v>77035.895140992856</v>
      </c>
      <c r="U34" s="48">
        <v>57756.177055776665</v>
      </c>
      <c r="X34" s="48">
        <v>64242.468861364418</v>
      </c>
      <c r="AA34" s="48">
        <v>69688.379237801375</v>
      </c>
      <c r="AD34" s="48">
        <v>73403.48935336039</v>
      </c>
    </row>
    <row r="35" spans="1:30">
      <c r="A35" s="46" t="s">
        <v>128</v>
      </c>
      <c r="F35" s="48">
        <v>28804.749534733448</v>
      </c>
      <c r="I35" s="48">
        <v>36133.573906070837</v>
      </c>
      <c r="L35" s="48">
        <v>40094.200322487661</v>
      </c>
      <c r="O35" s="48">
        <v>43286.459120610227</v>
      </c>
      <c r="R35" s="48">
        <v>44890.985283172522</v>
      </c>
      <c r="U35" s="48">
        <v>34335.689826377224</v>
      </c>
      <c r="X35" s="48">
        <v>38131.172705199046</v>
      </c>
      <c r="AA35" s="48">
        <v>41204.478699532585</v>
      </c>
      <c r="AD35" s="48">
        <v>42776.925095873688</v>
      </c>
    </row>
    <row r="36" spans="1:30">
      <c r="A36" s="46" t="s">
        <v>129</v>
      </c>
      <c r="F36" s="48">
        <v>29186.515899975257</v>
      </c>
      <c r="I36" s="48">
        <v>37734.404981401087</v>
      </c>
      <c r="L36" s="48">
        <v>41862.490310467787</v>
      </c>
      <c r="O36" s="48">
        <v>45253.758758380223</v>
      </c>
      <c r="R36" s="48">
        <v>47231.02342266067</v>
      </c>
      <c r="U36" s="48">
        <v>35850.847117221187</v>
      </c>
      <c r="X36" s="48">
        <v>39806.162560788849</v>
      </c>
      <c r="AA36" s="48">
        <v>43070.541902564553</v>
      </c>
      <c r="AD36" s="48">
        <v>45000.477130622749</v>
      </c>
    </row>
    <row r="38" spans="1:30">
      <c r="F38" s="53"/>
      <c r="I38" s="53"/>
      <c r="L38" s="53"/>
      <c r="O38" s="53"/>
      <c r="R38" s="53"/>
    </row>
    <row r="39" spans="1:30">
      <c r="A39" s="46" t="s">
        <v>130</v>
      </c>
    </row>
    <row r="40" spans="1:30">
      <c r="A40" s="46" t="s">
        <v>131</v>
      </c>
      <c r="F40" s="54">
        <v>1</v>
      </c>
      <c r="I40" s="55">
        <v>1.1269402717860952</v>
      </c>
      <c r="L40" s="55">
        <v>1.2342429407614273</v>
      </c>
      <c r="O40" s="55">
        <v>1.3657125554396343</v>
      </c>
      <c r="R40" s="55">
        <v>1.5111861064684704</v>
      </c>
      <c r="U40" s="55">
        <v>1.1269402717860952</v>
      </c>
      <c r="X40" s="55">
        <v>1.2342429407614273</v>
      </c>
      <c r="AA40" s="55">
        <v>1.3657125554396343</v>
      </c>
      <c r="AD40" s="55">
        <v>1.5111861064684704</v>
      </c>
    </row>
    <row r="41" spans="1:30">
      <c r="A41" s="46" t="s">
        <v>126</v>
      </c>
      <c r="F41" s="49">
        <v>114281.79147194061</v>
      </c>
      <c r="I41" s="49">
        <v>163814.62529169326</v>
      </c>
      <c r="L41" s="49">
        <v>199232.79842733871</v>
      </c>
      <c r="O41" s="49">
        <v>238525.53080854731</v>
      </c>
      <c r="R41" s="49">
        <v>276014.75550884311</v>
      </c>
      <c r="U41" s="49">
        <v>155647.65898547912</v>
      </c>
      <c r="X41" s="49">
        <v>189460.21412660446</v>
      </c>
      <c r="AA41" s="49">
        <v>227034.78446928167</v>
      </c>
      <c r="AD41" s="49">
        <v>262998.91683314851</v>
      </c>
    </row>
    <row r="42" spans="1:30">
      <c r="A42" s="46" t="s">
        <v>22</v>
      </c>
      <c r="F42" s="49">
        <v>105881.74558177117</v>
      </c>
      <c r="I42" s="49">
        <v>151748.83312956186</v>
      </c>
      <c r="L42" s="49">
        <v>184535.85166794952</v>
      </c>
      <c r="O42" s="49">
        <v>220911.91556113443</v>
      </c>
      <c r="R42" s="49">
        <v>255629.07409265297</v>
      </c>
      <c r="U42" s="49">
        <v>144183.79688750641</v>
      </c>
      <c r="X42" s="49">
        <v>175484.41956302704</v>
      </c>
      <c r="AA42" s="49">
        <v>210269.74823952198</v>
      </c>
      <c r="AD42" s="49">
        <v>243574.32398368052</v>
      </c>
    </row>
    <row r="43" spans="1:30">
      <c r="A43" s="46" t="s">
        <v>127</v>
      </c>
      <c r="F43" s="49">
        <v>47890.480147062466</v>
      </c>
      <c r="I43" s="49">
        <v>68504.032925824707</v>
      </c>
      <c r="L43" s="49">
        <v>83381.384806056056</v>
      </c>
      <c r="O43" s="49">
        <v>99991.428342436368</v>
      </c>
      <c r="R43" s="49">
        <v>116415.57443643035</v>
      </c>
      <c r="U43" s="49">
        <v>65087.761868562789</v>
      </c>
      <c r="X43" s="49">
        <v>79290.813689224844</v>
      </c>
      <c r="AA43" s="49">
        <v>95174.294493304071</v>
      </c>
      <c r="AD43" s="49">
        <v>110926.33327710451</v>
      </c>
    </row>
    <row r="44" spans="1:30">
      <c r="A44" s="46" t="s">
        <v>128</v>
      </c>
      <c r="F44" s="49">
        <v>28804.749534733448</v>
      </c>
      <c r="I44" s="49">
        <v>40720.379598310428</v>
      </c>
      <c r="L44" s="49">
        <v>49485.983713504938</v>
      </c>
      <c r="O44" s="49">
        <v>59116.86070154186</v>
      </c>
      <c r="R44" s="49">
        <v>67838.633265610886</v>
      </c>
      <c r="U44" s="49">
        <v>38694.271624900612</v>
      </c>
      <c r="X44" s="49">
        <v>47063.130734346734</v>
      </c>
      <c r="AA44" s="49">
        <v>56273.473900296623</v>
      </c>
      <c r="AD44" s="49">
        <v>64643.894882326756</v>
      </c>
    </row>
    <row r="45" spans="1:30">
      <c r="A45" s="46" t="s">
        <v>129</v>
      </c>
      <c r="F45" s="49">
        <v>29186.515899975257</v>
      </c>
      <c r="I45" s="49">
        <v>42524.420605426727</v>
      </c>
      <c r="L45" s="49">
        <v>51668.483148388514</v>
      </c>
      <c r="O45" s="49">
        <v>61803.62651715619</v>
      </c>
      <c r="R45" s="49">
        <v>71374.8663906117</v>
      </c>
      <c r="U45" s="49">
        <v>40401.763394042995</v>
      </c>
      <c r="X45" s="49">
        <v>49130.475139455455</v>
      </c>
      <c r="AA45" s="49">
        <v>58821.979845921283</v>
      </c>
      <c r="AD45" s="49">
        <v>68004.095824249234</v>
      </c>
    </row>
    <row r="48" spans="1:30">
      <c r="A48" s="46" t="s">
        <v>132</v>
      </c>
    </row>
    <row r="49" spans="1:30">
      <c r="A49" s="46" t="s">
        <v>131</v>
      </c>
      <c r="F49" s="54">
        <v>1</v>
      </c>
      <c r="H49" s="47"/>
      <c r="I49" s="56">
        <v>1.2166709606611312</v>
      </c>
      <c r="J49" s="47"/>
      <c r="K49" s="47"/>
      <c r="L49" s="56">
        <v>1.3709194365799005</v>
      </c>
      <c r="M49" s="47"/>
      <c r="N49" s="47"/>
      <c r="O49" s="56">
        <v>1.5169476163893261</v>
      </c>
      <c r="P49" s="47"/>
      <c r="Q49" s="47"/>
      <c r="R49" s="56">
        <v>1.6785304879840346</v>
      </c>
      <c r="U49" s="55">
        <v>1.2166709606611312</v>
      </c>
      <c r="X49" s="55">
        <v>1.3709194365799005</v>
      </c>
      <c r="AA49" s="55">
        <v>1.5169476163893261</v>
      </c>
      <c r="AD49" s="55">
        <v>1.6785304879840346</v>
      </c>
    </row>
    <row r="50" spans="1:30">
      <c r="A50" s="46" t="s">
        <v>126</v>
      </c>
      <c r="F50" s="49">
        <v>114281.79147194061</v>
      </c>
      <c r="I50" s="49">
        <v>176858.08424265671</v>
      </c>
      <c r="L50" s="49">
        <v>221295.26266501783</v>
      </c>
      <c r="O50" s="49">
        <v>264939.15865886456</v>
      </c>
      <c r="R50" s="49">
        <v>306579.83174405183</v>
      </c>
      <c r="U50" s="49">
        <v>168040.83723299913</v>
      </c>
      <c r="X50" s="49">
        <v>210440.49062538429</v>
      </c>
      <c r="AA50" s="49">
        <v>252175.96028270823</v>
      </c>
      <c r="AD50" s="49">
        <v>292122.65671423962</v>
      </c>
    </row>
    <row r="51" spans="1:30">
      <c r="A51" s="46" t="s">
        <v>22</v>
      </c>
      <c r="F51" s="49">
        <v>105881.74558177117</v>
      </c>
      <c r="I51" s="49">
        <v>163831.57404636088</v>
      </c>
      <c r="L51" s="49">
        <v>204970.81850137791</v>
      </c>
      <c r="O51" s="49">
        <v>245375.06256914188</v>
      </c>
      <c r="R51" s="49">
        <v>283936.69889036933</v>
      </c>
      <c r="U51" s="49">
        <v>155664.18475121204</v>
      </c>
      <c r="X51" s="49">
        <v>194917.05696731043</v>
      </c>
      <c r="AA51" s="49">
        <v>233554.41239833081</v>
      </c>
      <c r="AD51" s="49">
        <v>270547.04059723887</v>
      </c>
    </row>
    <row r="52" spans="1:30">
      <c r="A52" s="46" t="s">
        <v>127</v>
      </c>
      <c r="F52" s="49">
        <v>47890.480147062466</v>
      </c>
      <c r="I52" s="49">
        <v>73958.549211244273</v>
      </c>
      <c r="L52" s="49">
        <v>92614.798354893413</v>
      </c>
      <c r="O52" s="49">
        <v>111064.19010301573</v>
      </c>
      <c r="R52" s="49">
        <v>129307.09866329766</v>
      </c>
      <c r="U52" s="49">
        <v>70270.263422566175</v>
      </c>
      <c r="X52" s="49">
        <v>88071.249215923512</v>
      </c>
      <c r="AA52" s="49">
        <v>105713.62077481819</v>
      </c>
      <c r="AD52" s="49">
        <v>123209.99480402691</v>
      </c>
    </row>
    <row r="53" spans="1:30">
      <c r="A53" s="46" t="s">
        <v>128</v>
      </c>
      <c r="F53" s="49">
        <v>28804.749534733448</v>
      </c>
      <c r="I53" s="49">
        <v>43962.670076419192</v>
      </c>
      <c r="L53" s="49">
        <v>54965.918516226448</v>
      </c>
      <c r="O53" s="49">
        <v>65663.290984943684</v>
      </c>
      <c r="R53" s="49">
        <v>75350.887433447686</v>
      </c>
      <c r="U53" s="49">
        <v>41775.236726021009</v>
      </c>
      <c r="X53" s="49">
        <v>52274.765801142355</v>
      </c>
      <c r="AA53" s="49">
        <v>62505.035747820715</v>
      </c>
      <c r="AD53" s="49">
        <v>71802.372955633356</v>
      </c>
    </row>
    <row r="54" spans="1:30">
      <c r="A54" s="46" t="s">
        <v>129</v>
      </c>
      <c r="F54" s="49">
        <v>29186.515899975257</v>
      </c>
      <c r="I54" s="49">
        <v>45910.354758697438</v>
      </c>
      <c r="L54" s="49">
        <v>57390.101630258039</v>
      </c>
      <c r="O54" s="49">
        <v>68647.581481182468</v>
      </c>
      <c r="R54" s="49">
        <v>79278.712793623985</v>
      </c>
      <c r="U54" s="49">
        <v>43618.684602624846</v>
      </c>
      <c r="X54" s="49">
        <v>54571.041950244573</v>
      </c>
      <c r="AA54" s="49">
        <v>65335.755875691888</v>
      </c>
      <c r="AD54" s="49">
        <v>75534.67283757859</v>
      </c>
    </row>
  </sheetData>
  <phoneticPr fontId="9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  <pageSetUpPr fitToPage="1"/>
  </sheetPr>
  <dimension ref="A1:W27"/>
  <sheetViews>
    <sheetView zoomScaleNormal="100" workbookViewId="0">
      <pane xSplit="2" ySplit="3" topLeftCell="C4" activePane="bottomRight" state="frozen"/>
      <selection sqref="A1:L65"/>
      <selection pane="topRight" sqref="A1:L65"/>
      <selection pane="bottomLeft" sqref="A1:L65"/>
      <selection pane="bottomRight"/>
    </sheetView>
  </sheetViews>
  <sheetFormatPr defaultRowHeight="13.5"/>
  <cols>
    <col min="1" max="1" width="17.875" style="57" customWidth="1"/>
    <col min="2" max="2" width="34.75" style="57" customWidth="1"/>
    <col min="3" max="5" width="11.625" style="57" customWidth="1"/>
    <col min="6" max="6" width="2.625" style="165" customWidth="1"/>
    <col min="7" max="9" width="11.625" style="71" customWidth="1"/>
    <col min="10" max="10" width="2.625" style="165" customWidth="1"/>
    <col min="11" max="13" width="11.625" style="71" customWidth="1"/>
    <col min="14" max="14" width="2.625" style="165" customWidth="1"/>
    <col min="15" max="17" width="11.625" style="71" customWidth="1"/>
    <col min="18" max="18" width="2.625" style="165" customWidth="1"/>
    <col min="19" max="21" width="11.625" style="71" customWidth="1"/>
    <col min="22" max="23" width="9.625" style="71" customWidth="1"/>
    <col min="24" max="16384" width="9" style="34"/>
  </cols>
  <sheetData>
    <row r="1" spans="1:23" ht="14.25" thickBot="1">
      <c r="U1" s="72" t="s">
        <v>39</v>
      </c>
    </row>
    <row r="2" spans="1:23" s="74" customFormat="1" ht="30" customHeight="1" thickBot="1">
      <c r="A2" s="58"/>
      <c r="B2" s="59"/>
      <c r="C2" s="224">
        <v>2018</v>
      </c>
      <c r="D2" s="225"/>
      <c r="E2" s="226"/>
      <c r="F2" s="166"/>
      <c r="G2" s="224">
        <v>2025</v>
      </c>
      <c r="H2" s="225"/>
      <c r="I2" s="226"/>
      <c r="J2" s="166"/>
      <c r="K2" s="224">
        <v>2030</v>
      </c>
      <c r="L2" s="225"/>
      <c r="M2" s="226"/>
      <c r="N2" s="166"/>
      <c r="O2" s="224">
        <v>2035</v>
      </c>
      <c r="P2" s="225"/>
      <c r="Q2" s="226"/>
      <c r="R2" s="166"/>
      <c r="S2" s="224">
        <v>2040</v>
      </c>
      <c r="T2" s="225"/>
      <c r="U2" s="226"/>
      <c r="V2" s="73"/>
      <c r="W2" s="73"/>
    </row>
    <row r="3" spans="1:23" ht="22.5" customHeight="1" thickBot="1">
      <c r="A3" s="222"/>
      <c r="B3" s="223"/>
      <c r="C3" s="75" t="s">
        <v>40</v>
      </c>
      <c r="D3" s="76" t="s">
        <v>26</v>
      </c>
      <c r="E3" s="168" t="s">
        <v>105</v>
      </c>
      <c r="F3" s="166"/>
      <c r="G3" s="75" t="s">
        <v>40</v>
      </c>
      <c r="H3" s="76" t="s">
        <v>26</v>
      </c>
      <c r="I3" s="168" t="s">
        <v>105</v>
      </c>
      <c r="J3" s="166"/>
      <c r="K3" s="75" t="s">
        <v>40</v>
      </c>
      <c r="L3" s="76" t="s">
        <v>26</v>
      </c>
      <c r="M3" s="168" t="s">
        <v>105</v>
      </c>
      <c r="N3" s="166"/>
      <c r="O3" s="75" t="s">
        <v>40</v>
      </c>
      <c r="P3" s="76" t="s">
        <v>26</v>
      </c>
      <c r="Q3" s="168" t="s">
        <v>105</v>
      </c>
      <c r="R3" s="166"/>
      <c r="S3" s="75" t="s">
        <v>40</v>
      </c>
      <c r="T3" s="76" t="s">
        <v>26</v>
      </c>
      <c r="U3" s="168" t="s">
        <v>105</v>
      </c>
    </row>
    <row r="4" spans="1:23">
      <c r="A4" s="77" t="s">
        <v>38</v>
      </c>
      <c r="B4" s="78" t="s">
        <v>36</v>
      </c>
      <c r="C4" s="183">
        <v>79164.656419999999</v>
      </c>
      <c r="D4" s="79">
        <v>18473.304700000001</v>
      </c>
      <c r="E4" s="184">
        <v>60691.351709999995</v>
      </c>
      <c r="F4" s="167"/>
      <c r="G4" s="183">
        <v>108290.36971596726</v>
      </c>
      <c r="H4" s="79">
        <v>24515.794872129463</v>
      </c>
      <c r="I4" s="184">
        <v>83774.574831303704</v>
      </c>
      <c r="J4" s="167"/>
      <c r="K4" s="183">
        <v>122056.85319338039</v>
      </c>
      <c r="L4" s="79">
        <v>27863.550355427251</v>
      </c>
      <c r="M4" s="184">
        <v>94193.302823867314</v>
      </c>
      <c r="N4" s="167"/>
      <c r="O4" s="183">
        <v>134347.07797868154</v>
      </c>
      <c r="P4" s="79">
        <v>30860.292120361046</v>
      </c>
      <c r="Q4" s="184">
        <v>103486.78584307115</v>
      </c>
      <c r="R4" s="167"/>
      <c r="S4" s="183">
        <v>147915.47775932751</v>
      </c>
      <c r="T4" s="79">
        <v>34192.128422745795</v>
      </c>
      <c r="U4" s="184">
        <v>113723.34932007272</v>
      </c>
    </row>
    <row r="5" spans="1:23">
      <c r="A5" s="80"/>
      <c r="B5" s="81"/>
      <c r="C5" s="80"/>
      <c r="D5" s="82"/>
      <c r="E5" s="185"/>
      <c r="F5" s="81"/>
      <c r="G5" s="80"/>
      <c r="H5" s="82"/>
      <c r="I5" s="185"/>
      <c r="J5" s="81"/>
      <c r="K5" s="80"/>
      <c r="L5" s="82"/>
      <c r="M5" s="185"/>
      <c r="N5" s="81"/>
      <c r="O5" s="80"/>
      <c r="P5" s="82"/>
      <c r="Q5" s="185"/>
      <c r="R5" s="81"/>
      <c r="S5" s="80"/>
      <c r="T5" s="82"/>
      <c r="U5" s="185"/>
    </row>
    <row r="6" spans="1:23" ht="14.25" thickBot="1">
      <c r="A6" s="83"/>
      <c r="B6" s="84" t="s">
        <v>37</v>
      </c>
      <c r="C6" s="186">
        <v>79164.656419999999</v>
      </c>
      <c r="D6" s="85">
        <v>18473.304700000001</v>
      </c>
      <c r="E6" s="187">
        <v>60691.351709999995</v>
      </c>
      <c r="F6" s="167"/>
      <c r="G6" s="186">
        <v>99812.344218976024</v>
      </c>
      <c r="H6" s="85">
        <v>22458.039326272592</v>
      </c>
      <c r="I6" s="187">
        <v>77354.304881262709</v>
      </c>
      <c r="J6" s="167"/>
      <c r="K6" s="186">
        <v>108833.37569379872</v>
      </c>
      <c r="L6" s="85">
        <v>24610.28664165263</v>
      </c>
      <c r="M6" s="187">
        <v>84223.089039833329</v>
      </c>
      <c r="N6" s="167"/>
      <c r="O6" s="186">
        <v>119284.23698670842</v>
      </c>
      <c r="P6" s="85">
        <v>27110.065040663922</v>
      </c>
      <c r="Q6" s="187">
        <v>92174.171932910351</v>
      </c>
      <c r="R6" s="167"/>
      <c r="S6" s="186">
        <v>130799.20272914715</v>
      </c>
      <c r="T6" s="85">
        <v>29883.977703084762</v>
      </c>
      <c r="U6" s="187">
        <v>100915.22501205203</v>
      </c>
    </row>
    <row r="9" spans="1:23">
      <c r="B9" s="71"/>
      <c r="C9" s="71"/>
      <c r="D9" s="71"/>
      <c r="E9" s="71"/>
      <c r="N9" s="45"/>
      <c r="O9" s="34"/>
      <c r="P9" s="34"/>
      <c r="Q9" s="34"/>
      <c r="R9" s="45"/>
      <c r="S9" s="34"/>
      <c r="T9" s="34"/>
      <c r="U9" s="34"/>
      <c r="V9" s="34"/>
      <c r="W9" s="34"/>
    </row>
    <row r="10" spans="1:23">
      <c r="B10" s="71"/>
      <c r="C10" s="71"/>
      <c r="D10" s="71"/>
      <c r="E10" s="71"/>
      <c r="N10" s="45"/>
      <c r="O10" s="34"/>
      <c r="P10" s="34"/>
      <c r="Q10" s="34"/>
      <c r="R10" s="45"/>
      <c r="S10" s="34"/>
      <c r="T10" s="34"/>
      <c r="U10" s="34"/>
      <c r="V10" s="34"/>
      <c r="W10" s="34"/>
    </row>
    <row r="11" spans="1:23">
      <c r="B11" s="71"/>
      <c r="C11" s="71"/>
      <c r="D11" s="71"/>
      <c r="E11" s="71"/>
      <c r="N11" s="45"/>
      <c r="O11" s="34"/>
      <c r="P11" s="34"/>
      <c r="Q11" s="34"/>
      <c r="R11" s="45"/>
      <c r="S11" s="34"/>
      <c r="T11" s="34"/>
      <c r="U11" s="34"/>
      <c r="V11" s="34"/>
      <c r="W11" s="34"/>
    </row>
    <row r="12" spans="1:23">
      <c r="B12" s="71"/>
      <c r="C12" s="71"/>
      <c r="D12" s="71"/>
      <c r="E12" s="71"/>
      <c r="N12" s="45"/>
      <c r="O12" s="34"/>
      <c r="P12" s="34"/>
      <c r="Q12" s="34"/>
      <c r="R12" s="45"/>
      <c r="S12" s="34"/>
      <c r="T12" s="34"/>
      <c r="U12" s="34"/>
      <c r="V12" s="34"/>
      <c r="W12" s="34"/>
    </row>
    <row r="13" spans="1:23">
      <c r="B13" s="71"/>
      <c r="C13" s="71"/>
      <c r="D13" s="71"/>
      <c r="E13" s="71"/>
      <c r="N13" s="45"/>
      <c r="O13" s="34"/>
      <c r="P13" s="34"/>
      <c r="Q13" s="34"/>
      <c r="R13" s="45"/>
      <c r="S13" s="34"/>
      <c r="T13" s="34"/>
      <c r="U13" s="34"/>
      <c r="V13" s="34"/>
      <c r="W13" s="34"/>
    </row>
    <row r="14" spans="1:23">
      <c r="B14" s="71"/>
      <c r="C14" s="71"/>
      <c r="D14" s="71"/>
      <c r="E14" s="71"/>
      <c r="N14" s="45"/>
      <c r="O14" s="34"/>
      <c r="P14" s="34"/>
      <c r="Q14" s="34"/>
      <c r="R14" s="45"/>
      <c r="S14" s="34"/>
      <c r="T14" s="34"/>
      <c r="U14" s="34"/>
      <c r="V14" s="34"/>
      <c r="W14" s="34"/>
    </row>
    <row r="15" spans="1:23">
      <c r="B15" s="71"/>
      <c r="C15" s="71"/>
      <c r="D15" s="71"/>
      <c r="E15" s="71"/>
      <c r="N15" s="45"/>
      <c r="O15" s="34"/>
      <c r="P15" s="34"/>
      <c r="Q15" s="34"/>
      <c r="R15" s="45"/>
      <c r="S15" s="34"/>
      <c r="T15" s="34"/>
      <c r="U15" s="34"/>
      <c r="V15" s="34"/>
      <c r="W15" s="34"/>
    </row>
    <row r="16" spans="1:23">
      <c r="B16" s="71"/>
      <c r="C16" s="71"/>
      <c r="D16" s="71"/>
      <c r="E16" s="71"/>
      <c r="N16" s="45"/>
      <c r="O16" s="34"/>
      <c r="P16" s="34"/>
      <c r="Q16" s="34"/>
      <c r="R16" s="45"/>
      <c r="S16" s="34"/>
      <c r="T16" s="34"/>
      <c r="U16" s="34"/>
      <c r="V16" s="34"/>
      <c r="W16" s="34"/>
    </row>
    <row r="17" spans="2:23">
      <c r="B17" s="71"/>
      <c r="C17" s="71"/>
      <c r="D17" s="71"/>
      <c r="E17" s="71"/>
      <c r="N17" s="45"/>
      <c r="O17" s="34"/>
      <c r="P17" s="34"/>
      <c r="Q17" s="34"/>
      <c r="R17" s="45"/>
      <c r="S17" s="34"/>
      <c r="T17" s="34"/>
      <c r="U17" s="34"/>
      <c r="V17" s="34"/>
      <c r="W17" s="34"/>
    </row>
    <row r="18" spans="2:23">
      <c r="B18" s="71"/>
      <c r="C18" s="71"/>
      <c r="D18" s="71"/>
      <c r="E18" s="71"/>
      <c r="N18" s="45"/>
      <c r="O18" s="34"/>
      <c r="P18" s="34"/>
      <c r="Q18" s="34"/>
      <c r="R18" s="45"/>
      <c r="S18" s="34"/>
      <c r="T18" s="34"/>
      <c r="U18" s="34"/>
      <c r="V18" s="34"/>
      <c r="W18" s="34"/>
    </row>
    <row r="19" spans="2:23">
      <c r="B19" s="71"/>
      <c r="C19" s="71"/>
      <c r="D19" s="71"/>
      <c r="E19" s="71"/>
      <c r="N19" s="45"/>
      <c r="O19" s="34"/>
      <c r="P19" s="34"/>
      <c r="Q19" s="34"/>
      <c r="R19" s="45"/>
      <c r="S19" s="34"/>
      <c r="T19" s="34"/>
      <c r="U19" s="34"/>
      <c r="V19" s="34"/>
      <c r="W19" s="34"/>
    </row>
    <row r="20" spans="2:23">
      <c r="B20" s="71"/>
      <c r="C20" s="71"/>
      <c r="D20" s="71"/>
      <c r="E20" s="71"/>
      <c r="N20" s="45"/>
      <c r="O20" s="34"/>
      <c r="P20" s="34"/>
      <c r="Q20" s="34"/>
      <c r="R20" s="45"/>
      <c r="S20" s="34"/>
      <c r="T20" s="34"/>
      <c r="U20" s="34"/>
      <c r="V20" s="34"/>
      <c r="W20" s="34"/>
    </row>
    <row r="21" spans="2:23">
      <c r="B21" s="71"/>
      <c r="C21" s="71"/>
      <c r="D21" s="71"/>
      <c r="E21" s="71"/>
      <c r="N21" s="45"/>
      <c r="O21" s="34"/>
      <c r="P21" s="34"/>
      <c r="Q21" s="34"/>
      <c r="R21" s="45"/>
      <c r="S21" s="34"/>
      <c r="T21" s="34"/>
      <c r="U21" s="34"/>
      <c r="V21" s="34"/>
      <c r="W21" s="34"/>
    </row>
    <row r="22" spans="2:23">
      <c r="B22" s="71"/>
      <c r="C22" s="71"/>
      <c r="D22" s="71"/>
      <c r="E22" s="71"/>
      <c r="N22" s="45"/>
      <c r="O22" s="34"/>
      <c r="P22" s="34"/>
      <c r="Q22" s="34"/>
      <c r="R22" s="45"/>
      <c r="S22" s="34"/>
      <c r="T22" s="34"/>
      <c r="U22" s="34"/>
      <c r="V22" s="34"/>
      <c r="W22" s="34"/>
    </row>
    <row r="23" spans="2:23">
      <c r="B23" s="71"/>
      <c r="C23" s="71"/>
      <c r="D23" s="71"/>
      <c r="E23" s="71"/>
      <c r="N23" s="45"/>
      <c r="O23" s="34"/>
      <c r="P23" s="34"/>
      <c r="Q23" s="34"/>
      <c r="R23" s="45"/>
      <c r="S23" s="34"/>
      <c r="T23" s="34"/>
      <c r="U23" s="34"/>
      <c r="V23" s="34"/>
      <c r="W23" s="34"/>
    </row>
    <row r="24" spans="2:23">
      <c r="B24" s="71"/>
      <c r="C24" s="71"/>
      <c r="D24" s="71"/>
      <c r="E24" s="71"/>
      <c r="N24" s="45"/>
      <c r="O24" s="34"/>
      <c r="P24" s="34"/>
      <c r="Q24" s="34"/>
      <c r="R24" s="45"/>
      <c r="S24" s="34"/>
      <c r="T24" s="34"/>
      <c r="U24" s="34"/>
      <c r="V24" s="34"/>
      <c r="W24" s="34"/>
    </row>
    <row r="25" spans="2:23">
      <c r="B25" s="71"/>
      <c r="C25" s="71"/>
      <c r="D25" s="71"/>
      <c r="E25" s="71"/>
      <c r="N25" s="45"/>
      <c r="O25" s="34"/>
      <c r="P25" s="34"/>
      <c r="Q25" s="34"/>
      <c r="R25" s="45"/>
      <c r="S25" s="34"/>
      <c r="T25" s="34"/>
      <c r="U25" s="34"/>
      <c r="V25" s="34"/>
      <c r="W25" s="34"/>
    </row>
    <row r="26" spans="2:23">
      <c r="B26" s="71"/>
      <c r="C26" s="71"/>
      <c r="D26" s="71"/>
      <c r="E26" s="71"/>
      <c r="N26" s="45"/>
      <c r="O26" s="34"/>
      <c r="P26" s="34"/>
      <c r="Q26" s="34"/>
      <c r="R26" s="45"/>
      <c r="S26" s="34"/>
      <c r="T26" s="34"/>
      <c r="U26" s="34"/>
      <c r="V26" s="34"/>
      <c r="W26" s="34"/>
    </row>
    <row r="27" spans="2:23">
      <c r="B27" s="71"/>
      <c r="C27" s="71"/>
      <c r="D27" s="71"/>
      <c r="E27" s="71"/>
      <c r="N27" s="45"/>
      <c r="O27" s="34"/>
      <c r="P27" s="34"/>
      <c r="Q27" s="34"/>
      <c r="R27" s="45"/>
      <c r="S27" s="34"/>
      <c r="T27" s="34"/>
      <c r="U27" s="34"/>
      <c r="V27" s="34"/>
      <c r="W27" s="34"/>
    </row>
  </sheetData>
  <mergeCells count="6">
    <mergeCell ref="A3:B3"/>
    <mergeCell ref="G2:I2"/>
    <mergeCell ref="K2:M2"/>
    <mergeCell ref="O2:Q2"/>
    <mergeCell ref="S2:U2"/>
    <mergeCell ref="C2:E2"/>
  </mergeCells>
  <phoneticPr fontId="9"/>
  <pageMargins left="0.70866141732283472" right="0.70866141732283472" top="0.74803149606299213" bottom="0.74803149606299213" header="0.31496062992125984" footer="0.31496062992125984"/>
  <pageSetup paperSize="9" scale="77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"/>
  <sheetViews>
    <sheetView workbookViewId="0"/>
  </sheetViews>
  <sheetFormatPr defaultRowHeight="13.5"/>
  <sheetData/>
  <phoneticPr fontId="9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00B050"/>
  </sheetPr>
  <dimension ref="A1:H45"/>
  <sheetViews>
    <sheetView zoomScaleNormal="100" workbookViewId="0"/>
  </sheetViews>
  <sheetFormatPr defaultRowHeight="13.5"/>
  <cols>
    <col min="1" max="1" width="78.25" bestFit="1" customWidth="1"/>
    <col min="2" max="2" width="9" style="138"/>
  </cols>
  <sheetData>
    <row r="1" spans="1:8" ht="14.25">
      <c r="A1" s="65" t="s">
        <v>34</v>
      </c>
      <c r="B1" s="43"/>
      <c r="C1" s="57" t="s">
        <v>25</v>
      </c>
      <c r="D1" s="34"/>
      <c r="E1" s="34"/>
      <c r="F1" s="34"/>
      <c r="G1" s="34"/>
    </row>
    <row r="2" spans="1:8">
      <c r="A2" s="66"/>
      <c r="B2" s="134"/>
      <c r="C2" s="34" t="s">
        <v>10</v>
      </c>
      <c r="D2" s="36" t="s">
        <v>26</v>
      </c>
      <c r="E2" s="227" t="s">
        <v>27</v>
      </c>
      <c r="F2" s="227"/>
      <c r="G2" s="34"/>
    </row>
    <row r="3" spans="1:8">
      <c r="A3" s="67"/>
      <c r="B3" s="135"/>
      <c r="C3" s="34"/>
      <c r="D3" s="36"/>
      <c r="E3" s="36" t="s">
        <v>28</v>
      </c>
      <c r="F3" s="36" t="s">
        <v>29</v>
      </c>
      <c r="G3" s="34"/>
    </row>
    <row r="4" spans="1:8">
      <c r="A4" s="68"/>
      <c r="B4" s="136"/>
      <c r="C4" s="34"/>
      <c r="D4" s="34"/>
      <c r="E4" s="34"/>
      <c r="F4" s="34"/>
      <c r="G4" s="34"/>
    </row>
    <row r="5" spans="1:8">
      <c r="A5" s="68">
        <v>2018</v>
      </c>
      <c r="B5" s="136"/>
      <c r="C5" s="60">
        <f>'⑩H30予算（⑦⑧⑨の推計用）'!$C$5</f>
        <v>2880.2236641213813</v>
      </c>
      <c r="D5" s="60">
        <f>'⑩H30予算（⑦⑧⑨の推計用）'!$G$5</f>
        <v>354.50057608092078</v>
      </c>
      <c r="E5" s="60">
        <f>'⑩H30予算（⑦⑧⑨の推計用）'!$E$5</f>
        <v>1705.418873614243</v>
      </c>
      <c r="F5" s="60">
        <f>'⑩H30予算（⑦⑧⑨の推計用）'!$F$5</f>
        <v>820.30421442621741</v>
      </c>
      <c r="G5" s="61" t="s">
        <v>30</v>
      </c>
    </row>
    <row r="6" spans="1:8">
      <c r="A6" s="68">
        <v>2025</v>
      </c>
      <c r="B6" s="136"/>
      <c r="C6" s="62">
        <f>C$5*'⑪経済前提等（⑦⑧⑨の推計用）'!$D15</f>
        <v>3295.1841175912882</v>
      </c>
      <c r="D6" s="62">
        <f>D$5*'⑪経済前提等（⑦⑧⑨の推計用）'!$D15</f>
        <v>405.57429012554047</v>
      </c>
      <c r="E6" s="62">
        <f>E$5*'⑪経済前提等（⑦⑧⑨の推計用）'!$D15</f>
        <v>1951.1224965538815</v>
      </c>
      <c r="F6" s="62">
        <f>F$5*'⑪経済前提等（⑦⑧⑨の推計用）'!$D15</f>
        <v>938.48733091186602</v>
      </c>
      <c r="G6" s="34"/>
    </row>
    <row r="7" spans="1:8">
      <c r="A7" s="68">
        <v>2030</v>
      </c>
      <c r="B7" s="136"/>
      <c r="C7" s="62">
        <f>C$5*'⑪経済前提等（⑦⑧⑨の推計用）'!$D16</f>
        <v>3546.3446602170475</v>
      </c>
      <c r="D7" s="62">
        <f>D$5*'⑪経済前提等（⑦⑧⑨の推計用）'!$D16</f>
        <v>436.48736057862595</v>
      </c>
      <c r="E7" s="62">
        <f>E$5*'⑪経済前提等（⑦⑧⑨の推計用）'!$D16</f>
        <v>2099.8380060599216</v>
      </c>
      <c r="F7" s="62">
        <f>F$5*'⑪経済前提等（⑦⑧⑨の推計用）'!$D16</f>
        <v>1010.0192935784999</v>
      </c>
      <c r="G7" s="34"/>
    </row>
    <row r="8" spans="1:8">
      <c r="A8" s="68">
        <v>2035</v>
      </c>
      <c r="B8" s="136"/>
      <c r="C8" s="62">
        <f>C$5*'⑪経済前提等（⑦⑧⑨の推計用）'!$D17</f>
        <v>3782.9288065515871</v>
      </c>
      <c r="D8" s="62">
        <f>D$5*'⑪経済前提等（⑦⑧⑨の推計用）'!$D17</f>
        <v>465.60635477756836</v>
      </c>
      <c r="E8" s="62">
        <f>E$5*'⑪経済前提等（⑦⑧⑨の推計用）'!$D17</f>
        <v>2239.9226367720707</v>
      </c>
      <c r="F8" s="62">
        <f>F$5*'⑪経済前提等（⑦⑧⑨の推計用）'!$D17</f>
        <v>1077.3998150019474</v>
      </c>
      <c r="G8" s="34"/>
    </row>
    <row r="9" spans="1:8">
      <c r="A9" s="69">
        <v>2040</v>
      </c>
      <c r="B9" s="136"/>
      <c r="C9" s="62">
        <f>C$5*'⑪経済前提等（⑦⑧⑨の推計用）'!$D18</f>
        <v>4035.2959812321133</v>
      </c>
      <c r="D9" s="62">
        <f>D$5*'⑪経済前提等（⑦⑧⑨の推計用）'!$D18</f>
        <v>496.66793861309043</v>
      </c>
      <c r="E9" s="62">
        <f>E$5*'⑪経済前提等（⑦⑧⑨の推計用）'!$D18</f>
        <v>2389.3526092225488</v>
      </c>
      <c r="F9" s="62">
        <f>F$5*'⑪経済前提等（⑦⑧⑨の推計用）'!$D18</f>
        <v>1149.275433396474</v>
      </c>
      <c r="G9" s="34"/>
    </row>
    <row r="10" spans="1:8" s="1" customFormat="1">
      <c r="B10" s="137"/>
    </row>
    <row r="13" spans="1:8" ht="14.25">
      <c r="A13" s="65" t="s">
        <v>64</v>
      </c>
      <c r="B13" s="43"/>
      <c r="C13" s="57" t="s">
        <v>65</v>
      </c>
      <c r="D13" s="34"/>
      <c r="E13" s="34"/>
      <c r="F13" s="34"/>
      <c r="G13" s="34"/>
      <c r="H13" s="34"/>
    </row>
    <row r="14" spans="1:8">
      <c r="A14" s="66"/>
      <c r="B14" s="43"/>
      <c r="C14" s="34" t="s">
        <v>22</v>
      </c>
      <c r="D14" s="128" t="s">
        <v>23</v>
      </c>
      <c r="E14" s="227" t="s">
        <v>66</v>
      </c>
      <c r="F14" s="227"/>
      <c r="G14" s="34"/>
      <c r="H14" s="34"/>
    </row>
    <row r="15" spans="1:8">
      <c r="A15" s="67"/>
      <c r="B15" s="43"/>
      <c r="C15" s="34"/>
      <c r="D15" s="128"/>
      <c r="E15" s="128" t="s">
        <v>67</v>
      </c>
      <c r="F15" s="128" t="s">
        <v>24</v>
      </c>
      <c r="G15" s="34"/>
      <c r="H15" s="34"/>
    </row>
    <row r="16" spans="1:8">
      <c r="A16" s="68"/>
      <c r="B16" s="43"/>
      <c r="C16" s="34"/>
      <c r="D16" s="34"/>
      <c r="E16" s="34"/>
      <c r="F16" s="34"/>
      <c r="G16" s="34"/>
      <c r="H16" s="34"/>
    </row>
    <row r="17" spans="1:8">
      <c r="A17" s="68">
        <v>2018</v>
      </c>
      <c r="B17" s="43"/>
      <c r="C17" s="60">
        <f>'⑩H30予算（⑦⑧⑨の推計用）'!$C$5</f>
        <v>2880.2236641213813</v>
      </c>
      <c r="D17" s="60">
        <f>'⑩H30予算（⑦⑧⑨の推計用）'!$G$5</f>
        <v>354.50057608092078</v>
      </c>
      <c r="E17" s="60">
        <f>'⑩H30予算（⑦⑧⑨の推計用）'!$E$5</f>
        <v>1705.418873614243</v>
      </c>
      <c r="F17" s="60">
        <f>'⑩H30予算（⑦⑧⑨の推計用）'!$F$5</f>
        <v>820.30421442621741</v>
      </c>
      <c r="G17" s="61" t="s">
        <v>68</v>
      </c>
      <c r="H17" s="34"/>
    </row>
    <row r="18" spans="1:8">
      <c r="A18" s="68">
        <v>2025</v>
      </c>
      <c r="B18" s="43"/>
      <c r="C18" s="62">
        <f>C$17*'⑪経済前提等（⑦⑧⑨の推計用）'!$D15</f>
        <v>3295.1841175912882</v>
      </c>
      <c r="D18" s="62">
        <f>D$17*'⑪経済前提等（⑦⑧⑨の推計用）'!$D15</f>
        <v>405.57429012554047</v>
      </c>
      <c r="E18" s="62">
        <f>E$17*'⑪経済前提等（⑦⑧⑨の推計用）'!$D15</f>
        <v>1951.1224965538815</v>
      </c>
      <c r="F18" s="62">
        <f>F$17*'⑪経済前提等（⑦⑧⑨の推計用）'!$D15</f>
        <v>938.48733091186602</v>
      </c>
      <c r="G18" s="34"/>
      <c r="H18" s="34"/>
    </row>
    <row r="19" spans="1:8">
      <c r="A19" s="68">
        <v>2030</v>
      </c>
      <c r="B19" s="43"/>
      <c r="C19" s="62">
        <f>C$17*'⑪経済前提等（⑦⑧⑨の推計用）'!$D16</f>
        <v>3546.3446602170475</v>
      </c>
      <c r="D19" s="62">
        <f>D$17*'⑪経済前提等（⑦⑧⑨の推計用）'!$D16</f>
        <v>436.48736057862595</v>
      </c>
      <c r="E19" s="62">
        <f>E$17*'⑪経済前提等（⑦⑧⑨の推計用）'!$D16</f>
        <v>2099.8380060599216</v>
      </c>
      <c r="F19" s="62">
        <f>F$17*'⑪経済前提等（⑦⑧⑨の推計用）'!$D16</f>
        <v>1010.0192935784999</v>
      </c>
      <c r="G19" s="34"/>
      <c r="H19" s="34"/>
    </row>
    <row r="20" spans="1:8">
      <c r="A20" s="68">
        <v>2035</v>
      </c>
      <c r="B20" s="43"/>
      <c r="C20" s="62">
        <f>C$17*'⑪経済前提等（⑦⑧⑨の推計用）'!$D17</f>
        <v>3782.9288065515871</v>
      </c>
      <c r="D20" s="62">
        <f>D$17*'⑪経済前提等（⑦⑧⑨の推計用）'!$D17</f>
        <v>465.60635477756836</v>
      </c>
      <c r="E20" s="62">
        <f>E$17*'⑪経済前提等（⑦⑧⑨の推計用）'!$D17</f>
        <v>2239.9226367720707</v>
      </c>
      <c r="F20" s="62">
        <f>F$17*'⑪経済前提等（⑦⑧⑨の推計用）'!$D17</f>
        <v>1077.3998150019474</v>
      </c>
      <c r="G20" s="34"/>
      <c r="H20" s="34"/>
    </row>
    <row r="21" spans="1:8">
      <c r="A21" s="69">
        <v>2040</v>
      </c>
      <c r="B21" s="43"/>
      <c r="C21" s="62">
        <f>C$17*'⑪経済前提等（⑦⑧⑨の推計用）'!$D18</f>
        <v>4035.2959812321133</v>
      </c>
      <c r="D21" s="62">
        <f>D$17*'⑪経済前提等（⑦⑧⑨の推計用）'!$D18</f>
        <v>496.66793861309043</v>
      </c>
      <c r="E21" s="62">
        <f>E$17*'⑪経済前提等（⑦⑧⑨の推計用）'!$D18</f>
        <v>2389.3526092225488</v>
      </c>
      <c r="F21" s="62">
        <f>F$17*'⑪経済前提等（⑦⑧⑨の推計用）'!$D18</f>
        <v>1149.275433396474</v>
      </c>
      <c r="G21" s="34"/>
      <c r="H21" s="34"/>
    </row>
    <row r="25" spans="1:8" ht="14.25">
      <c r="A25" s="65" t="s">
        <v>35</v>
      </c>
      <c r="B25" s="43"/>
      <c r="C25" s="57" t="s">
        <v>25</v>
      </c>
      <c r="D25" s="34"/>
      <c r="E25" s="34"/>
      <c r="F25" s="34"/>
      <c r="G25" s="34"/>
    </row>
    <row r="26" spans="1:8">
      <c r="A26" s="66"/>
      <c r="B26" s="134"/>
      <c r="C26" s="34" t="s">
        <v>10</v>
      </c>
      <c r="D26" s="36" t="s">
        <v>26</v>
      </c>
      <c r="E26" s="227" t="s">
        <v>27</v>
      </c>
      <c r="F26" s="227"/>
      <c r="G26" s="34"/>
    </row>
    <row r="27" spans="1:8">
      <c r="A27" s="67"/>
      <c r="B27" s="135"/>
      <c r="C27" s="34"/>
      <c r="D27" s="36"/>
      <c r="E27" s="36" t="s">
        <v>28</v>
      </c>
      <c r="F27" s="36" t="s">
        <v>29</v>
      </c>
      <c r="G27" s="34"/>
    </row>
    <row r="28" spans="1:8">
      <c r="A28" s="68"/>
      <c r="B28" s="136"/>
      <c r="C28" s="34"/>
      <c r="D28" s="34"/>
      <c r="E28" s="34"/>
      <c r="F28" s="34"/>
      <c r="G28" s="34"/>
    </row>
    <row r="29" spans="1:8">
      <c r="A29" s="68">
        <v>2018</v>
      </c>
      <c r="B29" s="136"/>
      <c r="C29" s="60">
        <f>'⑩H30予算（⑦⑧⑨の推計用）'!$C$5</f>
        <v>2880.2236641213813</v>
      </c>
      <c r="D29" s="60">
        <f>'⑩H30予算（⑦⑧⑨の推計用）'!$G$5</f>
        <v>354.50057608092078</v>
      </c>
      <c r="E29" s="60">
        <f>'⑩H30予算（⑦⑧⑨の推計用）'!$E$5</f>
        <v>1705.418873614243</v>
      </c>
      <c r="F29" s="60">
        <f>'⑩H30予算（⑦⑧⑨の推計用）'!$F$5</f>
        <v>820.30421442621741</v>
      </c>
      <c r="G29" s="61" t="s">
        <v>30</v>
      </c>
    </row>
    <row r="30" spans="1:8">
      <c r="A30" s="68">
        <v>2025</v>
      </c>
      <c r="B30" s="136"/>
      <c r="C30" s="62">
        <f>C$29*'⑪経済前提等（⑦⑧⑨の推計用）'!$D6</f>
        <v>3610.1049045420045</v>
      </c>
      <c r="D30" s="62">
        <f>D$29*'⑪経済前提等（⑦⑧⑨の推計用）'!$D6</f>
        <v>444.33503005854209</v>
      </c>
      <c r="E30" s="62">
        <f>E$29*'⑪経済前提等（⑦⑧⑨の推計用）'!$D6</f>
        <v>2137.5912977270145</v>
      </c>
      <c r="F30" s="62">
        <f>F$29*'⑪経済前提等（⑦⑧⑨の推計用）'!$D6</f>
        <v>1028.1785767564481</v>
      </c>
      <c r="G30" s="34"/>
    </row>
    <row r="31" spans="1:8">
      <c r="A31" s="68">
        <v>2030</v>
      </c>
      <c r="B31" s="136"/>
      <c r="C31" s="62">
        <f>C$29*'⑪経済前提等（⑦⑧⑨の推計用）'!$D7</f>
        <v>4057.0391152391885</v>
      </c>
      <c r="D31" s="62">
        <f>D$29*'⑪経済前提等（⑦⑧⑨の推計用）'!$D7</f>
        <v>499.34410353296454</v>
      </c>
      <c r="E31" s="62">
        <f>E$29*'⑪経済前提等（⑦⑧⑨の推計用）'!$D7</f>
        <v>2402.2270090718052</v>
      </c>
      <c r="F31" s="62">
        <f>F$29*'⑪経済前提等（⑦⑧⑨の推計用）'!$D7</f>
        <v>1155.4680026344186</v>
      </c>
      <c r="G31" s="34"/>
    </row>
    <row r="32" spans="1:8">
      <c r="A32" s="68">
        <v>2035</v>
      </c>
      <c r="B32" s="136"/>
      <c r="C32" s="62">
        <f>C$29*'⑪経済前提等（⑦⑧⑨の推計用）'!$D8</f>
        <v>4392.1557745801874</v>
      </c>
      <c r="D32" s="62">
        <f>D$29*'⑪経済前提等（⑦⑧⑨の推計用）'!$D8</f>
        <v>540.59057000380301</v>
      </c>
      <c r="E32" s="62">
        <f>E$29*'⑪経済前提等（⑦⑧⑨の推計用）'!$D8</f>
        <v>2600.6540558397296</v>
      </c>
      <c r="F32" s="62">
        <f>F$29*'⑪経済前提等（⑦⑧⑨の推計用）'!$D8</f>
        <v>1250.9111487366554</v>
      </c>
      <c r="G32" s="34"/>
    </row>
    <row r="33" spans="1:8">
      <c r="A33" s="69">
        <v>2040</v>
      </c>
      <c r="B33" s="136"/>
      <c r="C33" s="62">
        <f>C$29*'⑪経済前提等（⑦⑧⑨の推計用）'!$D9</f>
        <v>4754.9535018571687</v>
      </c>
      <c r="D33" s="62">
        <f>D$29*'⑪経済前提等（⑦⑧⑨の推計用）'!$D9</f>
        <v>585.24404776063261</v>
      </c>
      <c r="E33" s="62">
        <f>E$29*'⑪経済前提等（⑦⑧⑨の推計用）'!$D9</f>
        <v>2815.4714323892895</v>
      </c>
      <c r="F33" s="62">
        <f>F$29*'⑪経済前提等（⑦⑧⑨の推計用）'!$D9</f>
        <v>1354.2380217072466</v>
      </c>
      <c r="G33" s="34"/>
    </row>
    <row r="34" spans="1:8">
      <c r="A34" s="139"/>
      <c r="B34" s="136"/>
      <c r="C34" s="140"/>
      <c r="D34" s="140"/>
      <c r="E34" s="140"/>
      <c r="F34" s="140"/>
      <c r="G34" s="34"/>
    </row>
    <row r="35" spans="1:8">
      <c r="A35" s="139"/>
      <c r="B35" s="136"/>
      <c r="C35" s="140"/>
      <c r="D35" s="140"/>
      <c r="E35" s="140"/>
      <c r="F35" s="140"/>
      <c r="G35" s="34"/>
    </row>
    <row r="37" spans="1:8" ht="14.25">
      <c r="A37" s="65" t="s">
        <v>72</v>
      </c>
      <c r="B37" s="34"/>
      <c r="C37" s="57" t="s">
        <v>25</v>
      </c>
      <c r="D37" s="34"/>
      <c r="E37" s="34"/>
      <c r="F37" s="34"/>
      <c r="G37" s="34"/>
      <c r="H37" s="34"/>
    </row>
    <row r="38" spans="1:8">
      <c r="A38" s="66"/>
      <c r="B38" s="34"/>
      <c r="C38" s="34" t="s">
        <v>10</v>
      </c>
      <c r="D38" s="128" t="s">
        <v>26</v>
      </c>
      <c r="E38" s="227" t="s">
        <v>27</v>
      </c>
      <c r="F38" s="227"/>
      <c r="G38" s="34"/>
      <c r="H38" s="34"/>
    </row>
    <row r="39" spans="1:8">
      <c r="A39" s="67"/>
      <c r="B39" s="34"/>
      <c r="C39" s="34"/>
      <c r="D39" s="128"/>
      <c r="E39" s="128" t="s">
        <v>28</v>
      </c>
      <c r="F39" s="128" t="s">
        <v>29</v>
      </c>
      <c r="G39" s="34"/>
      <c r="H39" s="34"/>
    </row>
    <row r="40" spans="1:8">
      <c r="A40" s="68"/>
      <c r="B40" s="34"/>
      <c r="C40" s="34"/>
      <c r="D40" s="34"/>
      <c r="E40" s="34"/>
      <c r="F40" s="34"/>
      <c r="G40" s="34"/>
      <c r="H40" s="34"/>
    </row>
    <row r="41" spans="1:8">
      <c r="A41" s="68">
        <v>2018</v>
      </c>
      <c r="B41" s="34"/>
      <c r="C41" s="60">
        <f>'⑩H30予算（⑦⑧⑨の推計用）'!$C$5</f>
        <v>2880.2236641213813</v>
      </c>
      <c r="D41" s="60">
        <f>'⑩H30予算（⑦⑧⑨の推計用）'!$G$5</f>
        <v>354.50057608092078</v>
      </c>
      <c r="E41" s="60">
        <f>'⑩H30予算（⑦⑧⑨の推計用）'!$E$5</f>
        <v>1705.418873614243</v>
      </c>
      <c r="F41" s="60">
        <f>'⑩H30予算（⑦⑧⑨の推計用）'!$F$5</f>
        <v>820.30421442621741</v>
      </c>
      <c r="G41" s="61" t="s">
        <v>30</v>
      </c>
      <c r="H41" s="34"/>
    </row>
    <row r="42" spans="1:8">
      <c r="A42" s="68">
        <v>2025</v>
      </c>
      <c r="B42" s="34"/>
      <c r="C42" s="62">
        <f>C$29*'⑪経済前提等（⑦⑧⑨の推計用）'!$D6</f>
        <v>3610.1049045420045</v>
      </c>
      <c r="D42" s="62">
        <f>D$29*'⑪経済前提等（⑦⑧⑨の推計用）'!$D6</f>
        <v>444.33503005854209</v>
      </c>
      <c r="E42" s="62">
        <f>E$29*'⑪経済前提等（⑦⑧⑨の推計用）'!$D6</f>
        <v>2137.5912977270145</v>
      </c>
      <c r="F42" s="62">
        <f>F$29*'⑪経済前提等（⑦⑧⑨の推計用）'!$D6</f>
        <v>1028.1785767564481</v>
      </c>
      <c r="G42" s="34"/>
      <c r="H42" s="34"/>
    </row>
    <row r="43" spans="1:8">
      <c r="A43" s="68">
        <v>2030</v>
      </c>
      <c r="B43" s="34"/>
      <c r="C43" s="62">
        <f>C$29*'⑪経済前提等（⑦⑧⑨の推計用）'!$D7</f>
        <v>4057.0391152391885</v>
      </c>
      <c r="D43" s="62">
        <f>D$29*'⑪経済前提等（⑦⑧⑨の推計用）'!$D7</f>
        <v>499.34410353296454</v>
      </c>
      <c r="E43" s="62">
        <f>E$29*'⑪経済前提等（⑦⑧⑨の推計用）'!$D7</f>
        <v>2402.2270090718052</v>
      </c>
      <c r="F43" s="62">
        <f>F$29*'⑪経済前提等（⑦⑧⑨の推計用）'!$D7</f>
        <v>1155.4680026344186</v>
      </c>
      <c r="G43" s="34"/>
      <c r="H43" s="34"/>
    </row>
    <row r="44" spans="1:8">
      <c r="A44" s="68">
        <v>2035</v>
      </c>
      <c r="B44" s="34"/>
      <c r="C44" s="62">
        <f>C$29*'⑪経済前提等（⑦⑧⑨の推計用）'!$D8</f>
        <v>4392.1557745801874</v>
      </c>
      <c r="D44" s="62">
        <f>D$29*'⑪経済前提等（⑦⑧⑨の推計用）'!$D8</f>
        <v>540.59057000380301</v>
      </c>
      <c r="E44" s="62">
        <f>E$29*'⑪経済前提等（⑦⑧⑨の推計用）'!$D8</f>
        <v>2600.6540558397296</v>
      </c>
      <c r="F44" s="62">
        <f>F$29*'⑪経済前提等（⑦⑧⑨の推計用）'!$D8</f>
        <v>1250.9111487366554</v>
      </c>
      <c r="G44" s="34"/>
      <c r="H44" s="34"/>
    </row>
    <row r="45" spans="1:8">
      <c r="A45" s="69">
        <v>2040</v>
      </c>
      <c r="B45" s="34"/>
      <c r="C45" s="62">
        <f>C$29*'⑪経済前提等（⑦⑧⑨の推計用）'!$D9</f>
        <v>4754.9535018571687</v>
      </c>
      <c r="D45" s="62">
        <f>D$29*'⑪経済前提等（⑦⑧⑨の推計用）'!$D9</f>
        <v>585.24404776063261</v>
      </c>
      <c r="E45" s="62">
        <f>E$29*'⑪経済前提等（⑦⑧⑨の推計用）'!$D9</f>
        <v>2815.4714323892895</v>
      </c>
      <c r="F45" s="62">
        <f>F$29*'⑪経済前提等（⑦⑧⑨の推計用）'!$D9</f>
        <v>1354.2380217072466</v>
      </c>
      <c r="G45" s="34"/>
      <c r="H45" s="34"/>
    </row>
  </sheetData>
  <mergeCells count="4">
    <mergeCell ref="E2:F2"/>
    <mergeCell ref="E26:F26"/>
    <mergeCell ref="E14:F14"/>
    <mergeCell ref="E38:F38"/>
  </mergeCells>
  <phoneticPr fontId="9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就業者の見通し</vt:lpstr>
      <vt:lpstr>①全体結果表（③~⑨の和）</vt:lpstr>
      <vt:lpstr>→制度別長期推計（結果のコピー）</vt:lpstr>
      <vt:lpstr>③年金</vt:lpstr>
      <vt:lpstr>④医療</vt:lpstr>
      <vt:lpstr>⑤介護</vt:lpstr>
      <vt:lpstr>⑥子ども・子育て</vt:lpstr>
      <vt:lpstr>→左記以外の推計</vt:lpstr>
      <vt:lpstr>⑦その他医療</vt:lpstr>
      <vt:lpstr>⑧その他介護</vt:lpstr>
      <vt:lpstr>⑨その他</vt:lpstr>
      <vt:lpstr>⑩H30予算（⑦⑧⑨の推計用）</vt:lpstr>
      <vt:lpstr>⑪経済前提等（⑦⑧⑨の推計用）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2021-09-15T07:39:04Z</dcterms:created>
  <dcterms:modified xsi:type="dcterms:W3CDTF">2021-09-15T07:45:08Z</dcterms:modified>
</cp:coreProperties>
</file>