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7" documentId="13_ncr:1_{BD4A1AFC-9A3F-4FA7-9454-C7FD60A77DE3}" xr6:coauthVersionLast="47" xr6:coauthVersionMax="47" xr10:uidLastSave="{40CB1449-556B-4676-ACCA-ACA0765E14C4}"/>
  <workbookProtection workbookAlgorithmName="SHA-512" workbookHashValue="xh9Q+UT+Bog+gyfvR+36SF4bgcwxAMyadIYmF+4F7LCZ6dwiKX60VHNiIGM4LrYW0C9LYvFbUph/x9yCBv480g==" workbookSaltValue="YkmLa0M+LN8Yiv4SdG5wEQ==" workbookSpinCount="100000" lockStructure="1"/>
  <bookViews>
    <workbookView xWindow="-28920" yWindow="-1980" windowWidth="29040" windowHeight="15720" tabRatio="719" xr2:uid="{03B4A1F9-7022-4A8B-960D-AD2CEE1E5C27}"/>
  </bookViews>
  <sheets>
    <sheet name="別添" sheetId="6" r:id="rId1"/>
    <sheet name="計画書" sheetId="11" r:id="rId2"/>
    <sheet name="リスト用" sheetId="17" state="hidden" r:id="rId3"/>
    <sheet name="（参考）_賃金引き上げ計画書作成のための計算シート" sheetId="13" state="hidden" r:id="rId4"/>
    <sheet name="別紙様式11_訪問看護ベースアップ評価料（Ⅱ）" sheetId="7" state="hidden" r:id="rId5"/>
    <sheet name="（別添２）_賃金改善実績報告書（訪問看護ステーション）" sheetId="12" state="hidden" r:id="rId6"/>
    <sheet name="（別添３）_特別事情届出書" sheetId="14" state="hidden" r:id="rId7"/>
    <sheet name="訪看集計シート（横）" sheetId="16"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2">[1]【参考】サービス名一覧!$A$4:$A$27</definedName>
    <definedName name="_new1">[2]【参考】サービス名一覧!$A$4:$A$27</definedName>
    <definedName name="erea">#REF!</definedName>
    <definedName name="new">#REF!</definedName>
    <definedName name="_xlnm.Print_Area" localSheetId="3">'（参考）_賃金引き上げ計画書作成のための計算シート'!$A$1:$AJ$82</definedName>
    <definedName name="_xlnm.Print_Area" localSheetId="5">'（別添２）_賃金改善実績報告書（訪問看護ステーション）'!$A$1:$AG$154</definedName>
    <definedName name="_xlnm.Print_Area" localSheetId="6">'（別添３）_特別事情届出書'!$A$1:$AJ$29</definedName>
    <definedName name="_xlnm.Print_Area" localSheetId="1">計画書!$A$1:$AG$51</definedName>
    <definedName name="_xlnm.Print_Area" localSheetId="4">'別紙様式11_訪問看護ベースアップ評価料（Ⅱ）'!$A$1:$AJ$144</definedName>
    <definedName name="_xlnm.Print_Area" localSheetId="0">別添!$A$1:$AD$71</definedName>
    <definedName name="www" localSheetId="2">#REF!</definedName>
    <definedName name="www">#REF!</definedName>
    <definedName name="Z_37B6CBE4_2B19_49FC_BFEF_B891579D40C9_.wvu.PrintArea" localSheetId="3" hidden="1">'（参考）_賃金引き上げ計画書作成のための計算シート'!$A$1:$T$70</definedName>
    <definedName name="Z_37B6CBE4_2B19_49FC_BFEF_B891579D40C9_.wvu.PrintArea" localSheetId="4" hidden="1">'別紙様式11_訪問看護ベースアップ評価料（Ⅱ）'!$A$1:$T$124</definedName>
    <definedName name="Z_37B6CBE4_2B19_49FC_BFEF_B891579D40C9_.wvu.PrintArea" localSheetId="0" hidden="1">別添!$A$1:$T$71</definedName>
    <definedName name="Z_5D805DA5_5B83_4DA7_AD1F_0A528C0D7036_.wvu.PrintArea" localSheetId="3" hidden="1">'（参考）_賃金引き上げ計画書作成のための計算シート'!$A$1:$T$70</definedName>
    <definedName name="Z_5D805DA5_5B83_4DA7_AD1F_0A528C0D7036_.wvu.PrintArea" localSheetId="4" hidden="1">'別紙様式11_訪問看護ベースアップ評価料（Ⅱ）'!$A$1:$T$124</definedName>
    <definedName name="Z_5D805DA5_5B83_4DA7_AD1F_0A528C0D7036_.wvu.PrintArea" localSheetId="0" hidden="1">別添!$A$1:$T$71</definedName>
    <definedName name="Z_69CDDE8E_4570_4BA1_94E3_16D081512935_.wvu.PrintArea" localSheetId="3" hidden="1">'（参考）_賃金引き上げ計画書作成のための計算シート'!$A$1:$T$70</definedName>
    <definedName name="Z_69CDDE8E_4570_4BA1_94E3_16D081512935_.wvu.PrintArea" localSheetId="4" hidden="1">'別紙様式11_訪問看護ベースアップ評価料（Ⅱ）'!$A$1:$T$124</definedName>
    <definedName name="Z_69CDDE8E_4570_4BA1_94E3_16D081512935_.wvu.PrintArea" localSheetId="0" hidden="1">別添!$A$1:$T$71</definedName>
    <definedName name="Z_73BCDB9B_F610_4914_B01C_136D6132314D_.wvu.PrintArea" localSheetId="3" hidden="1">'（参考）_賃金引き上げ計画書作成のための計算シート'!$A$1:$T$70</definedName>
    <definedName name="Z_73BCDB9B_F610_4914_B01C_136D6132314D_.wvu.PrintArea" localSheetId="4" hidden="1">'別紙様式11_訪問看護ベースアップ評価料（Ⅱ）'!$A$1:$T$124</definedName>
    <definedName name="Z_73BCDB9B_F610_4914_B01C_136D6132314D_.wvu.PrintArea" localSheetId="0" hidden="1">別添!$A$1:$T$71</definedName>
    <definedName name="Z_B54DE1DF_A17A_4AD2_83A8_C44B3EE7B785_.wvu.PrintArea" localSheetId="3" hidden="1">'（参考）_賃金引き上げ計画書作成のための計算シート'!$A$1:$T$70</definedName>
    <definedName name="Z_B54DE1DF_A17A_4AD2_83A8_C44B3EE7B785_.wvu.PrintArea" localSheetId="4" hidden="1">'別紙様式11_訪問看護ベースアップ評価料（Ⅱ）'!$A$1:$T$124</definedName>
    <definedName name="Z_B54DE1DF_A17A_4AD2_83A8_C44B3EE7B785_.wvu.PrintArea" localSheetId="0" hidden="1">別添!$A$1:$T$71</definedName>
    <definedName name="サービス" localSheetId="2">#REF!</definedName>
    <definedName name="サービス">#REF!</definedName>
    <definedName name="サービス種別">[3]サービス種類一覧!$B$4:$B$20</definedName>
    <definedName name="サービス種類">[4]サービス種類一覧!$C$4:$C$20</definedName>
    <definedName name="サービス名" localSheetId="2">#REF!</definedName>
    <definedName name="サービス名">#REF!</definedName>
    <definedName name="サービス名称" localSheetId="2">#REF!</definedName>
    <definedName name="サービス名称">#REF!</definedName>
    <definedName name="医療保険の利用者割合" localSheetId="3">'（参考）_賃金引き上げ計画書作成のための計算シート'!#REF!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2">#REF!</definedName>
    <definedName name="特定">#REF!</definedName>
    <definedName name="訪問看護ステーションコード">別添!$M$14</definedName>
    <definedName name="訪問看護ステーション名">別添!$M$15</definedName>
    <definedName name="訪問看護ベースアップ評価料Ⅰ算定見込" localSheetId="3">'（参考）_賃金引き上げ計画書作成のための計算シート'!$M$53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NE2" i="16" l="1"/>
  <c r="ND2" i="16"/>
  <c r="NC2" i="16"/>
  <c r="AB20" i="11"/>
  <c r="AI41" i="6" l="1"/>
  <c r="AI26" i="6"/>
  <c r="R12" i="11"/>
  <c r="O12" i="11"/>
  <c r="R9" i="11"/>
  <c r="O9" i="11"/>
  <c r="AI10" i="6"/>
  <c r="AI42" i="6" l="1"/>
  <c r="X35" i="6"/>
  <c r="V9" i="11"/>
  <c r="AI28" i="6" l="1"/>
  <c r="V12" i="11"/>
  <c r="AB18" i="11" s="1"/>
  <c r="AF16" i="6"/>
  <c r="T33" i="11"/>
  <c r="K33" i="11"/>
  <c r="H33" i="11"/>
  <c r="E33" i="11"/>
  <c r="H12" i="11" l="1"/>
  <c r="E12" i="11"/>
  <c r="H9" i="11"/>
  <c r="E9" i="11"/>
  <c r="NI2" i="16" l="1"/>
  <c r="NG2" i="16"/>
  <c r="NF2" i="16"/>
  <c r="NB2" i="16"/>
  <c r="NA2" i="16"/>
  <c r="AB28" i="11"/>
  <c r="EG2" i="16" s="1"/>
  <c r="V2" i="11" l="1"/>
  <c r="AI16" i="6" l="1"/>
  <c r="X49" i="6"/>
  <c r="NH2" i="16" l="1"/>
  <c r="AB24" i="11"/>
  <c r="AE49" i="6"/>
  <c r="M13" i="6"/>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F59" i="13" s="1"/>
  <c r="Z87" i="7"/>
  <c r="MY2" i="16"/>
  <c r="MX2" i="16"/>
  <c r="MW2" i="16"/>
  <c r="MV2" i="16"/>
  <c r="MU2" i="16"/>
  <c r="MJ2" i="16"/>
  <c r="MI2" i="16"/>
  <c r="MH2" i="16"/>
  <c r="MG2" i="16"/>
  <c r="GT2" i="16"/>
  <c r="GS2" i="16"/>
  <c r="GR2" i="16"/>
  <c r="GQ2" i="16"/>
  <c r="Z14" i="12"/>
  <c r="Z15" i="12"/>
  <c r="Z16" i="12"/>
  <c r="Z17" i="12"/>
  <c r="HB2" i="16"/>
  <c r="Q45" i="7" l="1"/>
  <c r="I56" i="7"/>
  <c r="F73" i="7" s="1"/>
  <c r="I41" i="13"/>
  <c r="F58" i="13" s="1"/>
  <c r="I40" i="13"/>
  <c r="F57" i="13" s="1"/>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LW2" i="16"/>
  <c r="LV2" i="16"/>
  <c r="LU2" i="16"/>
  <c r="LM2" i="16"/>
  <c r="LL2" i="16"/>
  <c r="LD2" i="16"/>
  <c r="LC2" i="16"/>
  <c r="KU2" i="16"/>
  <c r="KT2" i="16"/>
  <c r="KL2" i="16"/>
  <c r="KK2" i="16"/>
  <c r="KC2" i="16"/>
  <c r="KB2" i="16"/>
  <c r="DS2" i="16"/>
  <c r="DI2" i="16"/>
  <c r="GZ2" i="16" s="1"/>
  <c r="DH2" i="16"/>
  <c r="GY2" i="16" s="1"/>
  <c r="DG2" i="16"/>
  <c r="GX2" i="16" s="1"/>
  <c r="DF2" i="16"/>
  <c r="GW2" i="16" s="1"/>
  <c r="DD2" i="16"/>
  <c r="DC2" i="16"/>
  <c r="DB2" i="16"/>
  <c r="DA2" i="16"/>
  <c r="D2" i="16"/>
  <c r="C2" i="16"/>
  <c r="B2" i="16"/>
  <c r="MA2" i="16"/>
  <c r="LG2" i="16"/>
  <c r="KX2" i="16"/>
  <c r="KO2" i="16"/>
  <c r="M48" i="7"/>
  <c r="Z67" i="7"/>
  <c r="AK37" i="7"/>
  <c r="AK33" i="7"/>
  <c r="AK18" i="13"/>
  <c r="AK21" i="13"/>
  <c r="Q46" i="7" l="1"/>
  <c r="I58" i="7" s="1"/>
  <c r="F75" i="7" s="1"/>
  <c r="I57" i="7"/>
  <c r="F74" i="7" s="1"/>
  <c r="IZ2" i="16"/>
  <c r="JR2" i="16" s="1"/>
  <c r="JU2" i="16" s="1"/>
  <c r="JZ2" i="16" s="1"/>
  <c r="IU2" i="16"/>
  <c r="DE2" i="16"/>
  <c r="HA2" i="16" s="1"/>
  <c r="JE2" i="16"/>
  <c r="JO2" i="16"/>
  <c r="DJ2" i="16"/>
  <c r="MB2" i="16"/>
  <c r="HC2" i="16"/>
  <c r="IA2" i="16" s="1"/>
  <c r="IV2" i="16" s="1"/>
  <c r="CX2" i="16"/>
  <c r="GU2" i="16"/>
  <c r="HD2" i="16"/>
  <c r="IB2" i="16" s="1"/>
  <c r="IW2" i="16" s="1"/>
  <c r="CY2" i="16"/>
  <c r="GV2" i="16"/>
  <c r="AB60" i="12" l="1"/>
  <c r="AM105" i="7" l="1"/>
  <c r="S30" i="12"/>
  <c r="S29" i="12"/>
  <c r="S28" i="12"/>
  <c r="T61" i="13"/>
  <c r="M61" i="13"/>
  <c r="Z51" i="13"/>
  <c r="Z53" i="13" s="1"/>
  <c r="M44" i="13"/>
  <c r="M51" i="13" s="1"/>
  <c r="M32" i="13"/>
  <c r="X21" i="13"/>
  <c r="Q21" i="13"/>
  <c r="J21" i="13"/>
  <c r="C21" i="13"/>
  <c r="X18" i="13"/>
  <c r="Q18" i="13"/>
  <c r="J18" i="13"/>
  <c r="C18" i="13"/>
  <c r="Z68" i="13" l="1"/>
  <c r="M53" i="13"/>
  <c r="M68" i="13" l="1"/>
  <c r="AK68" i="13" s="1"/>
  <c r="AB105" i="12" l="1"/>
  <c r="AB104" i="12"/>
  <c r="AB94" i="12"/>
  <c r="AB93" i="12"/>
  <c r="AB83" i="12"/>
  <c r="AB82" i="12"/>
  <c r="AB72" i="12"/>
  <c r="AB71" i="12"/>
  <c r="DL2" i="16" l="1"/>
  <c r="M77" i="7" l="1"/>
  <c r="T77" i="7"/>
  <c r="Z69" i="7"/>
  <c r="Z84" i="7" s="1"/>
  <c r="M60" i="7"/>
  <c r="M67" i="7" s="1"/>
  <c r="AK94" i="7"/>
  <c r="J33" i="7"/>
  <c r="AK25" i="7"/>
  <c r="AK96" i="7" l="1"/>
  <c r="M69" i="7"/>
  <c r="M87" i="7" l="1"/>
  <c r="M84" i="7"/>
  <c r="AK84" i="7" s="1"/>
  <c r="AB61" i="12"/>
  <c r="AK95" i="7"/>
  <c r="AB95" i="12" l="1"/>
  <c r="AB98" i="12" s="1"/>
  <c r="AB73" i="12"/>
  <c r="AB76" i="12" s="1"/>
  <c r="AB119" i="12"/>
  <c r="AB124" i="12" s="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AI125" i="12" l="1"/>
  <c r="AI126" i="12"/>
  <c r="AI78" i="12"/>
  <c r="AI77" i="12"/>
  <c r="AI99" i="12"/>
  <c r="AI100" i="12"/>
  <c r="KM2" i="16"/>
  <c r="LN2" i="16"/>
  <c r="AB79" i="12"/>
  <c r="KD2" i="16"/>
  <c r="LX2" i="16"/>
  <c r="LE2" i="16"/>
  <c r="KV2" i="16"/>
  <c r="AB84" i="12"/>
  <c r="AB106" i="12"/>
  <c r="AB109" i="12" s="1"/>
  <c r="AB62" i="12"/>
  <c r="AB127" i="12"/>
  <c r="AB101" i="12"/>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AB68" i="12" l="1"/>
  <c r="AB65" i="12"/>
  <c r="AI111" i="12"/>
  <c r="AI110" i="12"/>
  <c r="AB90" i="12"/>
  <c r="AB87" i="12"/>
  <c r="LK2" i="16"/>
  <c r="LH2" i="16"/>
  <c r="LT2" i="16"/>
  <c r="LQ2" i="16"/>
  <c r="MF2" i="16"/>
  <c r="MC2" i="16"/>
  <c r="KG2" i="16"/>
  <c r="KJ2" i="16"/>
  <c r="KS2" i="16"/>
  <c r="KP2" i="16"/>
  <c r="LB2" i="16"/>
  <c r="KY2" i="16"/>
  <c r="AB112"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X37" i="7"/>
  <c r="Q37" i="7"/>
  <c r="J37" i="7"/>
  <c r="C37" i="7"/>
  <c r="X33" i="7"/>
  <c r="Q33" i="7"/>
  <c r="C33" i="7"/>
  <c r="W8" i="12" l="1"/>
  <c r="AI67" i="12"/>
  <c r="AI66" i="12"/>
  <c r="AI89" i="12"/>
  <c r="AI88" i="12"/>
  <c r="Z33" i="12"/>
  <c r="AB38" i="12" s="1"/>
  <c r="AB43" i="12" s="1"/>
  <c r="G20" i="12"/>
  <c r="D27" i="12"/>
  <c r="AI18" i="11" l="1"/>
  <c r="AI19" i="11" s="1"/>
  <c r="DU2" i="16"/>
  <c r="K13" i="8"/>
  <c r="K12" i="8"/>
  <c r="K20" i="8"/>
  <c r="K14" i="8"/>
  <c r="K19" i="8"/>
  <c r="K15" i="8"/>
  <c r="K18" i="8"/>
  <c r="K17" i="8"/>
  <c r="K16" i="8"/>
  <c r="K11" i="8"/>
  <c r="AI21" i="11" l="1"/>
  <c r="AI22" i="11" s="1"/>
  <c r="AB19" i="11" s="1"/>
  <c r="AB21" i="11" s="1"/>
  <c r="J10" i="8"/>
  <c r="J94" i="7"/>
  <c r="AL94" i="7" s="1"/>
  <c r="AK22" i="7"/>
  <c r="DR2" i="16" l="1"/>
  <c r="DT2" i="16" s="1"/>
  <c r="DW2" i="16" s="1"/>
  <c r="AH24" i="11"/>
  <c r="AB25" i="11"/>
  <c r="K4" i="8"/>
  <c r="K5" i="8"/>
  <c r="K8" i="8"/>
  <c r="K9" i="8"/>
  <c r="K10" i="8"/>
  <c r="K7" i="8"/>
  <c r="K6" i="8"/>
  <c r="J96" i="7"/>
  <c r="AL96" i="7" s="1"/>
  <c r="J97" i="7"/>
  <c r="AL97" i="7" s="1"/>
  <c r="J95" i="7"/>
  <c r="AL95" i="7" s="1"/>
  <c r="AO24" i="11" l="1"/>
  <c r="DV2" i="16"/>
  <c r="J7" i="8"/>
  <c r="J4" i="8"/>
  <c r="J9" i="8"/>
  <c r="J8" i="8"/>
  <c r="J5" i="8"/>
  <c r="J6" i="8"/>
  <c r="D102" i="7" l="1"/>
  <c r="AK102" i="7" l="1"/>
  <c r="AL107" i="7" s="1"/>
  <c r="AL117" i="7" l="1"/>
  <c r="AL114" i="7"/>
  <c r="AL120" i="7"/>
  <c r="AL109" i="7"/>
  <c r="AL105" i="7"/>
  <c r="AL121" i="7"/>
  <c r="AL110" i="7"/>
  <c r="AL106" i="7"/>
  <c r="AL115" i="7"/>
  <c r="AL116" i="7"/>
  <c r="AL108" i="7"/>
  <c r="AL118" i="7"/>
  <c r="AL113" i="7"/>
  <c r="AL122" i="7"/>
  <c r="AL112" i="7"/>
  <c r="AL119"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0EFF92-06C8-4581-A325-23232E48D043}">
      <text>
        <r>
          <rPr>
            <b/>
            <sz val="9"/>
            <color indexed="81"/>
            <rFont val="MS P ゴシック"/>
            <family val="3"/>
            <charset val="128"/>
          </rPr>
          <t>いずれかを選択してください</t>
        </r>
        <r>
          <rPr>
            <sz val="9"/>
            <color indexed="81"/>
            <rFont val="MS P ゴシック"/>
            <family val="3"/>
            <charset val="128"/>
          </rPr>
          <t xml:space="preserve">
</t>
        </r>
      </text>
    </comment>
    <comment ref="B10" authorId="0" shapeId="0" xr:uid="{BFFB2191-5E6C-486F-B2F3-AC39A8352431}">
      <text>
        <r>
          <rPr>
            <b/>
            <sz val="9"/>
            <color indexed="81"/>
            <rFont val="MS P ゴシック"/>
            <family val="3"/>
            <charset val="128"/>
          </rPr>
          <t>忘れずにチェックしてください</t>
        </r>
      </text>
    </comment>
    <comment ref="M14" authorId="0" shapeId="0" xr:uid="{90065B88-F8A0-4B21-A3B8-9A0F1735497F}">
      <text>
        <r>
          <rPr>
            <b/>
            <sz val="9"/>
            <color indexed="81"/>
            <rFont val="MS P ゴシック"/>
            <family val="3"/>
            <charset val="128"/>
          </rPr>
          <t>半角数字７桁で記入してください
例：0123456
※小数点やカンマなどの記号は含めないでください</t>
        </r>
      </text>
    </comment>
    <comment ref="M15" authorId="0" shapeId="0" xr:uid="{5FC3D9E4-5FED-4393-AD95-D49B1124160A}">
      <text>
        <r>
          <rPr>
            <b/>
            <sz val="9"/>
            <color indexed="81"/>
            <rFont val="MS P ゴシック"/>
            <family val="3"/>
            <charset val="128"/>
          </rPr>
          <t>ステーション名を記載してください
全角文字で記載してください
×　●●ｽﾃｰｼｮﾝ
○　●●ステーション</t>
        </r>
      </text>
    </comment>
    <comment ref="M16" authorId="0" shapeId="0" xr:uid="{F8F2CCB5-B72E-4663-9962-331B6AAFAEA5}">
      <text>
        <r>
          <rPr>
            <b/>
            <sz val="9"/>
            <color indexed="81"/>
            <rFont val="MS P ゴシック"/>
            <family val="3"/>
            <charset val="128"/>
          </rPr>
          <t>ステーションが所在する都道府県を選択してください（右の欄外に届出様式提出先のメールアドレスが表示されます）</t>
        </r>
      </text>
    </comment>
    <comment ref="M17" authorId="0" shapeId="0" xr:uid="{54232C9E-7A3C-4977-8187-EB3CD74D01FE}">
      <text>
        <r>
          <rPr>
            <b/>
            <sz val="9"/>
            <color indexed="81"/>
            <rFont val="MS P ゴシック"/>
            <family val="3"/>
            <charset val="128"/>
          </rPr>
          <t>ステーションの所在地の住所を記載してください</t>
        </r>
      </text>
    </comment>
    <comment ref="N23" authorId="0" shapeId="0" xr:uid="{D0EDAE9A-7986-4DEE-98E5-1561E558FEEA}">
      <text>
        <r>
          <rPr>
            <b/>
            <sz val="9"/>
            <color indexed="81"/>
            <rFont val="MS P ゴシック"/>
            <family val="3"/>
            <charset val="128"/>
          </rPr>
          <t>選択してください</t>
        </r>
      </text>
    </comment>
    <comment ref="Z26" authorId="0" shapeId="0" xr:uid="{C8D49C52-8EE6-46AF-8486-70240098F253}">
      <text>
        <r>
          <rPr>
            <b/>
            <sz val="9"/>
            <color indexed="81"/>
            <rFont val="MS P ゴシック"/>
            <family val="3"/>
            <charset val="128"/>
          </rPr>
          <t>選択してください</t>
        </r>
      </text>
    </comment>
    <comment ref="Z28" authorId="0" shapeId="0" xr:uid="{5F18E9CB-D8D7-4DCC-A4E0-29B903DE3C65}">
      <text>
        <r>
          <rPr>
            <b/>
            <sz val="9"/>
            <color indexed="81"/>
            <rFont val="MS P ゴシック"/>
            <family val="3"/>
            <charset val="128"/>
          </rPr>
          <t>選択してください
（原則として３月）</t>
        </r>
      </text>
    </comment>
    <comment ref="X31" authorId="0" shapeId="0" xr:uid="{96EFF70F-580E-4717-8131-D4B8CBB743B3}">
      <text>
        <r>
          <rPr>
            <b/>
            <sz val="9"/>
            <color indexed="81"/>
            <rFont val="MS P ゴシック"/>
            <family val="3"/>
            <charset val="128"/>
          </rPr>
          <t>記載上の注意を読んだ上で記載してください</t>
        </r>
      </text>
    </comment>
    <comment ref="X32" authorId="0" shapeId="0" xr:uid="{2D599CBF-A315-4155-A84F-B9CD49EF14E3}">
      <text>
        <r>
          <rPr>
            <b/>
            <sz val="9"/>
            <color indexed="81"/>
            <rFont val="MS P ゴシック"/>
            <family val="3"/>
            <charset val="128"/>
          </rPr>
          <t>前年度からの繰越がある場合、繰越予定額を記載してください。繰越予定がない場合は0を記載してください。</t>
        </r>
      </text>
    </comment>
    <comment ref="X35" authorId="0" shapeId="0" xr:uid="{679B49E3-F32F-4E31-8C73-8453BEC532DF}">
      <text>
        <r>
          <rPr>
            <b/>
            <sz val="9"/>
            <color indexed="81"/>
            <rFont val="MS P ゴシック"/>
            <family val="3"/>
            <charset val="128"/>
          </rPr>
          <t>自動計算されるため、記載不要です</t>
        </r>
      </text>
    </comment>
    <comment ref="Z41" authorId="0" shapeId="0" xr:uid="{15F0FE36-EA1D-4940-8B25-0864306814D8}">
      <text>
        <r>
          <rPr>
            <b/>
            <sz val="9"/>
            <color indexed="81"/>
            <rFont val="MS P ゴシック"/>
            <family val="3"/>
            <charset val="128"/>
          </rPr>
          <t>選択してください</t>
        </r>
      </text>
    </comment>
    <comment ref="X47" authorId="0" shapeId="0" xr:uid="{653417EC-FAD4-4987-880B-9414761160A7}">
      <text>
        <r>
          <rPr>
            <b/>
            <sz val="9"/>
            <color indexed="81"/>
            <rFont val="MS P ゴシック"/>
            <family val="3"/>
            <charset val="128"/>
          </rPr>
          <t>対象職員全員の合計額を記載してください</t>
        </r>
      </text>
    </comment>
    <comment ref="X49" authorId="0" shapeId="0" xr:uid="{26BF0556-9189-4949-B634-232F867E3A75}">
      <text>
        <r>
          <rPr>
            <b/>
            <sz val="9"/>
            <color indexed="81"/>
            <rFont val="MS P ゴシック"/>
            <family val="3"/>
            <charset val="128"/>
          </rPr>
          <t>⑧と⑨の数字から自動計算されるため記載不要です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6F55C369-E418-41C3-ABD2-1D622BCCE677}">
      <text>
        <r>
          <rPr>
            <b/>
            <sz val="9"/>
            <color indexed="81"/>
            <rFont val="MS P ゴシック"/>
            <family val="3"/>
            <charset val="128"/>
          </rPr>
          <t>緑の欄は「別添」シートから転記されるため記載不要です</t>
        </r>
      </text>
    </comment>
    <comment ref="AB18" authorId="0" shapeId="0" xr:uid="{E44B3683-4E0D-47D9-90F3-533E827DCDCD}">
      <text>
        <r>
          <rPr>
            <b/>
            <sz val="9"/>
            <color indexed="81"/>
            <rFont val="MS P ゴシック"/>
            <family val="3"/>
            <charset val="128"/>
          </rPr>
          <t>「別添」シートの⑤から当年度のベースアップ評価料による算定金額見込みが自動計算されます</t>
        </r>
      </text>
    </comment>
    <comment ref="AB19" authorId="0" shapeId="0" xr:uid="{70FF75EE-0AD9-4957-8802-2E642AB54260}">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D652E31B-5B1D-4DFB-BAFB-8F3759E0574B}">
      <text>
        <r>
          <rPr>
            <b/>
            <sz val="9"/>
            <color indexed="81"/>
            <rFont val="MS P ゴシック"/>
            <family val="3"/>
            <charset val="128"/>
          </rPr>
          <t>「別添」シートの④の数字が転記されます</t>
        </r>
      </text>
    </comment>
    <comment ref="AB24" authorId="0" shapeId="0" xr:uid="{083AC6F0-704A-4505-8172-4771AE544948}">
      <text>
        <r>
          <rPr>
            <b/>
            <sz val="9"/>
            <color indexed="81"/>
            <rFont val="MS P ゴシック"/>
            <family val="3"/>
            <charset val="128"/>
          </rPr>
          <t>「別添」シートの⑧⑨から当年度の賃金改善見込み額が自動計算されます</t>
        </r>
      </text>
    </comment>
    <comment ref="AB28" authorId="0" shapeId="0" xr:uid="{830154FD-0C37-402B-BD53-A78CD6AD186E}">
      <text>
        <r>
          <rPr>
            <b/>
            <sz val="9"/>
            <color indexed="81"/>
            <rFont val="MS P ゴシック"/>
            <family val="3"/>
            <charset val="128"/>
          </rPr>
          <t>「別添」シートの⑦の数字が転記されます</t>
        </r>
      </text>
    </comment>
  </commentList>
</comments>
</file>

<file path=xl/sharedStrings.xml><?xml version="1.0" encoding="utf-8"?>
<sst xmlns="http://schemas.openxmlformats.org/spreadsheetml/2006/main" count="1559" uniqueCount="958">
  <si>
    <t>別添</t>
    <rPh sb="0" eb="2">
      <t>ベッテン</t>
    </rPh>
    <phoneticPr fontId="5"/>
  </si>
  <si>
    <t>受理番号</t>
    <rPh sb="0" eb="2">
      <t>ジュリ</t>
    </rPh>
    <rPh sb="2" eb="4">
      <t>バンゴウ</t>
    </rPh>
    <phoneticPr fontId="1"/>
  </si>
  <si>
    <t>（訪ベⅠ１）　　　　　　　　　　　　　号</t>
    <rPh sb="1" eb="2">
      <t>ホウ</t>
    </rPh>
    <rPh sb="19" eb="20">
      <t>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</si>
  <si>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</si>
  <si>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</si>
  <si>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</si>
  <si>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</si>
  <si>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◎届出に関する基本事項</t>
    <rPh sb="1" eb="3">
      <t>トドケデ</t>
    </rPh>
    <rPh sb="4" eb="5">
      <t>カン</t>
    </rPh>
    <rPh sb="7" eb="9">
      <t>キホン</t>
    </rPh>
    <rPh sb="9" eb="11">
      <t>ジコウ</t>
    </rPh>
    <phoneticPr fontId="1"/>
  </si>
  <si>
    <t>１</t>
    <phoneticPr fontId="5"/>
  </si>
  <si>
    <t>訪問看護ステーションコード（７桁）</t>
    <rPh sb="0" eb="4">
      <t>ホウモンカンゴ</t>
    </rPh>
    <rPh sb="15" eb="16">
      <t>ケタ</t>
    </rPh>
    <phoneticPr fontId="1"/>
  </si>
  <si>
    <t>訪問看護ステーション名</t>
    <rPh sb="0" eb="2">
      <t>ホウモン</t>
    </rPh>
    <rPh sb="2" eb="4">
      <t>カンゴ</t>
    </rPh>
    <rPh sb="10" eb="11">
      <t>メイ</t>
    </rPh>
    <phoneticPr fontId="5"/>
  </si>
  <si>
    <t>様式提出先のメールアドレス↓</t>
    <rPh sb="0" eb="2">
      <t>ヨウシキ</t>
    </rPh>
    <rPh sb="2" eb="4">
      <t>テイシュツ</t>
    </rPh>
    <rPh sb="4" eb="5">
      <t>サキ</t>
    </rPh>
    <phoneticPr fontId="1"/>
  </si>
  <si>
    <t>所在地</t>
    <rPh sb="0" eb="3">
      <t>ショザイチ</t>
    </rPh>
    <phoneticPr fontId="1"/>
  </si>
  <si>
    <t>都道府県</t>
    <rPh sb="0" eb="4">
      <t>トドウフケン</t>
    </rPh>
    <phoneticPr fontId="1"/>
  </si>
  <si>
    <t>（選択してください）</t>
    <rPh sb="1" eb="3">
      <t>センタク</t>
    </rPh>
    <phoneticPr fontId="1"/>
  </si>
  <si>
    <t>住所</t>
    <rPh sb="0" eb="2">
      <t>ジュウショ</t>
    </rPh>
    <phoneticPr fontId="1"/>
  </si>
  <si>
    <t>開設者名</t>
    <rPh sb="0" eb="2">
      <t>カイセツ</t>
    </rPh>
    <rPh sb="2" eb="3">
      <t>シャ</t>
    </rPh>
    <rPh sb="3" eb="4">
      <t>メイ</t>
    </rPh>
    <phoneticPr fontId="1"/>
  </si>
  <si>
    <t>２</t>
    <phoneticPr fontId="5"/>
  </si>
  <si>
    <t>届出を行う評価料</t>
    <rPh sb="0" eb="2">
      <t>トドケデ</t>
    </rPh>
    <rPh sb="3" eb="4">
      <t>オコナ</t>
    </rPh>
    <rPh sb="5" eb="7">
      <t>ヒョウカ</t>
    </rPh>
    <rPh sb="7" eb="8">
      <t>リョウ</t>
    </rPh>
    <phoneticPr fontId="5"/>
  </si>
  <si>
    <t>訪問看護ベースアップ評価料（Ⅰ）</t>
    <rPh sb="0" eb="2">
      <t>ホウモン</t>
    </rPh>
    <rPh sb="2" eb="4">
      <t>カンゴ</t>
    </rPh>
    <rPh sb="10" eb="12">
      <t>ヒョウカ</t>
    </rPh>
    <rPh sb="12" eb="13">
      <t>リョウ</t>
    </rPh>
    <phoneticPr fontId="5"/>
  </si>
  <si>
    <t>３</t>
    <phoneticPr fontId="1"/>
  </si>
  <si>
    <t>届出年月日</t>
    <rPh sb="0" eb="2">
      <t>トドケデ</t>
    </rPh>
    <rPh sb="2" eb="3">
      <t>ネン</t>
    </rPh>
    <rPh sb="3" eb="4">
      <t>ツキ</t>
    </rPh>
    <rPh sb="4" eb="5">
      <t>ヒ</t>
    </rPh>
    <phoneticPr fontId="1"/>
  </si>
  <si>
    <t>令和</t>
    <rPh sb="0" eb="2">
      <t>レイワ</t>
    </rPh>
    <phoneticPr fontId="1"/>
  </si>
  <si>
    <t>年</t>
    <rPh sb="0" eb="1">
      <t>ネン</t>
    </rPh>
    <phoneticPr fontId="1"/>
  </si>
  <si>
    <t>月</t>
    <rPh sb="0" eb="1">
      <t>ツキ</t>
    </rPh>
    <phoneticPr fontId="1"/>
  </si>
  <si>
    <t>日</t>
    <rPh sb="0" eb="1">
      <t>ニチ</t>
    </rPh>
    <phoneticPr fontId="1"/>
  </si>
  <si>
    <t>◎算定に関する事項</t>
    <rPh sb="1" eb="3">
      <t>サンテイ</t>
    </rPh>
    <rPh sb="4" eb="5">
      <t>カン</t>
    </rPh>
    <rPh sb="7" eb="9">
      <t>ジコウ</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</si>
  <si>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</si>
  <si>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４</t>
    <phoneticPr fontId="1"/>
  </si>
  <si>
    <t>か月</t>
    <rPh sb="1" eb="2">
      <t>ツキ</t>
    </rPh>
    <phoneticPr fontId="1"/>
  </si>
  <si>
    <t>※</t>
    <phoneticPr fontId="1"/>
  </si>
  <si>
    <t>届出をした日の翌月１日（月の最初の開庁日に届出した場合は、当月１日）から算定可能。</t>
    <rPh sb="36" eb="38">
      <t>サンテイ</t>
    </rPh>
    <rPh sb="38" eb="40">
      <t>カノウ</t>
    </rPh>
    <phoneticPr fontId="1"/>
  </si>
  <si>
    <t>５</t>
    <phoneticPr fontId="1"/>
  </si>
  <si>
    <t>訪問看護ベースアップ評価料（Ⅰ）により算定される金額の見込み　※記載上の注意１参照</t>
    <rPh sb="0" eb="2">
      <t>ホウモン</t>
    </rPh>
    <rPh sb="2" eb="4">
      <t>カンゴ</t>
    </rPh>
    <rPh sb="24" eb="26">
      <t>キンガク</t>
    </rPh>
    <rPh sb="32" eb="35">
      <t>キサイジョウ</t>
    </rPh>
    <rPh sb="36" eb="38">
      <t>チュウイ</t>
    </rPh>
    <rPh sb="39" eb="41">
      <t>サンショウ</t>
    </rPh>
    <phoneticPr fontId="1"/>
  </si>
  <si>
    <t>①</t>
    <phoneticPr fontId="1"/>
  </si>
  <si>
    <t>回</t>
    <rPh sb="0" eb="1">
      <t>カイ</t>
    </rPh>
    <phoneticPr fontId="1"/>
  </si>
  <si>
    <t>②</t>
    <phoneticPr fontId="1"/>
  </si>
  <si>
    <t>１か月当たりの訪問看護ベースアップ評価料（Ⅰ）による算定金額の見込み</t>
    <rPh sb="2" eb="3">
      <t>ツキ</t>
    </rPh>
    <rPh sb="3" eb="4">
      <t>ア</t>
    </rPh>
    <rPh sb="7" eb="11">
      <t>ホウモンカンゴ</t>
    </rPh>
    <rPh sb="17" eb="20">
      <t>ヒョウカリョウ</t>
    </rPh>
    <rPh sb="26" eb="30">
      <t>サンテイキンガク</t>
    </rPh>
    <rPh sb="31" eb="33">
      <t>ミコ</t>
    </rPh>
    <phoneticPr fontId="1"/>
  </si>
  <si>
    <t>円</t>
    <rPh sb="0" eb="1">
      <t>エン</t>
    </rPh>
    <phoneticPr fontId="1"/>
  </si>
  <si>
    <t>◎賃金改善に関する事項</t>
    <rPh sb="1" eb="3">
      <t>チンギン</t>
    </rPh>
    <rPh sb="3" eb="5">
      <t>カイゼン</t>
    </rPh>
    <rPh sb="6" eb="7">
      <t>カン</t>
    </rPh>
    <rPh sb="9" eb="11">
      <t>ジコウ</t>
    </rPh>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</si>
  <si>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</si>
  <si>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６</t>
    <phoneticPr fontId="5"/>
  </si>
  <si>
    <t>７</t>
    <phoneticPr fontId="5"/>
  </si>
  <si>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</si>
  <si>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③</t>
    <phoneticPr fontId="1"/>
  </si>
  <si>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</si>
  <si>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④</t>
    <phoneticPr fontId="1"/>
  </si>
  <si>
    <t>（参考）</t>
    <rPh sb="1" eb="3">
      <t>サンコウ</t>
    </rPh>
    <phoneticPr fontId="1"/>
  </si>
  <si>
    <t>以下について確認の上、☑を記載すること。</t>
    <rPh sb="0" eb="2">
      <t>イカ</t>
    </rPh>
    <rPh sb="6" eb="8">
      <t>カクニン</t>
    </rPh>
    <rPh sb="9" eb="10">
      <t>ウエ</t>
    </rPh>
    <phoneticPr fontId="1"/>
  </si>
  <si>
    <t>毎年８月において、前年度の賃金改善の取組状況について、別添２により、「賃金改善実績報告</t>
    <rPh sb="0" eb="2">
      <t>マイトシ</t>
    </rPh>
    <rPh sb="3" eb="4">
      <t>ガツ</t>
    </rPh>
    <rPh sb="9" eb="12">
      <t>ゼンネンド</t>
    </rPh>
    <rPh sb="13" eb="17">
      <t>チンギンカイゼン</t>
    </rPh>
    <rPh sb="18" eb="20">
      <t>トリクミ</t>
    </rPh>
    <rPh sb="20" eb="22">
      <t>ジョウキョウ</t>
    </rPh>
    <rPh sb="27" eb="29">
      <t>ベッテン</t>
    </rPh>
    <rPh sb="35" eb="39">
      <t>チンギンカイゼン</t>
    </rPh>
    <rPh sb="39" eb="41">
      <t>ジッセキ</t>
    </rPh>
    <rPh sb="41" eb="43">
      <t>ホウコク</t>
    </rPh>
    <phoneticPr fontId="1"/>
  </si>
  <si>
    <t>時間外手当等については、労働基準法等の定めに従って支給する必要があるが、現時点で対象職員の時間外労働等の</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</si>
  <si>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【記載上の注意】</t>
    <phoneticPr fontId="1"/>
  </si>
  <si>
    <t>１</t>
    <phoneticPr fontId="1"/>
  </si>
  <si>
    <t>合理的な方法による計算として差し支えない。</t>
  </si>
  <si>
    <t>２</t>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</si>
  <si>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</si>
  <si>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</si>
  <si>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</si>
  <si>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救急救命士、あん摩マッサージ指圧師、はり師、きゆう師、柔道整復師、公認心理師、診療情報管理士、医師事務作業補助者、</t>
    <phoneticPr fontId="1"/>
  </si>
  <si>
    <t>その他医療に従事する職員(医師及び歯科医師を除く。)</t>
    <phoneticPr fontId="1"/>
  </si>
  <si>
    <t>別添１</t>
    <rPh sb="0" eb="2">
      <t>ベッテン</t>
    </rPh>
    <phoneticPr fontId="1"/>
  </si>
  <si>
    <t>　</t>
    <phoneticPr fontId="1"/>
  </si>
  <si>
    <t>（訪問看護ステーション）賃金改善計画書（令和</t>
    <phoneticPr fontId="1"/>
  </si>
  <si>
    <t>年度分）</t>
    <phoneticPr fontId="1"/>
  </si>
  <si>
    <t>訪問看護ステーション名</t>
    <rPh sb="0" eb="4">
      <t>ホウモンカンゴ</t>
    </rPh>
    <rPh sb="10" eb="11">
      <t>メイ</t>
    </rPh>
    <phoneticPr fontId="1"/>
  </si>
  <si>
    <t>賃金改善実施期間</t>
  </si>
  <si>
    <t>月</t>
    <rPh sb="0" eb="1">
      <t>ガツ</t>
    </rPh>
    <phoneticPr fontId="1"/>
  </si>
  <si>
    <t>～　</t>
    <phoneticPr fontId="1"/>
  </si>
  <si>
    <t>ヶ月</t>
    <rPh sb="1" eb="2">
      <t>ゲツ</t>
    </rPh>
    <phoneticPr fontId="1"/>
  </si>
  <si>
    <t>ベースアップ評価料算定期間</t>
  </si>
  <si>
    <t>「②ベースアップ評価料算定期間」中は、常にベースアップを実施する必要がある。</t>
    <phoneticPr fontId="1"/>
  </si>
  <si>
    <r>
      <rPr>
        <b/>
        <sz val="11"/>
        <rFont val="ＭＳ ゴシック"/>
        <family val="3"/>
        <charset val="128"/>
      </rPr>
      <t>Ⅱ－１．ベースアップ評価料による算定金額の見込み</t>
    </r>
    <rPh sb="10" eb="12">
      <t>ヒョウカ</t>
    </rPh>
    <rPh sb="12" eb="13">
      <t>リョウ</t>
    </rPh>
    <rPh sb="16" eb="18">
      <t>サンテイ</t>
    </rPh>
    <rPh sb="18" eb="20">
      <t>キンガク</t>
    </rPh>
    <rPh sb="21" eb="23">
      <t>ミコ</t>
    </rPh>
    <phoneticPr fontId="1"/>
  </si>
  <si>
    <t>算定金額の見込み</t>
  </si>
  <si>
    <t>⑦</t>
    <phoneticPr fontId="1"/>
  </si>
  <si>
    <t>翌年度への繰越予定額</t>
    <rPh sb="0" eb="1">
      <t>ヨク</t>
    </rPh>
    <phoneticPr fontId="1"/>
  </si>
  <si>
    <t>円</t>
  </si>
  <si>
    <t>別紙様式11繰越額</t>
    <rPh sb="0" eb="2">
      <t>ベッシ</t>
    </rPh>
    <rPh sb="2" eb="4">
      <t>ヨウシキ</t>
    </rPh>
    <rPh sb="6" eb="8">
      <t>クリコシ</t>
    </rPh>
    <rPh sb="8" eb="9">
      <t>ガク</t>
    </rPh>
    <phoneticPr fontId="1"/>
  </si>
  <si>
    <t>⑤</t>
    <phoneticPr fontId="1"/>
  </si>
  <si>
    <t>前年度からの繰越額（令和７年度届出時のみ記載）</t>
  </si>
  <si>
    <t>⑥</t>
    <phoneticPr fontId="1"/>
  </si>
  <si>
    <t>算定金額の見込み（繰越額調整後）（③－④＋⑤）</t>
    <phoneticPr fontId="1"/>
  </si>
  <si>
    <t>仮調整値</t>
    <rPh sb="0" eb="1">
      <t>カリ</t>
    </rPh>
    <rPh sb="1" eb="4">
      <t>チョウセイチ</t>
    </rPh>
    <phoneticPr fontId="1"/>
  </si>
  <si>
    <t>仮調整不足額</t>
    <rPh sb="0" eb="1">
      <t>カリ</t>
    </rPh>
    <rPh sb="1" eb="3">
      <t>チョウセイ</t>
    </rPh>
    <rPh sb="3" eb="5">
      <t>フソク</t>
    </rPh>
    <rPh sb="5" eb="6">
      <t>ガク</t>
    </rPh>
    <phoneticPr fontId="1"/>
  </si>
  <si>
    <r>
      <rPr>
        <b/>
        <sz val="11"/>
        <rFont val="ＭＳ ゴシック"/>
        <family val="3"/>
        <charset val="128"/>
      </rPr>
      <t>Ⅱ－２．全体の賃金改善の見込み額</t>
    </r>
    <rPh sb="4" eb="6">
      <t>ゼンタイ</t>
    </rPh>
    <rPh sb="7" eb="9">
      <t>チンギン</t>
    </rPh>
    <rPh sb="9" eb="11">
      <t>カイゼン</t>
    </rPh>
    <rPh sb="12" eb="14">
      <t>ミコ</t>
    </rPh>
    <rPh sb="15" eb="16">
      <t>ガク</t>
    </rPh>
    <phoneticPr fontId="1"/>
  </si>
  <si>
    <t>全体の賃金改善の見込み額</t>
  </si>
  <si>
    <t>⑧</t>
    <phoneticPr fontId="1"/>
  </si>
  <si>
    <t>うち、ベースアップ評価料による算定金額の見込み（⑥の再掲）</t>
    <phoneticPr fontId="1"/>
  </si>
  <si>
    <r>
      <rPr>
        <b/>
        <sz val="11"/>
        <rFont val="ＭＳ ゴシック"/>
        <family val="3"/>
        <charset val="128"/>
      </rPr>
      <t>Ⅲ．対象職員（全体）の基本給等（基本給又は決まって毎月支払われる手当）に係る事項</t>
    </r>
    <rPh sb="2" eb="4">
      <t>タイショウ</t>
    </rPh>
    <rPh sb="4" eb="6">
      <t>ショクイン</t>
    </rPh>
    <rPh sb="7" eb="9">
      <t>ゼンタイ</t>
    </rPh>
    <rPh sb="11" eb="14">
      <t>キホンキュウ</t>
    </rPh>
    <rPh sb="14" eb="15">
      <t>トウ</t>
    </rPh>
    <phoneticPr fontId="1"/>
  </si>
  <si>
    <t>⑨</t>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</si>
  <si>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</si>
  <si>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</si>
  <si>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</si>
  <si>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「②ベースアップ評価料算定期間」は、原則４月（年度の途中で当該評価料の新規届出を行う場合、当該評価料を算定開始した月）から翌年の３月までの期間をいう。</t>
    <phoneticPr fontId="1"/>
  </si>
  <si>
    <t>「⑥算定金額の見込み」については、対象職員のベア等及びそれに伴う賞与、時間外手当、法定福利費(事業者負担分等を含む)等の増加分に充て、下記の「⑧うち、ベースアップ評価料による算定金額の見込み」と同額となること。</t>
    <phoneticPr fontId="1"/>
  </si>
  <si>
    <t>「⑦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</si>
  <si>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６</t>
    <phoneticPr fontId="1"/>
  </si>
  <si>
    <t xml:space="preserve"> </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</si>
  <si>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</si>
  <si>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</si>
  <si>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</si>
  <si>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</si>
  <si>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</si>
  <si>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</si>
  <si>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</si>
  <si>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</si>
  <si>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</si>
  <si>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</si>
  <si>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</si>
  <si>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</si>
  <si>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</si>
  <si>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</si>
  <si>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</si>
  <si>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</si>
  <si>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</si>
  <si>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</si>
  <si>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</si>
  <si>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</si>
  <si>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</si>
  <si>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</si>
  <si>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</si>
  <si>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</si>
  <si>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</si>
  <si>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</si>
  <si>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</si>
  <si>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</si>
  <si>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</si>
  <si>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</si>
  <si>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</si>
  <si>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</si>
  <si>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</si>
  <si>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</si>
  <si>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</si>
  <si>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</si>
  <si>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</si>
  <si>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</si>
  <si>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</si>
  <si>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</si>
  <si>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</si>
  <si>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</si>
  <si>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東京都</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</si>
  <si>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</si>
  <si>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</si>
  <si>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</si>
  <si>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</si>
  <si>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</si>
  <si>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</si>
  <si>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</si>
  <si>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</si>
  <si>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</si>
  <si>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</si>
  <si>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</si>
  <si>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</si>
  <si>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</si>
  <si>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</si>
  <si>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</si>
  <si>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</si>
  <si>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</si>
  <si>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</si>
  <si>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</si>
  <si>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</si>
  <si>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</si>
  <si>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</si>
  <si>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</si>
  <si>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</si>
  <si>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</si>
  <si>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</si>
  <si>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</si>
  <si>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</si>
  <si>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</si>
  <si>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</si>
  <si>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</si>
  <si>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</si>
  <si>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</si>
  <si>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</si>
  <si>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</si>
  <si>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</si>
  <si>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</si>
  <si>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</si>
  <si>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</si>
  <si>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</si>
  <si>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</si>
  <si>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</si>
  <si>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</si>
  <si>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</si>
  <si>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</si>
  <si>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</si>
  <si>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</si>
  <si>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</si>
  <si>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</si>
  <si>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</si>
  <si>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</si>
  <si>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</si>
  <si>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</si>
  <si>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</si>
  <si>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</si>
  <si>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</si>
  <si>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</si>
  <si>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</si>
  <si>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</si>
  <si>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</si>
  <si>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</si>
  <si>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</si>
  <si>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</si>
  <si>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</si>
  <si>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</si>
  <si>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</si>
  <si>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</si>
  <si>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</si>
  <si>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</si>
  <si>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</si>
  <si>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</si>
  <si>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</si>
  <si>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</si>
  <si>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</si>
  <si>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</si>
  <si>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</si>
  <si>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</si>
  <si>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</si>
  <si>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</si>
  <si>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</si>
  <si>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</si>
  <si>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</si>
  <si>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</si>
  <si>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</si>
  <si>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</si>
  <si>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</si>
  <si>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</si>
  <si>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</si>
  <si>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</si>
  <si>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</si>
  <si>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</si>
  <si>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</si>
  <si>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</si>
  <si>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</si>
  <si>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</si>
  <si>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</si>
  <si>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</si>
  <si>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</si>
  <si>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</si>
  <si>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</si>
  <si>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</si>
  <si>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</si>
  <si>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</si>
  <si>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</si>
  <si>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</si>
  <si>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</si>
  <si>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</si>
  <si>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</si>
  <si>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</si>
  <si>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参考</t>
    <rPh sb="0" eb="2">
      <t>サンコウ</t>
    </rPh>
    <phoneticPr fontId="5"/>
  </si>
  <si>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</si>
  <si>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</si>
  <si>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</si>
  <si>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</si>
  <si>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</si>
  <si>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</si>
  <si>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</si>
  <si>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</si>
  <si>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</si>
  <si>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</si>
  <si>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対象職員の給与総額、訪問看護ベースアップ評価料（Ⅰ）により算定される点数の見込み、【Ａ】の値</t>
    <rPh sb="10" eb="12">
      <t>ホウモン</t>
    </rPh>
    <rPh sb="12" eb="14">
      <t>カンゴ</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</si>
  <si>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</si>
  <si>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</si>
  <si>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</si>
  <si>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</si>
  <si>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</si>
  <si>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</si>
  <si>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</si>
  <si>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</si>
  <si>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</si>
  <si>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</si>
  <si>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</si>
  <si>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（２）対象職員の給与総額</t>
    <rPh sb="3" eb="5">
      <t>タイショウ</t>
    </rPh>
    <rPh sb="5" eb="7">
      <t>ショクイン</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</si>
  <si>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</si>
  <si>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</si>
  <si>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１月当たり給与総額</t>
    <phoneticPr fontId="1"/>
  </si>
  <si>
    <t>円</t>
    <rPh sb="0" eb="1">
      <t>エン</t>
    </rPh>
    <phoneticPr fontId="5"/>
  </si>
  <si>
    <t>（前回届出時</t>
    <rPh sb="1" eb="3">
      <t>ゼンカイ</t>
    </rPh>
    <rPh sb="3" eb="5">
      <t>トドケデ</t>
    </rPh>
    <rPh sb="5" eb="6">
      <t>ジ</t>
    </rPh>
    <phoneticPr fontId="5"/>
  </si>
  <si>
    <t>円)</t>
    <rPh sb="0" eb="1">
      <t>エン</t>
    </rPh>
    <phoneticPr fontId="5"/>
  </si>
  <si>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</si>
  <si>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</si>
  <si>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</si>
  <si>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金額</t>
    <rPh sb="0" eb="2">
      <t>キンガク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</si>
  <si>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</si>
  <si>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</si>
  <si>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１月当たり算定回数</t>
    <phoneticPr fontId="1"/>
  </si>
  <si>
    <t>回</t>
    <rPh sb="0" eb="1">
      <t>カイ</t>
    </rPh>
    <phoneticPr fontId="5"/>
  </si>
  <si>
    <t>回）</t>
    <rPh sb="0" eb="1">
      <t>カイ</t>
    </rPh>
    <phoneticPr fontId="5"/>
  </si>
  <si>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</si>
  <si>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②算定される金額の見込み</t>
    <rPh sb="1" eb="3">
      <t>サンテイ</t>
    </rPh>
    <rPh sb="6" eb="8">
      <t>キンガク</t>
    </rPh>
    <rPh sb="9" eb="11">
      <t>ミコ</t>
    </rPh>
    <phoneticPr fontId="1"/>
  </si>
  <si>
    <t>　訪問看護ベースアップ評価料（Ⅰ）の算定回数見込み</t>
    <rPh sb="1" eb="5">
      <t>ホウモンカンゴ</t>
    </rPh>
    <rPh sb="18" eb="20">
      <t>サンテイ</t>
    </rPh>
    <rPh sb="20" eb="22">
      <t>カイスウ</t>
    </rPh>
    <rPh sb="22" eb="24">
      <t>ミコ</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</si>
  <si>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</si>
  <si>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（４）医療保険の利用者割合（対象期間の１月当たりの平均）</t>
    <rPh sb="3" eb="5">
      <t>イリョウ</t>
    </rPh>
    <rPh sb="5" eb="7">
      <t>ホケン</t>
    </rPh>
    <rPh sb="8" eb="11">
      <t>リヨウシャ</t>
    </rPh>
    <rPh sb="11" eb="13">
      <t>ワリアイ</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</si>
  <si>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</si>
  <si>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</si>
  <si>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１月当たりの利用者数</t>
    <rPh sb="1" eb="2">
      <t>ツキ</t>
    </rPh>
    <rPh sb="2" eb="3">
      <t>ア</t>
    </rPh>
    <rPh sb="6" eb="9">
      <t>リヨウシャ</t>
    </rPh>
    <rPh sb="9" eb="10">
      <t>スウ</t>
    </rPh>
    <phoneticPr fontId="1"/>
  </si>
  <si>
    <t>医療保険の利用者割合</t>
    <phoneticPr fontId="1"/>
  </si>
  <si>
    <t>)</t>
    <phoneticPr fontId="1"/>
  </si>
  <si>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</si>
  <si>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（５）訪問看護ベースアップ評価料（Ⅰ）により行われる給与の改善率</t>
    <rPh sb="3" eb="5">
      <t>ホウモン</t>
    </rPh>
    <rPh sb="5" eb="7">
      <t>カンゴ</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</si>
  <si>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</si>
  <si>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別紙様式11</t>
    <rPh sb="0" eb="2">
      <t>ベッシ</t>
    </rPh>
    <rPh sb="2" eb="4">
      <t>ヨウシキ</t>
    </rPh>
    <phoneticPr fontId="5"/>
  </si>
  <si>
    <t>（訪ベⅡ　　　）　　　　　　　　　　号</t>
    <rPh sb="1" eb="2">
      <t>ホウ</t>
    </rPh>
    <rPh sb="18" eb="19">
      <t>ゴウ</t>
    </rPh>
    <phoneticPr fontId="1"/>
  </si>
  <si>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</si>
  <si>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訪問看護ベースアップ評価料（Ⅱ）</t>
    <rPh sb="0" eb="2">
      <t>ホウモン</t>
    </rPh>
    <rPh sb="2" eb="4">
      <t>カンゴ</t>
    </rPh>
    <phoneticPr fontId="1"/>
  </si>
  <si>
    <t>３</t>
    <phoneticPr fontId="5"/>
  </si>
  <si>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</si>
  <si>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</si>
  <si>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４</t>
    <phoneticPr fontId="5"/>
  </si>
  <si>
    <t>対象職員（常勤換算）数</t>
    <rPh sb="5" eb="7">
      <t>ジョウキン</t>
    </rPh>
    <rPh sb="7" eb="9">
      <t>カンザン</t>
    </rPh>
    <rPh sb="10" eb="11">
      <t>スウ</t>
    </rPh>
    <phoneticPr fontId="1"/>
  </si>
  <si>
    <t>人</t>
    <rPh sb="0" eb="1">
      <t>ニン</t>
    </rPh>
    <phoneticPr fontId="5"/>
  </si>
  <si>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</si>
  <si>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 xml:space="preserve"> 　　対象職員（常勤換算）数が2.0人未満の場合、特定地域に所在する訪問看護ステーションに該当するか。</t>
    <rPh sb="34" eb="38">
      <t>ホウモンカンゴ</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</si>
  <si>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</si>
  <si>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</si>
  <si>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</si>
  <si>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</si>
  <si>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</si>
  <si>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</si>
  <si>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</si>
  <si>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</si>
  <si>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</si>
  <si>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</si>
  <si>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t>
    <phoneticPr fontId="1"/>
  </si>
  <si>
    <t>（６）　【Ａ】の値</t>
    <phoneticPr fontId="1"/>
  </si>
  <si>
    <t>)</t>
    <phoneticPr fontId="5"/>
  </si>
  <si>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</si>
  <si>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</si>
  <si>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</si>
  <si>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前回届け出た時点との比較</t>
    <rPh sb="0" eb="2">
      <t>ゼンカイ</t>
    </rPh>
    <rPh sb="2" eb="3">
      <t>トド</t>
    </rPh>
    <rPh sb="4" eb="5">
      <t>デ</t>
    </rPh>
    <rPh sb="6" eb="8">
      <t>ジテン</t>
    </rPh>
    <rPh sb="10" eb="12">
      <t>ヒカク</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</si>
  <si>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</si>
  <si>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前回届出時と比較して、</t>
    <rPh sb="0" eb="2">
      <t>ゼンカイ</t>
    </rPh>
    <rPh sb="2" eb="4">
      <t>トドケデ</t>
    </rPh>
    <rPh sb="4" eb="5">
      <t>ジ</t>
    </rPh>
    <rPh sb="6" eb="8">
      <t>ヒカク</t>
    </rPh>
    <phoneticPr fontId="5"/>
  </si>
  <si>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</si>
  <si>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</si>
  <si>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【A】の値（６（５））の変化は１割以内である。</t>
    <phoneticPr fontId="1"/>
  </si>
  <si>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</si>
  <si>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</si>
  <si>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６により算出した【A】に基づき、該当する区分</t>
    <phoneticPr fontId="1"/>
  </si>
  <si>
    <t>（１）　算定が可能となる区分</t>
  </si>
  <si>
    <t>（２）　届出する区分（いずれかを選択）</t>
    <rPh sb="16" eb="18">
      <t>センタク</t>
    </rPh>
    <phoneticPr fontId="1"/>
  </si>
  <si>
    <t>　</t>
  </si>
  <si>
    <t>届出なし</t>
    <rPh sb="0" eb="2">
      <t>トドケデ</t>
    </rPh>
    <phoneticPr fontId="1"/>
  </si>
  <si>
    <t>訪問看護ベースアップ評価料（Ⅱ）1</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</si>
  <si>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</si>
  <si>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</si>
  <si>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</si>
  <si>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</si>
  <si>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</si>
  <si>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</si>
  <si>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</si>
  <si>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</si>
  <si>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</si>
  <si>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</si>
  <si>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</si>
  <si>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</si>
  <si>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</si>
  <si>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</si>
  <si>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</si>
  <si>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</si>
  <si>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</si>
  <si>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</si>
  <si>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別添２</t>
    <rPh sb="0" eb="2">
      <t>ベッテン</t>
    </rPh>
    <phoneticPr fontId="1"/>
  </si>
  <si>
    <t>　　</t>
    <phoneticPr fontId="1"/>
  </si>
  <si>
    <t>（訪問看護ステーション）賃金改善実績報告書（令和</t>
    <phoneticPr fontId="1"/>
  </si>
  <si>
    <t>Ⅰ．賃金改善実施期間</t>
    <rPh sb="2" eb="4">
      <t>チンギン</t>
    </rPh>
    <rPh sb="4" eb="6">
      <t>カイゼン</t>
    </rPh>
    <rPh sb="6" eb="8">
      <t>ジッシ</t>
    </rPh>
    <rPh sb="8" eb="10">
      <t>キカン</t>
    </rPh>
    <phoneticPr fontId="1"/>
  </si>
  <si>
    <t>Ⅱ．訪問看護ベースアップ評価料（Ⅱ）の実績額</t>
    <rPh sb="2" eb="4">
      <t>ホウモン</t>
    </rPh>
    <rPh sb="4" eb="6">
      <t>カンゴ</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</si>
  <si>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</si>
  <si>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</si>
  <si>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②訪問看護ベースアップ評価料（Ⅱ）の区分</t>
    <rPh sb="1" eb="3">
      <t>ホウモン</t>
    </rPh>
    <rPh sb="3" eb="5">
      <t>カンゴ</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</si>
  <si>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</si>
  <si>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</si>
  <si>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</si>
  <si>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</si>
  <si>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</si>
  <si>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</si>
  <si>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</si>
  <si>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</si>
  <si>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③算定回数</t>
    <rPh sb="1" eb="3">
      <t>サンテイ</t>
    </rPh>
    <rPh sb="3" eb="5">
      <t>カイスウ</t>
    </rPh>
    <phoneticPr fontId="1"/>
  </si>
  <si>
    <t>算定回数</t>
    <rPh sb="0" eb="2">
      <t>サンテイ</t>
    </rPh>
    <rPh sb="2" eb="4">
      <t>カイスウ</t>
    </rPh>
    <phoneticPr fontId="1"/>
  </si>
  <si>
    <t>計</t>
    <rPh sb="0" eb="1">
      <t>ケイ</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</si>
  <si>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</si>
  <si>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実績額</t>
    <rPh sb="0" eb="2">
      <t>ジッセキ</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</si>
  <si>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</si>
  <si>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</si>
  <si>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</si>
  <si>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</si>
  <si>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t>
    <rPh sb="2" eb="4">
      <t>ゼンタイ</t>
    </rPh>
    <rPh sb="5" eb="7">
      <t>チンギン</t>
    </rPh>
    <rPh sb="7" eb="9">
      <t>カイゼン</t>
    </rPh>
    <rPh sb="10" eb="12">
      <t>ジッセキ</t>
    </rPh>
    <rPh sb="12" eb="13">
      <t>ガク</t>
    </rPh>
    <phoneticPr fontId="1"/>
  </si>
  <si>
    <t>⑤全体の賃金改善の実績額</t>
    <rPh sb="1" eb="3">
      <t>ゼンタイ</t>
    </rPh>
    <rPh sb="4" eb="6">
      <t>チンギン</t>
    </rPh>
    <rPh sb="6" eb="8">
      <t>カイゼン</t>
    </rPh>
    <rPh sb="9" eb="11">
      <t>ジッセキ</t>
    </rPh>
    <rPh sb="11" eb="12">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</si>
  <si>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</si>
  <si>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</si>
  <si>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</si>
  <si>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</si>
  <si>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⑩うち、⑥及び⑦以外によるベア等実施分</t>
    <rPh sb="5" eb="6">
      <t>オヨ</t>
    </rPh>
    <rPh sb="8" eb="10">
      <t>イガイ</t>
    </rPh>
    <rPh sb="15" eb="16">
      <t>トウ</t>
    </rPh>
    <rPh sb="16" eb="18">
      <t>ジッシ</t>
    </rPh>
    <rPh sb="18" eb="19">
      <t>ブン</t>
    </rPh>
    <phoneticPr fontId="1"/>
  </si>
  <si>
    <t>⑪うち、定期昇給相当分</t>
    <phoneticPr fontId="1"/>
  </si>
  <si>
    <t>⑫うち、その他分（⑤－⑥－⑦－⑧－⑨－⑩－⑪）</t>
    <rPh sb="6" eb="7">
      <t>タ</t>
    </rPh>
    <rPh sb="7" eb="8">
      <t>ブン</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</si>
  <si>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</si>
  <si>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</si>
  <si>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　　給与総額」と、「実際の給与総額」との差分により判断すること。</t>
    <rPh sb="10" eb="12">
      <t>ジッサイ</t>
    </rPh>
    <rPh sb="20" eb="22">
      <t>サブン</t>
    </rPh>
    <rPh sb="25" eb="27">
      <t>ハンダン</t>
    </rPh>
    <phoneticPr fontId="1"/>
  </si>
  <si>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</si>
  <si>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　　ついては、対象職員のベア等及びそれに伴う賞与、時間外手当、法定福利費(事業者負担分等を含む)等の増加分に充てること。</t>
    <phoneticPr fontId="1"/>
  </si>
  <si>
    <t>※　「⑩うち、⑥及び⑦以外によるベア等実施分」については、訪問看護ステーションにおける経営上の余剰等に</t>
    <rPh sb="8" eb="9">
      <t>オヨ</t>
    </rPh>
    <rPh sb="29" eb="33">
      <t>ホウモンカンゴ</t>
    </rPh>
    <phoneticPr fontId="1"/>
  </si>
  <si>
    <t>　　よるベア等分を記載すること。</t>
    <phoneticPr fontId="1"/>
  </si>
  <si>
    <t>※　「⑪うち、定期昇給相当分」については、賃金改善実施期間において定期昇給により改善する賃金額を記載すること。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</si>
  <si>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</si>
  <si>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</si>
  <si>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</si>
  <si>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　　なること。</t>
    <phoneticPr fontId="1"/>
  </si>
  <si>
    <t>以下、基本給等総額、給与総額についてはそれぞれ１ヶ月当たりの額を記載してください。</t>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</si>
  <si>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</si>
  <si>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</si>
  <si>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</si>
  <si>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</si>
  <si>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</si>
  <si>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</si>
  <si>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</si>
  <si>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</si>
  <si>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⑰うち、定期昇給相当分</t>
    <phoneticPr fontId="1"/>
  </si>
  <si>
    <t>⑱うち、ベア等実施分</t>
    <rPh sb="6" eb="7">
      <t>トウ</t>
    </rPh>
    <rPh sb="7" eb="9">
      <t>ジッシ</t>
    </rPh>
    <rPh sb="9" eb="10">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</si>
  <si>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</si>
  <si>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</si>
  <si>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</si>
  <si>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</si>
  <si>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</si>
  <si>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</si>
  <si>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</si>
  <si>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</si>
  <si>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㉔うち、定期昇給相当分</t>
  </si>
  <si>
    <t>㉕うち、ベア等実施分</t>
    <rPh sb="6" eb="7">
      <t>トウ</t>
    </rPh>
    <rPh sb="7" eb="9">
      <t>ジッシ</t>
    </rPh>
    <rPh sb="9" eb="10">
      <t>ブン</t>
    </rPh>
    <phoneticPr fontId="1"/>
  </si>
  <si>
    <t>㉖ベア等による賃金増率（㉕÷㉑）</t>
    <rPh sb="3" eb="4">
      <t>トウ</t>
    </rPh>
    <rPh sb="7" eb="9">
      <t>チンギン</t>
    </rPh>
    <rPh sb="9" eb="10">
      <t>ゾウ</t>
    </rPh>
    <rPh sb="10" eb="11">
      <t>リツ</t>
    </rPh>
    <phoneticPr fontId="1"/>
  </si>
  <si>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</si>
  <si>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</si>
  <si>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</si>
  <si>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</si>
  <si>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</si>
  <si>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㉛うち、定期昇給相当分</t>
  </si>
  <si>
    <t>㉜うち、ベア等実施分</t>
    <rPh sb="6" eb="7">
      <t>トウ</t>
    </rPh>
    <rPh sb="7" eb="9">
      <t>ジッシ</t>
    </rPh>
    <rPh sb="9" eb="10">
      <t>ブン</t>
    </rPh>
    <phoneticPr fontId="1"/>
  </si>
  <si>
    <t>㉝ベア等による賃金増率（㉜÷㉘）</t>
    <rPh sb="3" eb="4">
      <t>トウ</t>
    </rPh>
    <rPh sb="7" eb="9">
      <t>チンギン</t>
    </rPh>
    <rPh sb="9" eb="10">
      <t>ゾウ</t>
    </rPh>
    <rPh sb="10" eb="11">
      <t>リツ</t>
    </rPh>
    <phoneticPr fontId="1"/>
  </si>
  <si>
    <t>Ⅶ．看護補助者の基本給等に係る事項</t>
    <rPh sb="2" eb="4">
      <t>カンゴ</t>
    </rPh>
    <rPh sb="4" eb="7">
      <t>ホジョシャ</t>
    </rPh>
    <rPh sb="13" eb="14">
      <t>カカ</t>
    </rPh>
    <rPh sb="15" eb="17">
      <t>ジコウ</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</si>
  <si>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</si>
  <si>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</si>
  <si>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</si>
  <si>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</si>
  <si>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㊳うち、定期昇給相当分</t>
  </si>
  <si>
    <t>㊴うち、ベア等実施分</t>
    <rPh sb="6" eb="7">
      <t>トウ</t>
    </rPh>
    <rPh sb="7" eb="9">
      <t>ジッシ</t>
    </rPh>
    <rPh sb="9" eb="10">
      <t>ブン</t>
    </rPh>
    <phoneticPr fontId="1"/>
  </si>
  <si>
    <t>㊵ベア等による賃金増率（㊴÷㉟）</t>
    <rPh sb="3" eb="4">
      <t>トウ</t>
    </rPh>
    <rPh sb="7" eb="9">
      <t>チンギン</t>
    </rPh>
    <rPh sb="9" eb="10">
      <t>ゾウ</t>
    </rPh>
    <rPh sb="10" eb="11">
      <t>リツ</t>
    </rPh>
    <phoneticPr fontId="1"/>
  </si>
  <si>
    <t>Ⅷ．その他の対象職種の基本給等に係る事項</t>
    <rPh sb="4" eb="5">
      <t>タ</t>
    </rPh>
    <rPh sb="6" eb="8">
      <t>タイショウ</t>
    </rPh>
    <rPh sb="8" eb="10">
      <t>ショクシュ</t>
    </rPh>
    <rPh sb="16" eb="17">
      <t>カカ</t>
    </rPh>
    <rPh sb="18" eb="20">
      <t>ジコウ</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</si>
  <si>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</si>
  <si>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</si>
  <si>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</si>
  <si>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</si>
  <si>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㊺うち、定期昇給相当分</t>
  </si>
  <si>
    <t>㊻うち、ベア等実施分</t>
    <rPh sb="6" eb="7">
      <t>トウ</t>
    </rPh>
    <rPh sb="7" eb="9">
      <t>ジッシ</t>
    </rPh>
    <rPh sb="9" eb="10">
      <t>ブン</t>
    </rPh>
    <phoneticPr fontId="1"/>
  </si>
  <si>
    <t>㊼ベア等による賃金増率（㊻÷㊷）</t>
    <rPh sb="3" eb="4">
      <t>トウ</t>
    </rPh>
    <rPh sb="7" eb="9">
      <t>チンギン</t>
    </rPh>
    <rPh sb="9" eb="10">
      <t>ゾウ</t>
    </rPh>
    <rPh sb="10" eb="11">
      <t>リツ</t>
    </rPh>
    <phoneticPr fontId="1"/>
  </si>
  <si>
    <t>【ベースアップ評価料対象外職種について】</t>
    <rPh sb="7" eb="9">
      <t>ヒョウカ</t>
    </rPh>
    <rPh sb="9" eb="10">
      <t>リョウ</t>
    </rPh>
    <rPh sb="10" eb="13">
      <t>タイショウガイ</t>
    </rPh>
    <rPh sb="13" eb="15">
      <t>ショクシュ</t>
    </rPh>
    <phoneticPr fontId="1"/>
  </si>
  <si>
    <t>Ⅸ．事務職員の基本給等に係る事項</t>
    <rPh sb="2" eb="4">
      <t>ジム</t>
    </rPh>
    <rPh sb="4" eb="6">
      <t>ショクイン</t>
    </rPh>
    <rPh sb="12" eb="13">
      <t>カカ</t>
    </rPh>
    <rPh sb="14" eb="16">
      <t>ジコウ</t>
    </rPh>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</si>
  <si>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</si>
  <si>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</si>
  <si>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うち、賃金改善する前の職員の基本給等総額（賃金改善実施期間（②）の開始月）</t>
    <phoneticPr fontId="1"/>
  </si>
  <si>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</si>
  <si>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</si>
  <si>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</si>
  <si>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　  うち、賃金改善した後の医療保険の利用者割合を乗じた職員の基本給等総額</t>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</si>
  <si>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</si>
  <si>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</si>
  <si>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うち、定期昇給相当分</t>
    <phoneticPr fontId="1"/>
  </si>
  <si>
    <t>　うち、ベア等実施分</t>
    <rPh sb="6" eb="7">
      <t>トウ</t>
    </rPh>
    <rPh sb="7" eb="9">
      <t>ジッシ</t>
    </rPh>
    <rPh sb="9" eb="10">
      <t>ブン</t>
    </rPh>
    <phoneticPr fontId="1"/>
  </si>
  <si>
    <t>　ベア等による賃金増率（　÷㊿）</t>
    <rPh sb="3" eb="4">
      <t>トウ</t>
    </rPh>
    <rPh sb="7" eb="9">
      <t>チンギン</t>
    </rPh>
    <rPh sb="9" eb="10">
      <t>ゾウ</t>
    </rPh>
    <rPh sb="10" eb="11">
      <t>リツ</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</si>
  <si>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</si>
  <si>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</si>
  <si>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</si>
  <si>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</si>
  <si>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別添３</t>
    <rPh sb="0" eb="2">
      <t>ベッテン</t>
    </rPh>
    <phoneticPr fontId="5"/>
  </si>
  <si>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</si>
  <si>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</si>
  <si>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</si>
  <si>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</si>
  <si>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</si>
  <si>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</si>
  <si>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</si>
  <si>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</si>
  <si>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</si>
  <si>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</si>
  <si>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</si>
  <si>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</si>
  <si>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</si>
  <si>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</si>
  <si>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</si>
  <si>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</si>
  <si>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</si>
  <si>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</si>
  <si>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</si>
  <si>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</si>
  <si>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</si>
  <si>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</si>
  <si>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</si>
  <si>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項番</t>
    <rPh sb="0" eb="2">
      <t>コウバン</t>
    </rPh>
    <phoneticPr fontId="1"/>
  </si>
  <si>
    <t>11a_1_1</t>
    <phoneticPr fontId="1"/>
  </si>
  <si>
    <t>11a_1_2</t>
  </si>
  <si>
    <t>11a_2_1</t>
    <phoneticPr fontId="1"/>
  </si>
  <si>
    <t>11a_3_1</t>
    <phoneticPr fontId="1"/>
  </si>
  <si>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</si>
  <si>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</si>
  <si>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</si>
  <si>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</si>
  <si>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</si>
  <si>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</si>
  <si>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</si>
  <si>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</si>
  <si>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</si>
  <si>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</si>
  <si>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</si>
  <si>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</si>
  <si>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</si>
  <si>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</si>
  <si>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</si>
  <si>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</si>
  <si>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</si>
  <si>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</si>
  <si>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</si>
  <si>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</si>
  <si>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</si>
  <si>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</si>
  <si>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</si>
  <si>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</si>
  <si>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</si>
  <si>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</si>
  <si>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</si>
  <si>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</si>
  <si>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</si>
  <si>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</si>
  <si>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</si>
  <si>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</si>
  <si>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</si>
  <si>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</si>
  <si>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</si>
  <si>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</si>
  <si>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</si>
  <si>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</si>
  <si>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</si>
  <si>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</si>
  <si>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</si>
  <si>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</si>
  <si>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</si>
  <si>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</si>
  <si>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</si>
  <si>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</si>
  <si>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</si>
  <si>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</si>
  <si>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</si>
  <si>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</si>
  <si>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</si>
  <si>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</si>
  <si>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</si>
  <si>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</si>
  <si>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</si>
  <si>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</si>
  <si>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</si>
  <si>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</si>
  <si>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</si>
  <si>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</si>
  <si>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</si>
  <si>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</si>
  <si>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</si>
  <si>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</si>
  <si>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</si>
  <si>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</si>
  <si>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</si>
  <si>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</si>
  <si>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</si>
  <si>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</si>
  <si>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</si>
  <si>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</si>
  <si>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</si>
  <si>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</si>
  <si>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</si>
  <si>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</si>
  <si>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</si>
  <si>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</si>
  <si>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</si>
  <si>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</si>
  <si>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</si>
  <si>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</si>
  <si>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</si>
  <si>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</si>
  <si>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</si>
  <si>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</si>
  <si>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</si>
  <si>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</si>
  <si>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</si>
  <si>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</si>
  <si>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</si>
  <si>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</si>
  <si>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</si>
  <si>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</si>
  <si>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</si>
  <si>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</si>
  <si>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</si>
  <si>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</si>
  <si>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</si>
  <si>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</si>
  <si>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</si>
  <si>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</si>
  <si>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</si>
  <si>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</si>
  <si>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</si>
  <si>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</si>
  <si>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</si>
  <si>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</si>
  <si>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</si>
  <si>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</si>
  <si>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</si>
  <si>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</si>
  <si>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</si>
  <si>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</si>
  <si>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</si>
  <si>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</si>
  <si>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</si>
  <si>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</si>
  <si>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k_3a_9</t>
  </si>
  <si>
    <t>k_3b_1</t>
    <phoneticPr fontId="1"/>
  </si>
  <si>
    <t>k_3b_1check</t>
    <phoneticPr fontId="1"/>
  </si>
  <si>
    <t>k_3b_2</t>
  </si>
  <si>
    <t>k_3b_3</t>
  </si>
  <si>
    <t>k_3b_4</t>
  </si>
  <si>
    <t>k_3b_5</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</si>
  <si>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</si>
  <si>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</si>
  <si>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</si>
  <si>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</si>
  <si>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</si>
  <si>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</si>
  <si>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</si>
  <si>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</si>
  <si>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</si>
  <si>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</si>
  <si>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</si>
  <si>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</si>
  <si>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</si>
  <si>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</si>
  <si>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</si>
  <si>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</si>
  <si>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</si>
  <si>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</si>
  <si>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</si>
  <si>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</si>
  <si>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</si>
  <si>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</si>
  <si>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</si>
  <si>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</si>
  <si>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</si>
  <si>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</si>
  <si>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</si>
  <si>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</si>
  <si>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</si>
  <si>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</si>
  <si>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</si>
  <si>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</si>
  <si>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</si>
  <si>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</si>
  <si>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</si>
  <si>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</si>
  <si>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</si>
  <si>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</si>
  <si>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</si>
  <si>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</si>
  <si>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</si>
  <si>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</si>
  <si>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</si>
  <si>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</si>
  <si>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</si>
  <si>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</si>
  <si>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</si>
  <si>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</si>
  <si>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</si>
  <si>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</si>
  <si>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</si>
  <si>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</si>
  <si>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</si>
  <si>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</si>
  <si>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</si>
  <si>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</si>
  <si>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</si>
  <si>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</si>
  <si>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</si>
  <si>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</si>
  <si>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</si>
  <si>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</si>
  <si>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</si>
  <si>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</si>
  <si>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</si>
  <si>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</si>
  <si>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</si>
  <si>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k_11_1</t>
    <phoneticPr fontId="1"/>
  </si>
  <si>
    <t>k_11_2</t>
  </si>
  <si>
    <t>k_11_3</t>
  </si>
  <si>
    <t>k_11_4</t>
  </si>
  <si>
    <t>j_0_1</t>
    <phoneticPr fontId="1"/>
  </si>
  <si>
    <t>j_1_1</t>
    <phoneticPr fontId="1"/>
  </si>
  <si>
    <t>j_1_2</t>
  </si>
  <si>
    <t>j_1_3</t>
  </si>
  <si>
    <t>j_1_4</t>
  </si>
  <si>
    <t>j_1_5</t>
  </si>
  <si>
    <t>j_2_1</t>
    <phoneticPr fontId="1"/>
  </si>
  <si>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</si>
  <si>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</si>
  <si>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</si>
  <si>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</si>
  <si>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</si>
  <si>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</si>
  <si>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</si>
  <si>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</si>
  <si>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</si>
  <si>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</si>
  <si>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</si>
  <si>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</si>
  <si>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</si>
  <si>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</si>
  <si>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</si>
  <si>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</si>
  <si>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</si>
  <si>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</si>
  <si>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</si>
  <si>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</si>
  <si>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</si>
  <si>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</si>
  <si>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</si>
  <si>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</si>
  <si>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</si>
  <si>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</si>
  <si>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</si>
  <si>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</si>
  <si>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</si>
  <si>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</si>
  <si>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</si>
  <si>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</si>
  <si>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</si>
  <si>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</si>
  <si>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</si>
  <si>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</si>
  <si>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</si>
  <si>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</si>
  <si>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</si>
  <si>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</si>
  <si>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</si>
  <si>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</si>
  <si>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</si>
  <si>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</si>
  <si>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</si>
  <si>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</si>
  <si>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</si>
  <si>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</si>
  <si>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</si>
  <si>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</si>
  <si>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</si>
  <si>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</si>
  <si>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</si>
  <si>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</si>
  <si>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</si>
  <si>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</si>
  <si>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</si>
  <si>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</si>
  <si>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</si>
  <si>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</si>
  <si>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</si>
  <si>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</si>
  <si>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</si>
  <si>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</si>
  <si>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</si>
  <si>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</si>
  <si>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</si>
  <si>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</si>
  <si>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</si>
  <si>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</si>
  <si>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j_3_3</t>
  </si>
  <si>
    <t>j_3_4</t>
  </si>
  <si>
    <t>j_3_5</t>
  </si>
  <si>
    <t>j_3_6</t>
  </si>
  <si>
    <t>j_3_7</t>
  </si>
  <si>
    <t>j_3_8</t>
  </si>
  <si>
    <t>j_3_9</t>
  </si>
  <si>
    <t>j_4_1</t>
    <phoneticPr fontId="1"/>
  </si>
  <si>
    <t>j_4_2</t>
  </si>
  <si>
    <t>j_4_3</t>
  </si>
  <si>
    <t>j_4_4</t>
  </si>
  <si>
    <t>j_4_5</t>
  </si>
  <si>
    <t>j_4_6</t>
  </si>
  <si>
    <t>j_4_7</t>
  </si>
  <si>
    <t>j_4_8</t>
  </si>
  <si>
    <t>j_4_9</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</si>
  <si>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</si>
  <si>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</si>
  <si>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</si>
  <si>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</si>
  <si>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</si>
  <si>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</si>
  <si>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</si>
  <si>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</si>
  <si>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</si>
  <si>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</si>
  <si>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</si>
  <si>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</si>
  <si>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</si>
  <si>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</si>
  <si>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</si>
  <si>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</si>
  <si>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</si>
  <si>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</si>
  <si>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</si>
  <si>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</si>
  <si>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</si>
  <si>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</si>
  <si>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</si>
  <si>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</si>
  <si>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</si>
  <si>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</si>
  <si>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</si>
  <si>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</si>
  <si>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</si>
  <si>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</si>
  <si>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</si>
  <si>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</si>
  <si>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</si>
  <si>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</si>
  <si>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</si>
  <si>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</si>
  <si>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j_9_1</t>
    <phoneticPr fontId="1"/>
  </si>
  <si>
    <t>j_9_2</t>
  </si>
  <si>
    <t>j_9_3</t>
  </si>
  <si>
    <t>j_9_4</t>
  </si>
  <si>
    <t>j_9_5</t>
  </si>
  <si>
    <t>j_9_6</t>
  </si>
  <si>
    <t>j_9_7</t>
  </si>
  <si>
    <t>j_9_8</t>
  </si>
  <si>
    <t>j_9_9</t>
  </si>
  <si>
    <t>j_9_10</t>
  </si>
  <si>
    <t>j_9_11</t>
  </si>
  <si>
    <t>j_9_12</t>
  </si>
  <si>
    <t>j_10_1</t>
    <phoneticPr fontId="1"/>
  </si>
  <si>
    <t>j_10_2</t>
  </si>
  <si>
    <t>j_10_3</t>
  </si>
  <si>
    <t>j_10_4</t>
  </si>
  <si>
    <t>t_0_1</t>
    <phoneticPr fontId="1"/>
  </si>
  <si>
    <t>t_0_2</t>
  </si>
  <si>
    <t>t_0_3</t>
  </si>
  <si>
    <t>t_0_4</t>
  </si>
  <si>
    <t>t_0_5</t>
  </si>
  <si>
    <t>t_0_6</t>
  </si>
  <si>
    <t>t_1</t>
    <phoneticPr fontId="1"/>
  </si>
  <si>
    <t>t_2</t>
    <phoneticPr fontId="1"/>
  </si>
  <si>
    <t>t_3</t>
  </si>
  <si>
    <t>t_4</t>
  </si>
  <si>
    <t>t_5_1</t>
    <phoneticPr fontId="1"/>
  </si>
  <si>
    <t>t_5_2</t>
  </si>
  <si>
    <t>t_5_3</t>
  </si>
  <si>
    <t>t_5_4</t>
  </si>
  <si>
    <t>t_5_5</t>
  </si>
  <si>
    <t>様式更新日</t>
    <rPh sb="0" eb="5">
      <t>ヨウシキコウシンビ</t>
    </rPh>
    <phoneticPr fontId="1"/>
  </si>
  <si>
    <t>I専_7_1</t>
    <rPh sb="1" eb="2">
      <t>セン</t>
    </rPh>
    <phoneticPr fontId="1"/>
  </si>
  <si>
    <t>I専_7_2</t>
    <rPh sb="1" eb="2">
      <t>セン</t>
    </rPh>
    <phoneticPr fontId="1"/>
  </si>
  <si>
    <t>I専_7_3</t>
    <rPh sb="1" eb="2">
      <t>セン</t>
    </rPh>
    <phoneticPr fontId="1"/>
  </si>
  <si>
    <t>I専_8_1</t>
    <rPh sb="1" eb="2">
      <t>セン</t>
    </rPh>
    <phoneticPr fontId="1"/>
  </si>
  <si>
    <t>データ</t>
    <phoneticPr fontId="1"/>
  </si>
  <si>
    <t>Ⅰ専用届出様式</t>
    <rPh sb="1" eb="7">
      <t>センヨウトドケデヨウシキ</t>
    </rPh>
    <phoneticPr fontId="1"/>
  </si>
  <si>
    <t>Ⅰ専用届出様式</t>
    <rPh sb="0" eb="7">
      <t>イチセンヨウトドケデヨウシキ</t>
    </rPh>
    <phoneticPr fontId="1"/>
  </si>
  <si>
    <t>【Ａ】</t>
    <phoneticPr fontId="5"/>
  </si>
  <si>
    <t>訪問看護ベースアップ評価料（Ⅱ）の区分</t>
    <rPh sb="0" eb="2">
      <t>ホウモン</t>
    </rPh>
    <rPh sb="2" eb="4">
      <t>カンゴ</t>
    </rPh>
    <rPh sb="17" eb="19">
      <t>クブン</t>
    </rPh>
    <phoneticPr fontId="5"/>
  </si>
  <si>
    <t>金額</t>
    <rPh sb="0" eb="2">
      <t>キンガク</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</si>
  <si>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</si>
  <si>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</si>
  <si>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</si>
  <si>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</si>
  <si>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</si>
  <si>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</si>
  <si>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訪問看護ベースアップ評価料（Ⅱ）1～2</t>
  </si>
  <si>
    <t>訪問看護ベースアップ評価料（Ⅱ）3</t>
    <rPh sb="0" eb="2">
      <t>ホウモン</t>
    </rPh>
    <rPh sb="2" eb="4">
      <t>カンゴ</t>
    </rPh>
    <phoneticPr fontId="1"/>
  </si>
  <si>
    <t>訪問看護ベースアップ評価料（Ⅱ）1～3</t>
  </si>
  <si>
    <t>訪問看護ベースアップ評価料（Ⅱ）4</t>
    <rPh sb="0" eb="2">
      <t>ホウモン</t>
    </rPh>
    <rPh sb="2" eb="4">
      <t>カンゴ</t>
    </rPh>
    <phoneticPr fontId="1"/>
  </si>
  <si>
    <t>訪問看護ベースアップ評価料（Ⅱ）1～4</t>
  </si>
  <si>
    <t>訪問看護ベースアップ評価料（Ⅱ）5</t>
    <rPh sb="0" eb="2">
      <t>ホウモン</t>
    </rPh>
    <rPh sb="2" eb="4">
      <t>カンゴ</t>
    </rPh>
    <phoneticPr fontId="1"/>
  </si>
  <si>
    <t>訪問看護ベースアップ評価料（Ⅱ）1～5</t>
  </si>
  <si>
    <t>訪問看護ベースアップ評価料（Ⅱ）6</t>
    <rPh sb="0" eb="2">
      <t>ホウモン</t>
    </rPh>
    <rPh sb="2" eb="4">
      <t>カンゴ</t>
    </rPh>
    <phoneticPr fontId="1"/>
  </si>
  <si>
    <t>訪問看護ベースアップ評価料（Ⅱ）1～6</t>
  </si>
  <si>
    <t>訪問看護ベースアップ評価料（Ⅱ）7</t>
    <rPh sb="0" eb="2">
      <t>ホウモン</t>
    </rPh>
    <rPh sb="2" eb="4">
      <t>カンゴ</t>
    </rPh>
    <phoneticPr fontId="1"/>
  </si>
  <si>
    <t>訪問看護ベースアップ評価料（Ⅱ）1～7</t>
  </si>
  <si>
    <t>訪問看護ベースアップ評価料（Ⅱ）8</t>
    <rPh sb="0" eb="2">
      <t>ホウモン</t>
    </rPh>
    <rPh sb="2" eb="4">
      <t>カンゴ</t>
    </rPh>
    <phoneticPr fontId="1"/>
  </si>
  <si>
    <t>訪問看護ベースアップ評価料（Ⅱ）1～8</t>
  </si>
  <si>
    <t>訪問看護ベースアップ評価料（Ⅱ）9</t>
    <rPh sb="0" eb="2">
      <t>ホウモン</t>
    </rPh>
    <rPh sb="2" eb="4">
      <t>カンゴ</t>
    </rPh>
    <phoneticPr fontId="1"/>
  </si>
  <si>
    <t>訪問看護ベースアップ評価料（Ⅱ）1～9</t>
  </si>
  <si>
    <t>訪問看護ベースアップ評価料（Ⅱ）10</t>
    <rPh sb="0" eb="2">
      <t>ホウモン</t>
    </rPh>
    <rPh sb="2" eb="4">
      <t>カンゴ</t>
    </rPh>
    <phoneticPr fontId="1"/>
  </si>
  <si>
    <t>訪問看護ベースアップ評価料（Ⅱ）1～10</t>
  </si>
  <si>
    <t>訪問看護ベースアップ評価料（Ⅱ）11</t>
    <rPh sb="0" eb="2">
      <t>ホウモン</t>
    </rPh>
    <rPh sb="2" eb="4">
      <t>カンゴ</t>
    </rPh>
    <phoneticPr fontId="1"/>
  </si>
  <si>
    <t>訪問看護ベースアップ評価料（Ⅱ）1～11</t>
  </si>
  <si>
    <t>訪問看護ベースアップ評価料（Ⅱ）12</t>
    <rPh sb="0" eb="2">
      <t>ホウモン</t>
    </rPh>
    <rPh sb="2" eb="4">
      <t>カンゴ</t>
    </rPh>
    <phoneticPr fontId="1"/>
  </si>
  <si>
    <t>訪問看護ベースアップ評価料（Ⅱ）1～12</t>
  </si>
  <si>
    <t>訪問看護ベースアップ評価料（Ⅱ）13</t>
    <rPh sb="0" eb="2">
      <t>ホウモン</t>
    </rPh>
    <rPh sb="2" eb="4">
      <t>カンゴ</t>
    </rPh>
    <phoneticPr fontId="1"/>
  </si>
  <si>
    <t>訪問看護ベースアップ評価料（Ⅱ）1～13</t>
  </si>
  <si>
    <t>訪問看護ベースアップ評価料（Ⅱ）14</t>
    <rPh sb="0" eb="2">
      <t>ホウモン</t>
    </rPh>
    <rPh sb="2" eb="4">
      <t>カンゴ</t>
    </rPh>
    <phoneticPr fontId="1"/>
  </si>
  <si>
    <t>訪問看護ベースアップ評価料（Ⅱ）1～14</t>
  </si>
  <si>
    <t>訪問看護ベースアップ評価料（Ⅱ）15</t>
    <rPh sb="0" eb="2">
      <t>ホウモン</t>
    </rPh>
    <rPh sb="2" eb="4">
      <t>カンゴ</t>
    </rPh>
    <phoneticPr fontId="1"/>
  </si>
  <si>
    <t>訪問看護ベースアップ評価料（Ⅱ）1～15</t>
  </si>
  <si>
    <t>訪問看護ベースアップ評価料（Ⅱ）16</t>
    <rPh sb="0" eb="2">
      <t>ホウモン</t>
    </rPh>
    <rPh sb="2" eb="4">
      <t>カンゴ</t>
    </rPh>
    <phoneticPr fontId="1"/>
  </si>
  <si>
    <t>訪問看護ベースアップ評価料（Ⅱ）1～16</t>
  </si>
  <si>
    <t>訪問看護ベースアップ評価料（Ⅱ）17</t>
    <rPh sb="0" eb="2">
      <t>ホウモン</t>
    </rPh>
    <rPh sb="2" eb="4">
      <t>カンゴ</t>
    </rPh>
    <phoneticPr fontId="1"/>
  </si>
  <si>
    <t>訪問看護ベースアップ評価料（Ⅱ）1～17</t>
  </si>
  <si>
    <t>訪問看護ベースアップ評価料（Ⅱ）18</t>
    <rPh sb="0" eb="2">
      <t>ホウモン</t>
    </rPh>
    <rPh sb="2" eb="4">
      <t>カンゴ</t>
    </rPh>
    <phoneticPr fontId="1"/>
  </si>
  <si>
    <t>該当</t>
    <rPh sb="0" eb="2">
      <t>ガイトウ</t>
    </rPh>
    <phoneticPr fontId="1"/>
  </si>
  <si>
    <t>訪問看護ベースアップ評価料（Ⅱ）1～18</t>
  </si>
  <si>
    <t>ベースアップとは、基本給又は決まって毎月支払われる手当（以下、「基本給等」という）の引上げ（以下、「ベア等」</t>
    <rPh sb="28" eb="30">
      <t>イカ</t>
    </rPh>
    <rPh sb="32" eb="36">
      <t>キホンキュウトウ</t>
    </rPh>
    <phoneticPr fontId="1"/>
  </si>
  <si>
    <t>という）をいい、定期昇給は含まない。</t>
    <phoneticPr fontId="1"/>
  </si>
  <si>
    <t>対象職員とは、主として医療に従事する職員（医師及び歯科医師を除く。）をいう。記載上の注意２参照。</t>
    <rPh sb="38" eb="40">
      <t>キサイ</t>
    </rPh>
    <rPh sb="40" eb="41">
      <t>ジョウ</t>
    </rPh>
    <rPh sb="42" eb="44">
      <t>チュウイ</t>
    </rPh>
    <rPh sb="45" eb="47">
      <t>サンショウ</t>
    </rPh>
    <phoneticPr fontId="1"/>
  </si>
  <si>
    <t>訪問看護ステーションに関する情報</t>
    <rPh sb="0" eb="4">
      <t>ホウモンカンゴ</t>
    </rPh>
    <rPh sb="11" eb="12">
      <t>カン</t>
    </rPh>
    <rPh sb="14" eb="16">
      <t>ジョウホウ</t>
    </rPh>
    <phoneticPr fontId="1"/>
  </si>
  <si>
    <t>直近１か月間の訪問看護管理療養費（月の初日の訪問の場合)の算定回数</t>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</si>
  <si>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</si>
  <si>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ベースアップ評価料の対象職種は以下のとおり。</t>
    <rPh sb="6" eb="9">
      <t>ヒョウカリョウ</t>
    </rPh>
    <rPh sb="10" eb="12">
      <t>タイショウ</t>
    </rPh>
    <rPh sb="12" eb="14">
      <t>ショクシュ</t>
    </rPh>
    <rPh sb="15" eb="17">
      <t>イカ</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</si>
  <si>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</si>
  <si>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法定福利費(事業主負担分等を含む)を含む増加額の目安</t>
    <rPh sb="8" eb="9">
      <t>ヌシ</t>
    </rPh>
    <rPh sb="18" eb="19">
      <t>フク</t>
    </rPh>
    <rPh sb="20" eb="22">
      <t>ゾウカ</t>
    </rPh>
    <rPh sb="22" eb="23">
      <t>ガク</t>
    </rPh>
    <rPh sb="24" eb="26">
      <t>メヤス</t>
    </rPh>
    <phoneticPr fontId="1"/>
  </si>
  <si>
    <t>始する月」における対象職員（全体）の１か月の基本給等総額の増加額の見込みを記載すること。</t>
    <rPh sb="14" eb="16">
      <t>ゼンタイ</t>
    </rPh>
    <rPh sb="26" eb="28">
      <t>ソウガク</t>
    </rPh>
    <rPh sb="37" eb="39">
      <t>キサイ</t>
    </rPh>
    <phoneticPr fontId="1"/>
  </si>
  <si>
    <t>「⑨基本給等に係る賃金改善の見込み額（１か月分）」については、【賃金改善実施期間①の開始月」における対象職員（全体）の１か月の基本給等総額の増加額の見込みを記載すること。「基本給等総額」には、賞与、法定福利費等の事業主負担分や役員報酬を除いた金額を計上すること。</t>
    <rPh sb="105" eb="107">
      <t>ヤクイン</t>
    </rPh>
    <rPh sb="107" eb="109">
      <t>ホウシュウ</t>
    </rPh>
    <rPh sb="113" eb="115">
      <t>ヤクイン</t>
    </rPh>
    <rPh sb="115" eb="117">
      <t>ホウシュウ</t>
    </rPh>
    <rPh sb="118" eb="119">
      <t>ノゾ</t>
    </rPh>
    <phoneticPr fontId="1"/>
  </si>
  <si>
    <t>基本給等に係る賃金改善の見込み額（１か月分）</t>
    <phoneticPr fontId="1"/>
  </si>
  <si>
    <t>届出に係る年度においてベースアップ評価料の算定を開始する月</t>
    <rPh sb="0" eb="2">
      <t>トドケデ</t>
    </rPh>
    <rPh sb="5" eb="7">
      <t>ネンド</t>
    </rPh>
    <rPh sb="17" eb="20">
      <t>ヒョウカリョウ</t>
    </rPh>
    <rPh sb="21" eb="23">
      <t>サンテイ</t>
    </rPh>
    <rPh sb="24" eb="26">
      <t>カイシ</t>
    </rPh>
    <rPh sb="28" eb="29">
      <t>ツキ</t>
    </rPh>
    <phoneticPr fontId="1"/>
  </si>
  <si>
    <t>届出に係る年度においてベースアップ評価料の算定を終了する月（原則として３月）</t>
    <rPh sb="0" eb="2">
      <t>トドケデ</t>
    </rPh>
    <rPh sb="5" eb="7">
      <t>ネンド</t>
    </rPh>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</si>
  <si>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</si>
  <si>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rPh sb="22" eb="24">
      <t>ゲンソク</t>
    </rPh>
    <rPh sb="28" eb="29">
      <t>ガツ</t>
    </rPh>
    <phoneticPr fontId="1"/>
  </si>
  <si>
    <t>する月」以前とすること。</t>
    <phoneticPr fontId="1"/>
  </si>
  <si>
    <t>ベースアップとは、基本給又は決まって毎月支払われる手当（以下、「基本給等」という）の引上げ（以下、「ベア</t>
    <rPh sb="28" eb="30">
      <t>イカ</t>
    </rPh>
    <rPh sb="32" eb="36">
      <t>キホンキュウトウ</t>
    </rPh>
    <phoneticPr fontId="1"/>
  </si>
  <si>
    <t>等」という）をいい、定期昇給は含まない。</t>
    <phoneticPr fontId="1"/>
  </si>
  <si>
    <t>画を作成すること。</t>
    <rPh sb="2" eb="4">
      <t>サクセイ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</si>
  <si>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5">
      <t>サンテイキカン</t>
    </rPh>
    <phoneticPr fontId="1"/>
  </si>
  <si>
    <t>「①賃金改善実施期間」は、原則４月（年度の途中で当該評価料の新規届出を行う場合、当該評価料を算定開始した月）から翌年の３月までの期間をいう。</t>
    <phoneticPr fontId="1"/>
  </si>
  <si>
    <t>当の増加見込み額を賃金改善実施月数で除した金額を記載すること。</t>
    <rPh sb="2" eb="4">
      <t>ゾウカ</t>
    </rPh>
    <rPh sb="4" eb="6">
      <t>ミコ</t>
    </rPh>
    <rPh sb="9" eb="11">
      <t>チンギン</t>
    </rPh>
    <rPh sb="11" eb="13">
      <t>カイゼン</t>
    </rPh>
    <rPh sb="13" eb="15">
      <t>ジッシ</t>
    </rPh>
    <rPh sb="15" eb="17">
      <t>ツキスウ</t>
    </rPh>
    <rPh sb="24" eb="26">
      <t>キサイ</t>
    </rPh>
    <phoneticPr fontId="1"/>
  </si>
  <si>
    <r>
      <t>越す場合には、</t>
    </r>
    <r>
      <rPr>
        <sz val="12"/>
        <rFont val="ＭＳ Ｐゴシック"/>
        <family val="3"/>
        <charset val="128"/>
      </rPr>
      <t>別添の賃金改善計画書の「（４）翌年度への繰越額」に計算される金額を参考に、翌年度の賃金改善計</t>
    </r>
    <rPh sb="7" eb="9">
      <t>ベッテン</t>
    </rPh>
    <rPh sb="10" eb="12">
      <t>チンギン</t>
    </rPh>
    <rPh sb="12" eb="14">
      <t>カイゼン</t>
    </rPh>
    <rPh sb="14" eb="17">
      <t>ケイカクショ</t>
    </rPh>
    <rPh sb="22" eb="25">
      <t>ヨクネンド</t>
    </rPh>
    <rPh sb="27" eb="29">
      <t>クリコシ</t>
    </rPh>
    <rPh sb="29" eb="30">
      <t>ガク</t>
    </rPh>
    <rPh sb="32" eb="34">
      <t>ケイサン</t>
    </rPh>
    <rPh sb="37" eb="39">
      <t>キンガク</t>
    </rPh>
    <rPh sb="40" eb="42">
      <t>サンコウ</t>
    </rPh>
    <rPh sb="44" eb="46">
      <t>ヨクネン</t>
    </rPh>
    <phoneticPr fontId="1"/>
  </si>
  <si>
    <t>本様式と合わせて別添の「賃金改善計画書」を地方厚生（支）局へ提出すること。</t>
    <rPh sb="8" eb="10">
      <t>ベッテン</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</si>
  <si>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</si>
  <si>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</si>
  <si>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</si>
  <si>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「⑥届出に係る年度において賃金改善を開始する月」は「①届出に係る年度においてベースアップ評価料の算定を開始</t>
    <rPh sb="2" eb="3">
      <t>トド</t>
    </rPh>
    <rPh sb="3" eb="4">
      <t>デ</t>
    </rPh>
    <rPh sb="7" eb="9">
      <t>ネンド</t>
    </rPh>
    <rPh sb="13" eb="17">
      <t>チンギンカイゼン</t>
    </rPh>
    <rPh sb="18" eb="20">
      <t>カイシ</t>
    </rPh>
    <rPh sb="22" eb="23">
      <t>ツキ</t>
    </rPh>
    <rPh sb="27" eb="29">
      <t>トドケデ</t>
    </rPh>
    <rPh sb="32" eb="34">
      <t>ネンド</t>
    </rPh>
    <rPh sb="44" eb="47">
      <t>ヒョウカリョウ</t>
    </rPh>
    <rPh sb="48" eb="50">
      <t>サンテイ</t>
    </rPh>
    <phoneticPr fontId="1"/>
  </si>
  <si>
    <r>
      <t>⑧に伴う賞与、時間外手当等の増加見込み額</t>
    </r>
    <r>
      <rPr>
        <sz val="10"/>
        <rFont val="ＭＳ Ｐゴシック"/>
        <family val="3"/>
        <charset val="128"/>
      </rPr>
      <t>（現時点で不明の場合は0として構わない）</t>
    </r>
    <rPh sb="14" eb="16">
      <t>ゾウカ</t>
    </rPh>
    <rPh sb="16" eb="18">
      <t>ミコ</t>
    </rPh>
    <rPh sb="19" eb="20">
      <t>ガク</t>
    </rPh>
    <rPh sb="35" eb="36">
      <t>カマ</t>
    </rPh>
    <phoneticPr fontId="1"/>
  </si>
  <si>
    <t>「⑧対象職員（全体）の基本給等に係る１か月の賃金改善見込み額」には、「⑥届出に係る年度において賃金改善を開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rPh sb="41" eb="43">
      <t>ネンド</t>
    </rPh>
    <phoneticPr fontId="1"/>
  </si>
  <si>
    <t>「⑨⑧に伴う賞与、時間外手当等の増加見込み額」には、基本給等の増加に伴って増加する年間の賞与及び時間外手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</si>
  <si>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賞与がベア等と連動していない場合には、⑨のうち賞与の相当分は0とすること。</t>
    <rPh sb="0" eb="2">
      <t>ショウヨ</t>
    </rPh>
    <rPh sb="5" eb="6">
      <t>トウ</t>
    </rPh>
    <rPh sb="7" eb="9">
      <t>レンドウ</t>
    </rPh>
    <rPh sb="14" eb="16">
      <t>バアイ</t>
    </rPh>
    <rPh sb="23" eb="25">
      <t>ショウヨ</t>
    </rPh>
    <rPh sb="26" eb="29">
      <t>ソウトウブン</t>
    </rPh>
    <phoneticPr fontId="1"/>
  </si>
  <si>
    <t>時間が不明である場合には、⑨のうち時間外手当等の相当分は0として計算して構わない。</t>
    <rPh sb="3" eb="5">
      <t>フメイ</t>
    </rPh>
    <rPh sb="8" eb="10">
      <t>バアイ</t>
    </rPh>
    <rPh sb="17" eb="22">
      <t>ジカンガイテアテ</t>
    </rPh>
    <rPh sb="22" eb="23">
      <t>トウ</t>
    </rPh>
    <rPh sb="24" eb="27">
      <t>ソウトウブン</t>
    </rPh>
    <rPh sb="32" eb="34">
      <t>ケイサン</t>
    </rPh>
    <rPh sb="36" eb="37">
      <t>カマ</t>
    </rPh>
    <phoneticPr fontId="1"/>
  </si>
  <si>
    <t>「（参考）法定福利費（事業主負担分等を含む）を含む増加額の目安」は、⑧及び⑨の合計額に法定福利費（事業主負担</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rPh sb="35" eb="36">
      <t>オヨ</t>
    </rPh>
    <rPh sb="39" eb="41">
      <t>ゴウケイ</t>
    </rPh>
    <rPh sb="41" eb="42">
      <t>ガク</t>
    </rPh>
    <rPh sb="43" eb="48">
      <t>ホウテイフクリヒ</t>
    </rPh>
    <phoneticPr fontId="1"/>
  </si>
  <si>
    <t>分等を含む）の概算額として16.5％を加えた金額を計算したものであり、「⑤１か月当たりの訪問看護ベースアップ評価料</t>
    <rPh sb="1" eb="2">
      <t>トウ</t>
    </rPh>
    <rPh sb="3" eb="4">
      <t>フク</t>
    </rPh>
    <rPh sb="7" eb="9">
      <t>ガイサン</t>
    </rPh>
    <rPh sb="9" eb="10">
      <t>ガク</t>
    </rPh>
    <rPh sb="19" eb="20">
      <t>クワ</t>
    </rPh>
    <rPh sb="22" eb="24">
      <t>キンガク</t>
    </rPh>
    <rPh sb="25" eb="27">
      <t>ケイサン</t>
    </rPh>
    <rPh sb="44" eb="48">
      <t>ホウモンカンゴ</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</si>
  <si>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</si>
  <si>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</si>
  <si>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（④の１か月当たりの金額を含む）</t>
    <rPh sb="5" eb="6">
      <t>ゲツ</t>
    </rPh>
    <rPh sb="6" eb="7">
      <t>ア</t>
    </rPh>
    <rPh sb="10" eb="12">
      <t>キンガク</t>
    </rPh>
    <rPh sb="13" eb="14">
      <t>フク</t>
    </rPh>
    <phoneticPr fontId="1"/>
  </si>
  <si>
    <t>書」を作成し、報告することについて、理解しました。</t>
    <rPh sb="18" eb="20">
      <t>リカイ</t>
    </rPh>
    <phoneticPr fontId="1"/>
  </si>
  <si>
    <t>20240114Ⅰ専用</t>
    <rPh sb="9" eb="11">
      <t>センヨウ</t>
    </rPh>
    <phoneticPr fontId="1"/>
  </si>
  <si>
    <t>届出種別</t>
    <rPh sb="0" eb="2">
      <t>トドケデ</t>
    </rPh>
    <rPh sb="2" eb="4">
      <t>シュベツ</t>
    </rPh>
    <phoneticPr fontId="1"/>
  </si>
  <si>
    <t>（選択してください）</t>
  </si>
  <si>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</si>
  <si>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報2-1_1</t>
    <rPh sb="0" eb="1">
      <t>ホウ</t>
    </rPh>
    <phoneticPr fontId="1"/>
  </si>
  <si>
    <t>報2-1_2</t>
    <rPh sb="0" eb="1">
      <t>ホウ</t>
    </rPh>
    <phoneticPr fontId="1"/>
  </si>
  <si>
    <t>報2-1_3</t>
    <rPh sb="0" eb="1">
      <t>ホウ</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</si>
  <si>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</si>
  <si>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</si>
  <si>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</si>
  <si>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r>
      <t>（Ⅰ）による算定金額の見込み」</t>
    </r>
    <r>
      <rPr>
        <sz val="12"/>
        <rFont val="ＭＳ Ｐゴシック"/>
        <family val="3"/>
        <charset val="128"/>
      </rPr>
      <t>以上の金額にすること。ただし、翌年度の賃金の改善のために算定金額の一部を繰り</t>
    </r>
    <rPh sb="15" eb="17">
      <t>イジョウ</t>
    </rPh>
    <rPh sb="18" eb="20">
      <t>キンガク</t>
    </rPh>
    <rPh sb="30" eb="33">
      <t>ヨクネンド</t>
    </rPh>
    <rPh sb="34" eb="36">
      <t>チンギン</t>
    </rPh>
    <rPh sb="37" eb="39">
      <t>カイゼン</t>
    </rPh>
    <rPh sb="43" eb="47">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</si>
</sst>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4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trike/>
      <sz val="14"/>
      <color rgb="FFFF0000"/>
      <name val="ＭＳ Ｐゴシック"/>
      <family val="3"/>
    </font>
    <font>
      <strike/>
      <sz val="14"/>
      <color rgb="FFFF0000"/>
      <name val="ＭＳ Ｐゴシック"/>
      <family val="3"/>
      <charset val="128"/>
    </font>
    <font>
      <u/>
      <sz val="11"/>
      <color theme="10"/>
      <name val="游ゴシック"/>
      <family val="2"/>
      <charset val="128"/>
      <scheme val="minor"/>
    </font>
    <font>
      <sz val="11"/>
      <color theme="1"/>
      <name val="ＭＳ Ｐゴシック"/>
      <family val="3"/>
      <charset val="128"/>
    </font>
    <font>
      <u/>
      <sz val="14"/>
      <color theme="10"/>
      <name val="ＭＳ Ｐゴシック"/>
      <family val="3"/>
      <charset val="128"/>
    </font>
    <font>
      <sz val="11"/>
      <color theme="0"/>
      <name val="ＭＳ ゴシック"/>
      <family val="3"/>
      <charset val="128"/>
    </font>
    <font>
      <sz val="9"/>
      <name val="ＭＳ ゴシック"/>
      <family val="3"/>
    </font>
    <font>
      <b/>
      <sz val="11"/>
      <name val="ＭＳ ゴシック"/>
      <family val="3"/>
    </font>
    <font>
      <b/>
      <sz val="14"/>
      <name val="ＭＳ Ｐゴシック"/>
      <family val="3"/>
    </font>
    <font>
      <strike/>
      <sz val="14"/>
      <name val="ＭＳ Ｐゴシック"/>
      <family val="3"/>
      <charset val="128"/>
    </font>
    <font>
      <b/>
      <sz val="11"/>
      <color rgb="FFFF0000"/>
      <name val="ＭＳ Ｐゴシック"/>
      <family val="3"/>
      <charset val="128"/>
    </font>
    <font>
      <sz val="16"/>
      <color rgb="FFFF0000"/>
      <name val="ＭＳ Ｐゴシック"/>
      <family val="3"/>
      <charset val="128"/>
    </font>
    <font>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0" xfId="0"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lignment vertical="center"/>
    </xf>
    <xf numFmtId="0" fontId="2" fillId="2" borderId="22"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2" fillId="2" borderId="0" xfId="0" applyFont="1" applyFill="1" applyAlignment="1">
      <alignment horizontal="center" vertical="center"/>
    </xf>
    <xf numFmtId="0" fontId="2" fillId="2" borderId="2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1" xfId="0" applyFont="1" applyFill="1" applyBorder="1">
      <alignment vertical="center"/>
    </xf>
    <xf numFmtId="0" fontId="2" fillId="2" borderId="21" xfId="0" applyFont="1" applyFill="1" applyBorder="1">
      <alignment vertical="center"/>
    </xf>
    <xf numFmtId="0" fontId="2" fillId="2" borderId="3" xfId="0" applyFont="1" applyFill="1" applyBorder="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8"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2" fillId="2" borderId="7" xfId="0" applyFont="1" applyFill="1" applyBorder="1">
      <alignment vertical="center"/>
    </xf>
    <xf numFmtId="0" fontId="2" fillId="2" borderId="18" xfId="0" applyFont="1" applyFill="1" applyBorder="1">
      <alignment vertical="center"/>
    </xf>
    <xf numFmtId="0" fontId="2" fillId="2" borderId="2" xfId="0" applyFont="1" applyFill="1" applyBorder="1">
      <alignment vertical="center"/>
    </xf>
    <xf numFmtId="0" fontId="2" fillId="2" borderId="2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6" xfId="0" applyFont="1" applyFill="1" applyBorder="1">
      <alignment vertical="center"/>
    </xf>
    <xf numFmtId="0" fontId="2" fillId="2" borderId="31" xfId="0" applyFont="1" applyFill="1" applyBorder="1">
      <alignment vertical="center"/>
    </xf>
    <xf numFmtId="0" fontId="2" fillId="2" borderId="28" xfId="0" applyFont="1" applyFill="1" applyBorder="1">
      <alignment vertical="center"/>
    </xf>
    <xf numFmtId="0" fontId="2" fillId="2" borderId="32" xfId="0" applyFont="1" applyFill="1" applyBorder="1" applyAlignment="1">
      <alignment horizontal="center" vertical="center"/>
    </xf>
    <xf numFmtId="0" fontId="6" fillId="0" borderId="0" xfId="1" applyFont="1" applyAlignment="1">
      <alignment horizontal="left" vertical="center"/>
    </xf>
    <xf numFmtId="0" fontId="11" fillId="0" borderId="0" xfId="1" applyFont="1" applyAlignment="1">
      <alignment horizontal="center" vertical="center"/>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0" borderId="7" xfId="0" applyFont="1" applyBorder="1">
      <alignment vertical="center"/>
    </xf>
    <xf numFmtId="0" fontId="2" fillId="2" borderId="34" xfId="0" applyFont="1" applyFill="1" applyBorder="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2" xfId="0" applyFont="1" applyFill="1" applyBorder="1">
      <alignment vertical="center"/>
    </xf>
    <xf numFmtId="0" fontId="2" fillId="6" borderId="5" xfId="0" applyFont="1" applyFill="1" applyBorder="1">
      <alignment vertical="center"/>
    </xf>
    <xf numFmtId="0" fontId="2" fillId="6" borderId="20"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0" xfId="0" applyFont="1" applyFill="1" applyBorder="1">
      <alignment vertical="center"/>
    </xf>
    <xf numFmtId="0" fontId="2" fillId="0" borderId="18"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8" xfId="0" applyFont="1" applyFill="1" applyBorder="1" applyAlignment="1">
      <alignment horizontal="center" vertical="center"/>
    </xf>
    <xf numFmtId="0" fontId="2" fillId="2" borderId="38" xfId="0" applyFont="1" applyFill="1" applyBorder="1">
      <alignment vertical="center"/>
    </xf>
    <xf numFmtId="0" fontId="2" fillId="2" borderId="43" xfId="0" applyFont="1" applyFill="1" applyBorder="1">
      <alignment vertical="center"/>
    </xf>
    <xf numFmtId="0" fontId="2" fillId="6" borderId="14" xfId="0" applyFont="1" applyFill="1" applyBorder="1">
      <alignment vertical="center"/>
    </xf>
    <xf numFmtId="0" fontId="2" fillId="6" borderId="16" xfId="0" applyFont="1" applyFill="1" applyBorder="1">
      <alignment vertical="center"/>
    </xf>
    <xf numFmtId="0" fontId="2" fillId="6" borderId="31" xfId="0" applyFont="1" applyFill="1" applyBorder="1">
      <alignment vertical="center"/>
    </xf>
    <xf numFmtId="0" fontId="2" fillId="6" borderId="43"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47" xfId="0" applyFont="1" applyFill="1" applyBorder="1">
      <alignment vertical="center"/>
    </xf>
    <xf numFmtId="0" fontId="2" fillId="0" borderId="0" xfId="0" applyFont="1" applyAlignment="1">
      <alignment horizontal="center" vertical="center"/>
    </xf>
    <xf numFmtId="0" fontId="18" fillId="0" borderId="0" xfId="1" applyFont="1">
      <alignment vertical="center"/>
    </xf>
    <xf numFmtId="0" fontId="3" fillId="0" borderId="0" xfId="0" applyFont="1">
      <alignment vertical="center"/>
    </xf>
    <xf numFmtId="0" fontId="2" fillId="6" borderId="19" xfId="0" applyFont="1" applyFill="1" applyBorder="1">
      <alignment vertical="center"/>
    </xf>
    <xf numFmtId="0" fontId="2" fillId="6" borderId="27" xfId="0" applyFont="1" applyFill="1" applyBorder="1">
      <alignment vertical="center"/>
    </xf>
    <xf numFmtId="0" fontId="2" fillId="6" borderId="1" xfId="0" applyFont="1" applyFill="1" applyBorder="1">
      <alignment vertical="center"/>
    </xf>
    <xf numFmtId="0" fontId="2" fillId="6" borderId="35" xfId="0" applyFont="1" applyFill="1" applyBorder="1">
      <alignment vertical="center"/>
    </xf>
    <xf numFmtId="0" fontId="2" fillId="6" borderId="44" xfId="0" applyFont="1" applyFill="1" applyBorder="1">
      <alignment vertical="center"/>
    </xf>
    <xf numFmtId="0" fontId="2" fillId="6" borderId="45" xfId="0" applyFont="1" applyFill="1" applyBorder="1">
      <alignment vertical="center"/>
    </xf>
    <xf numFmtId="0" fontId="2" fillId="6" borderId="17" xfId="0" applyFont="1" applyFill="1" applyBorder="1">
      <alignment vertical="center"/>
    </xf>
    <xf numFmtId="0" fontId="19" fillId="2" borderId="0" xfId="0" applyFont="1" applyFill="1">
      <alignment vertical="center"/>
    </xf>
    <xf numFmtId="0" fontId="2" fillId="6" borderId="2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left" vertical="center"/>
    </xf>
    <xf numFmtId="38" fontId="4" fillId="0" borderId="0" xfId="1" applyNumberFormat="1">
      <alignment vertical="center"/>
    </xf>
    <xf numFmtId="0" fontId="9" fillId="0" borderId="0" xfId="0" applyFont="1">
      <alignment vertical="center"/>
    </xf>
    <xf numFmtId="55" fontId="23" fillId="2" borderId="0" xfId="0" applyNumberFormat="1" applyFont="1" applyFill="1" applyAlignment="1">
      <alignment horizontal="center" vertical="center"/>
    </xf>
    <xf numFmtId="0" fontId="21" fillId="0" borderId="0" xfId="0" applyFont="1" applyAlignment="1">
      <alignment horizontal="center" vertical="center" wrapText="1"/>
    </xf>
    <xf numFmtId="183" fontId="9" fillId="0" borderId="0" xfId="0" applyNumberFormat="1" applyFont="1" applyAlignment="1">
      <alignment horizontal="center" vertical="center" wrapText="1"/>
    </xf>
    <xf numFmtId="55" fontId="23" fillId="0" borderId="0" xfId="0" applyNumberFormat="1" applyFont="1" applyAlignment="1">
      <alignment horizontal="center"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16" xfId="0" applyFont="1" applyBorder="1">
      <alignment vertical="center"/>
    </xf>
    <xf numFmtId="0" fontId="2" fillId="0" borderId="8" xfId="0" applyFont="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4" fillId="2" borderId="0" xfId="1" applyFill="1">
      <alignment vertical="center"/>
    </xf>
    <xf numFmtId="0" fontId="24" fillId="2" borderId="0" xfId="1" applyFont="1" applyFill="1">
      <alignment vertical="center"/>
    </xf>
    <xf numFmtId="0" fontId="4" fillId="2" borderId="0" xfId="1" applyFill="1" applyProtection="1">
      <alignment vertical="center"/>
      <protection locked="0"/>
    </xf>
    <xf numFmtId="0" fontId="26" fillId="2" borderId="0" xfId="1" applyFont="1" applyFill="1">
      <alignment vertical="center"/>
    </xf>
    <xf numFmtId="0" fontId="2" fillId="0" borderId="20" xfId="0" applyFont="1" applyBorder="1">
      <alignment vertical="center"/>
    </xf>
    <xf numFmtId="0" fontId="2" fillId="2" borderId="16" xfId="0" applyFont="1" applyFill="1" applyBorder="1" applyAlignment="1">
      <alignment horizontal="left" vertical="center"/>
    </xf>
    <xf numFmtId="0" fontId="2" fillId="0" borderId="17" xfId="0" applyFont="1" applyBorder="1">
      <alignment vertical="center"/>
    </xf>
    <xf numFmtId="0" fontId="2" fillId="2" borderId="35"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21" xfId="0" applyFont="1" applyFill="1" applyBorder="1">
      <alignment vertical="center"/>
    </xf>
    <xf numFmtId="0" fontId="2" fillId="6" borderId="46" xfId="0" applyFont="1" applyFill="1" applyBorder="1">
      <alignment vertical="center"/>
    </xf>
    <xf numFmtId="0" fontId="27" fillId="0" borderId="0" xfId="1" applyFont="1" applyAlignment="1">
      <alignment horizontal="center" vertical="center"/>
    </xf>
    <xf numFmtId="55" fontId="9" fillId="2" borderId="0" xfId="0" applyNumberFormat="1" applyFont="1" applyFill="1" applyAlignment="1">
      <alignment horizontal="center" vertical="center"/>
    </xf>
    <xf numFmtId="0" fontId="28" fillId="0" borderId="0" xfId="0" applyFont="1" applyAlignment="1">
      <alignment horizontal="center" vertical="center" wrapText="1"/>
    </xf>
    <xf numFmtId="55" fontId="9" fillId="0" borderId="0" xfId="0" applyNumberFormat="1" applyFont="1" applyAlignment="1">
      <alignment horizontal="center" vertical="center"/>
    </xf>
    <xf numFmtId="0" fontId="24" fillId="0" borderId="0" xfId="1" applyFont="1" applyAlignment="1">
      <alignment vertical="center" textRotation="255"/>
    </xf>
    <xf numFmtId="0" fontId="6" fillId="0" borderId="0" xfId="1" applyFont="1" applyAlignment="1">
      <alignment horizontal="center"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4" xfId="0" applyFont="1" applyFill="1" applyBorder="1" applyProtection="1">
      <alignment vertical="center"/>
      <protection locked="0"/>
    </xf>
    <xf numFmtId="0" fontId="25" fillId="2" borderId="0" xfId="1" applyFont="1" applyFill="1">
      <alignment vertical="center"/>
    </xf>
    <xf numFmtId="0" fontId="25" fillId="2" borderId="0" xfId="1" applyFont="1" applyFill="1" applyAlignment="1">
      <alignment vertical="center" wrapText="1"/>
    </xf>
    <xf numFmtId="0" fontId="25" fillId="2" borderId="0" xfId="1" applyFont="1" applyFill="1" applyAlignment="1">
      <alignment horizontal="left" vertical="center"/>
    </xf>
    <xf numFmtId="0" fontId="26" fillId="2" borderId="0" xfId="1" applyFont="1" applyFill="1" applyAlignment="1">
      <alignment horizontal="center" vertical="center"/>
    </xf>
    <xf numFmtId="0" fontId="0" fillId="9" borderId="0" xfId="0" applyFill="1">
      <alignment vertical="center"/>
    </xf>
    <xf numFmtId="0" fontId="0" fillId="0" borderId="0" xfId="0" applyAlignment="1">
      <alignment vertical="center" shrinkToFit="1"/>
    </xf>
    <xf numFmtId="0" fontId="0" fillId="4" borderId="0" xfId="0" applyFill="1">
      <alignment vertical="center"/>
    </xf>
    <xf numFmtId="38" fontId="0" fillId="9" borderId="0" xfId="0" applyNumberFormat="1" applyFill="1">
      <alignment vertical="center"/>
    </xf>
    <xf numFmtId="179"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6" fontId="0" fillId="4" borderId="0" xfId="3" applyNumberFormat="1" applyFont="1" applyFill="1">
      <alignment vertical="center"/>
    </xf>
    <xf numFmtId="177" fontId="0" fillId="4" borderId="0" xfId="0" applyNumberFormat="1" applyFill="1">
      <alignment vertical="center"/>
    </xf>
    <xf numFmtId="0" fontId="9" fillId="10" borderId="0" xfId="1" applyFont="1" applyFill="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Alignment="1">
      <alignment horizontal="center" vertical="center"/>
    </xf>
    <xf numFmtId="0" fontId="2" fillId="10" borderId="0" xfId="0" applyFont="1" applyFill="1" applyProtection="1">
      <alignment vertical="center"/>
      <protection locked="0"/>
    </xf>
    <xf numFmtId="0" fontId="3" fillId="10" borderId="0" xfId="0" applyFont="1" applyFill="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9" borderId="0" xfId="4" applyNumberFormat="1" applyFont="1" applyFill="1">
      <alignment vertical="center"/>
    </xf>
    <xf numFmtId="0" fontId="3" fillId="2" borderId="0" xfId="0" applyFont="1" applyFill="1" applyProtection="1">
      <alignment vertical="center"/>
      <protection locked="0"/>
    </xf>
    <xf numFmtId="0" fontId="9" fillId="0" borderId="0" xfId="1" applyFont="1" applyAlignment="1">
      <alignment horizontal="left" vertical="center" shrinkToFit="1"/>
    </xf>
    <xf numFmtId="0" fontId="4" fillId="0" borderId="0" xfId="1" applyAlignment="1">
      <alignment horizontal="left" vertical="center"/>
    </xf>
    <xf numFmtId="38" fontId="0" fillId="11" borderId="0" xfId="0" applyNumberFormat="1" applyFill="1">
      <alignment vertical="center"/>
    </xf>
    <xf numFmtId="0" fontId="30"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9" fillId="0" borderId="0" xfId="0" applyFont="1" applyProtection="1">
      <alignment vertical="center"/>
      <protection locked="0"/>
    </xf>
    <xf numFmtId="0" fontId="35" fillId="0" borderId="0" xfId="5">
      <alignment vertical="center"/>
    </xf>
    <xf numFmtId="0" fontId="9" fillId="0" borderId="33" xfId="1" applyFont="1" applyBorder="1" applyProtection="1">
      <alignment vertical="center"/>
      <protection locked="0"/>
    </xf>
    <xf numFmtId="38" fontId="0" fillId="0" borderId="0" xfId="0" applyNumberFormat="1">
      <alignment vertical="center"/>
    </xf>
    <xf numFmtId="0" fontId="9" fillId="3" borderId="0" xfId="1" applyFont="1" applyFill="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center" vertical="center"/>
    </xf>
    <xf numFmtId="180" fontId="2" fillId="0" borderId="0" xfId="0" applyNumberFormat="1" applyFont="1" applyAlignment="1">
      <alignment horizontal="center" vertical="center"/>
    </xf>
    <xf numFmtId="0" fontId="19" fillId="0" borderId="0" xfId="0" applyFont="1">
      <alignment vertical="center"/>
    </xf>
    <xf numFmtId="0" fontId="3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40" fillId="2" borderId="0" xfId="0" applyFont="1" applyFill="1">
      <alignment vertical="center"/>
    </xf>
    <xf numFmtId="0" fontId="2" fillId="2" borderId="13"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Alignment="1">
      <alignment vertical="center" shrinkToFit="1"/>
    </xf>
    <xf numFmtId="38" fontId="2" fillId="0" borderId="0" xfId="3" applyFont="1" applyFill="1" applyBorder="1" applyProtection="1">
      <alignment vertical="center"/>
    </xf>
    <xf numFmtId="38" fontId="2" fillId="0" borderId="0" xfId="0" applyNumberFormat="1" applyFont="1">
      <alignment vertical="center"/>
    </xf>
    <xf numFmtId="0" fontId="2" fillId="2" borderId="39"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29" fillId="0" borderId="0" xfId="0" applyFont="1">
      <alignment vertical="center"/>
    </xf>
    <xf numFmtId="0" fontId="2" fillId="2" borderId="23" xfId="0" applyFont="1" applyFill="1" applyBorder="1">
      <alignment vertical="center"/>
    </xf>
    <xf numFmtId="0" fontId="2" fillId="2" borderId="0" xfId="0" applyFont="1" applyFill="1" applyAlignment="1">
      <alignment horizontal="left" vertical="top" wrapTex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2" fillId="2" borderId="0" xfId="0" applyFont="1" applyFill="1" applyAlignment="1">
      <alignment vertical="top"/>
    </xf>
    <xf numFmtId="0" fontId="38" fillId="0" borderId="0" xfId="0" applyFont="1" applyAlignment="1">
      <alignment horizontal="right" vertical="center"/>
    </xf>
    <xf numFmtId="0" fontId="10" fillId="0" borderId="0" xfId="1" applyFont="1">
      <alignment vertical="center"/>
    </xf>
    <xf numFmtId="0" fontId="41" fillId="0" borderId="0" xfId="1" applyFont="1" applyAlignment="1">
      <alignment horizontal="left" vertical="center"/>
    </xf>
    <xf numFmtId="0" fontId="31" fillId="0" borderId="0" xfId="0" applyFont="1">
      <alignment vertical="center"/>
    </xf>
    <xf numFmtId="0" fontId="4" fillId="0" borderId="0" xfId="0" applyFont="1">
      <alignment vertical="center"/>
    </xf>
    <xf numFmtId="0" fontId="9" fillId="0" borderId="1" xfId="1" applyFont="1" applyBorder="1">
      <alignment vertical="center"/>
    </xf>
    <xf numFmtId="0" fontId="9" fillId="0" borderId="33" xfId="1" applyFont="1" applyBorder="1" applyAlignment="1">
      <alignment vertical="center" shrinkToFit="1"/>
    </xf>
    <xf numFmtId="0" fontId="23" fillId="0" borderId="0" xfId="1" applyFont="1">
      <alignment vertical="center"/>
    </xf>
    <xf numFmtId="0" fontId="23" fillId="0" borderId="0" xfId="1" applyFont="1" applyAlignment="1">
      <alignment horizontal="center" vertical="center"/>
    </xf>
    <xf numFmtId="0" fontId="42" fillId="0" borderId="0" xfId="1" applyFont="1" applyAlignment="1">
      <alignment horizontal="left" vertical="center" wrapText="1"/>
    </xf>
    <xf numFmtId="0" fontId="34" fillId="0" borderId="0" xfId="1" applyFont="1" applyAlignment="1">
      <alignment horizontal="left" vertical="center" wrapText="1"/>
    </xf>
    <xf numFmtId="0" fontId="34" fillId="0" borderId="0" xfId="1" applyFont="1" applyAlignment="1">
      <alignment vertical="center" wrapText="1"/>
    </xf>
    <xf numFmtId="0" fontId="34" fillId="0" borderId="0" xfId="1" applyFont="1">
      <alignment vertical="center"/>
    </xf>
    <xf numFmtId="0" fontId="34" fillId="0" borderId="0" xfId="1" applyFont="1" applyAlignment="1">
      <alignment horizontal="center" vertical="center"/>
    </xf>
    <xf numFmtId="0" fontId="28"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1" applyNumberFormat="1" applyFont="1" applyAlignment="1">
      <alignment horizontal="center" vertical="center"/>
    </xf>
    <xf numFmtId="0" fontId="6" fillId="0" borderId="0" xfId="0" applyFont="1">
      <alignment vertical="center"/>
    </xf>
    <xf numFmtId="0" fontId="17" fillId="0" borderId="0" xfId="1" applyFont="1" applyAlignment="1">
      <alignment horizontal="center" vertical="center"/>
    </xf>
    <xf numFmtId="38" fontId="9" fillId="0" borderId="0" xfId="1" applyNumberFormat="1" applyFont="1">
      <alignment vertical="center"/>
    </xf>
    <xf numFmtId="49" fontId="13" fillId="0" borderId="0" xfId="1" applyNumberFormat="1" applyFont="1" applyAlignment="1">
      <alignment horizontal="center" vertical="center"/>
    </xf>
    <xf numFmtId="0" fontId="9" fillId="3" borderId="0" xfId="1" applyFont="1" applyFill="1">
      <alignment vertical="center"/>
    </xf>
    <xf numFmtId="0" fontId="14" fillId="0" borderId="0" xfId="1" applyFont="1">
      <alignment vertical="center"/>
    </xf>
    <xf numFmtId="38" fontId="9" fillId="0" borderId="0" xfId="3" applyFont="1" applyFill="1" applyProtection="1">
      <alignment vertical="center"/>
    </xf>
    <xf numFmtId="38" fontId="9" fillId="0" borderId="0" xfId="3" applyFont="1" applyProtection="1">
      <alignment vertical="center"/>
    </xf>
    <xf numFmtId="0" fontId="9" fillId="0" borderId="0" xfId="1" applyFont="1" applyAlignment="1">
      <alignment horizontal="center" vertical="center" shrinkToFit="1"/>
    </xf>
    <xf numFmtId="0" fontId="13" fillId="0" borderId="0" xfId="1" quotePrefix="1" applyFont="1" applyAlignment="1">
      <alignment horizontal="center" vertical="center"/>
    </xf>
    <xf numFmtId="0" fontId="9" fillId="0" borderId="0" xfId="0" applyFont="1" applyAlignment="1">
      <alignment horizontal="left" vertical="center"/>
    </xf>
    <xf numFmtId="0" fontId="9" fillId="0" borderId="0" xfId="1" quotePrefix="1" applyFont="1" applyAlignment="1">
      <alignment horizontal="center" vertical="center" shrinkToFit="1"/>
    </xf>
    <xf numFmtId="0" fontId="33" fillId="0" borderId="0" xfId="1" applyFont="1">
      <alignment vertical="center"/>
    </xf>
    <xf numFmtId="0" fontId="13" fillId="0" borderId="0" xfId="1" applyFont="1" applyAlignment="1">
      <alignment horizontal="center" vertical="center" shrinkToFit="1"/>
    </xf>
    <xf numFmtId="0" fontId="36" fillId="0" borderId="0" xfId="0" applyFont="1">
      <alignment vertical="center"/>
    </xf>
    <xf numFmtId="49" fontId="9" fillId="0" borderId="0" xfId="1" quotePrefix="1" applyNumberFormat="1" applyFont="1" applyAlignment="1">
      <alignment horizontal="center" vertical="center"/>
    </xf>
    <xf numFmtId="0" fontId="23" fillId="3" borderId="0" xfId="1" applyFont="1" applyFill="1" applyAlignment="1" applyProtection="1">
      <alignment horizontal="center" vertical="center"/>
      <protection locked="0"/>
    </xf>
    <xf numFmtId="0" fontId="43" fillId="0" borderId="0" xfId="0" applyFont="1">
      <alignment vertical="center"/>
    </xf>
    <xf numFmtId="0" fontId="23"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0" borderId="0" xfId="1" applyFont="1" applyAlignment="1">
      <alignment horizontal="left" vertical="center"/>
    </xf>
    <xf numFmtId="0" fontId="6" fillId="0" borderId="0" xfId="1" applyFont="1" applyAlignment="1">
      <alignment horizontal="center" vertical="center"/>
    </xf>
    <xf numFmtId="0" fontId="9" fillId="0" borderId="0" xfId="1" applyFont="1" applyBorder="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38" fontId="9" fillId="0" borderId="28" xfId="3" applyFont="1" applyBorder="1" applyProtection="1">
      <alignment vertical="center"/>
    </xf>
    <xf numFmtId="38" fontId="17" fillId="0" borderId="0" xfId="3" applyFont="1" applyBorder="1" applyProtection="1">
      <alignment vertical="center"/>
    </xf>
    <xf numFmtId="0" fontId="9"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38" fontId="9" fillId="0" borderId="0" xfId="3" applyFont="1" applyFill="1" applyAlignment="1" applyProtection="1">
      <alignment horizontal="right" vertical="center"/>
      <protection locked="0"/>
    </xf>
    <xf numFmtId="0" fontId="9" fillId="0" borderId="0" xfId="1" applyFont="1" applyFill="1" applyAlignment="1">
      <alignment horizontal="left" vertical="center" wrapText="1"/>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vertical="center" shrinkToFit="1"/>
    </xf>
    <xf numFmtId="0" fontId="0" fillId="0" borderId="0" xfId="0" applyFill="1">
      <alignment vertical="center"/>
    </xf>
    <xf numFmtId="0" fontId="10" fillId="0" borderId="0" xfId="1" applyFont="1" applyAlignment="1">
      <alignment horizontal="center" vertical="center"/>
    </xf>
    <xf numFmtId="0" fontId="6" fillId="0" borderId="0" xfId="1" applyFont="1" applyAlignment="1">
      <alignment horizontal="center" vertical="center"/>
    </xf>
    <xf numFmtId="0" fontId="35" fillId="0" borderId="0" xfId="5" applyProtection="1">
      <alignment vertical="center"/>
    </xf>
    <xf numFmtId="0" fontId="44" fillId="0" borderId="0" xfId="1" applyFont="1" applyAlignment="1">
      <alignment horizontal="center" vertical="center"/>
    </xf>
    <xf numFmtId="0" fontId="44" fillId="0" borderId="0" xfId="1" applyFont="1" applyAlignment="1">
      <alignment vertical="center" shrinkToFit="1"/>
    </xf>
    <xf numFmtId="0" fontId="37" fillId="0" borderId="24" xfId="5" applyFont="1" applyBorder="1" applyAlignment="1" applyProtection="1">
      <alignment horizontal="center" vertical="center"/>
    </xf>
    <xf numFmtId="0" fontId="37" fillId="0" borderId="25" xfId="5" applyFont="1" applyBorder="1" applyAlignment="1" applyProtection="1">
      <alignment horizontal="center" vertical="center"/>
    </xf>
    <xf numFmtId="0" fontId="37" fillId="0" borderId="26" xfId="5" applyFont="1" applyBorder="1" applyAlignment="1" applyProtection="1">
      <alignment horizontal="center" vertical="center"/>
    </xf>
    <xf numFmtId="0" fontId="10" fillId="0" borderId="0" xfId="1" applyFont="1" applyAlignment="1">
      <alignment horizontal="center" vertical="center"/>
    </xf>
    <xf numFmtId="0" fontId="9" fillId="0" borderId="28" xfId="1" applyFont="1" applyBorder="1" applyAlignment="1">
      <alignment horizontal="left" vertical="center"/>
    </xf>
    <xf numFmtId="49" fontId="9" fillId="3" borderId="28" xfId="3" applyNumberFormat="1" applyFont="1" applyFill="1" applyBorder="1" applyAlignment="1" applyProtection="1">
      <alignment horizontal="center" vertical="center"/>
      <protection locked="0"/>
    </xf>
    <xf numFmtId="0" fontId="9" fillId="3" borderId="28" xfId="1" applyFont="1" applyFill="1" applyBorder="1" applyAlignment="1" applyProtection="1">
      <alignment horizontal="left" vertical="center" shrinkToFit="1"/>
      <protection locked="0"/>
    </xf>
    <xf numFmtId="0" fontId="10" fillId="3" borderId="0" xfId="1" applyFont="1" applyFill="1" applyAlignment="1" applyProtection="1">
      <alignment horizontal="center" vertical="center" shrinkToFit="1"/>
      <protection locked="0"/>
    </xf>
    <xf numFmtId="0" fontId="9" fillId="0" borderId="28" xfId="1" applyFont="1" applyBorder="1" applyAlignment="1">
      <alignment horizontal="center" vertical="center"/>
    </xf>
    <xf numFmtId="0" fontId="9" fillId="0" borderId="28" xfId="1" applyFont="1" applyBorder="1" applyAlignment="1">
      <alignment horizontal="righ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28" xfId="1" applyFont="1" applyFill="1" applyBorder="1" applyAlignment="1" applyProtection="1">
      <alignment horizontal="left" vertical="center"/>
      <protection locked="0"/>
    </xf>
    <xf numFmtId="0" fontId="9" fillId="0" borderId="28" xfId="1" applyFont="1" applyBorder="1" applyAlignment="1">
      <alignment vertical="center"/>
    </xf>
    <xf numFmtId="0" fontId="9" fillId="0" borderId="34" xfId="1" applyFont="1" applyBorder="1" applyAlignment="1">
      <alignment horizontal="left" vertical="center"/>
    </xf>
    <xf numFmtId="0" fontId="9" fillId="0" borderId="1" xfId="1" applyFont="1" applyBorder="1" applyAlignment="1">
      <alignment horizontal="left" vertical="center"/>
    </xf>
    <xf numFmtId="0" fontId="9" fillId="0" borderId="52"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3" borderId="16" xfId="1" applyFont="1" applyFill="1" applyBorder="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3" borderId="6" xfId="1" applyFont="1" applyFill="1" applyBorder="1" applyAlignment="1" applyProtection="1">
      <alignment horizontal="left" vertical="center"/>
      <protection locked="0"/>
    </xf>
    <xf numFmtId="0" fontId="9" fillId="0" borderId="16"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23" fillId="0" borderId="0" xfId="1" applyFont="1" applyAlignment="1">
      <alignment horizontal="center" vertical="center"/>
    </xf>
    <xf numFmtId="0" fontId="9" fillId="3" borderId="28" xfId="1" applyFont="1" applyFill="1" applyBorder="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38" fontId="9" fillId="4" borderId="0" xfId="3" applyFont="1" applyFill="1" applyAlignment="1" applyProtection="1">
      <alignment horizontal="right" vertical="center"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2" fillId="4" borderId="0" xfId="0" applyFont="1" applyFill="1" applyAlignment="1">
      <alignment horizontal="center" vertical="center"/>
    </xf>
    <xf numFmtId="0" fontId="2" fillId="4" borderId="0" xfId="0" applyFont="1" applyFill="1" applyAlignment="1">
      <alignment horizontal="left" vertical="center" shrinkToFit="1"/>
    </xf>
    <xf numFmtId="0" fontId="2" fillId="0" borderId="0" xfId="0" quotePrefix="1" applyFont="1" applyAlignment="1">
      <alignment horizontal="center" vertical="top" wrapText="1"/>
    </xf>
    <xf numFmtId="0" fontId="2" fillId="0" borderId="0" xfId="0" applyFont="1" applyAlignment="1">
      <alignment horizontal="center" vertical="top" wrapText="1"/>
    </xf>
    <xf numFmtId="0" fontId="2" fillId="4" borderId="25"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33" xfId="0" applyFont="1" applyFill="1" applyBorder="1" applyAlignment="1">
      <alignment horizontal="center" vertical="center"/>
    </xf>
    <xf numFmtId="38" fontId="2" fillId="4" borderId="25" xfId="3" applyFont="1" applyFill="1" applyBorder="1" applyAlignment="1" applyProtection="1">
      <alignment horizontal="right" vertical="center" shrinkToFit="1"/>
    </xf>
    <xf numFmtId="38" fontId="2" fillId="4" borderId="40" xfId="3" applyFont="1" applyFill="1" applyBorder="1" applyAlignment="1" applyProtection="1">
      <alignment horizontal="right" vertical="center" shrinkToFit="1"/>
    </xf>
    <xf numFmtId="38" fontId="2" fillId="4" borderId="11"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0" xfId="3" applyFont="1" applyFill="1" applyBorder="1" applyAlignment="1" applyProtection="1">
      <alignment horizontal="right" vertical="center" shrinkToFit="1"/>
    </xf>
    <xf numFmtId="0" fontId="3" fillId="2" borderId="0" xfId="0" applyFont="1" applyFill="1" applyAlignment="1">
      <alignment horizontal="right" vertical="center"/>
    </xf>
    <xf numFmtId="180" fontId="2" fillId="4" borderId="16" xfId="0" applyNumberFormat="1" applyFont="1" applyFill="1" applyBorder="1" applyAlignment="1">
      <alignment horizontal="center" vertical="center"/>
    </xf>
    <xf numFmtId="180" fontId="2" fillId="4" borderId="37" xfId="0" applyNumberFormat="1" applyFont="1" applyFill="1" applyBorder="1" applyAlignment="1">
      <alignment horizontal="center" vertical="center"/>
    </xf>
    <xf numFmtId="0" fontId="2" fillId="4" borderId="16" xfId="0" applyFont="1" applyFill="1" applyBorder="1" applyAlignment="1">
      <alignment horizontal="center" vertical="center"/>
    </xf>
    <xf numFmtId="0" fontId="2" fillId="4" borderId="37" xfId="0" applyFont="1" applyFill="1" applyBorder="1" applyAlignment="1">
      <alignment horizontal="center" vertical="center"/>
    </xf>
    <xf numFmtId="38" fontId="2" fillId="4" borderId="5" xfId="3" applyFont="1" applyFill="1" applyBorder="1" applyAlignment="1" applyProtection="1">
      <alignment horizontal="right" vertical="center" shrinkToFit="1"/>
    </xf>
    <xf numFmtId="0" fontId="2" fillId="2" borderId="0" xfId="0" applyFont="1" applyFill="1" applyAlignment="1">
      <alignment horizontal="left" vertical="center" shrinkToFit="1"/>
    </xf>
    <xf numFmtId="0" fontId="2" fillId="2" borderId="48" xfId="0" applyFont="1" applyFill="1" applyBorder="1" applyAlignment="1">
      <alignment horizontal="left" vertical="center" shrinkToFit="1"/>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8" fontId="2" fillId="4" borderId="7" xfId="3" applyFont="1" applyFill="1" applyBorder="1" applyAlignment="1" applyProtection="1">
      <alignment vertical="center"/>
    </xf>
    <xf numFmtId="0" fontId="9" fillId="0" borderId="0" xfId="1" applyFont="1" applyAlignment="1">
      <alignment horizontal="left" vertical="top" wrapText="1"/>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3" fillId="4" borderId="28" xfId="0" applyNumberFormat="1" applyFont="1" applyFill="1" applyBorder="1" applyAlignment="1">
      <alignment horizontal="center" vertical="center"/>
    </xf>
    <xf numFmtId="183" fontId="9" fillId="3" borderId="28" xfId="0" applyNumberFormat="1" applyFont="1" applyFill="1" applyBorder="1" applyAlignment="1" applyProtection="1">
      <alignment horizontal="center" vertical="center" wrapText="1"/>
      <protection locked="0"/>
    </xf>
    <xf numFmtId="55" fontId="23" fillId="2" borderId="28" xfId="0" applyNumberFormat="1" applyFont="1" applyFill="1" applyBorder="1" applyAlignment="1">
      <alignment horizontal="center" vertical="center"/>
    </xf>
    <xf numFmtId="183" fontId="9" fillId="4" borderId="28" xfId="0" applyNumberFormat="1"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Font="1" applyFill="1" applyBorder="1" applyAlignment="1">
      <alignment horizontal="center" vertical="center"/>
    </xf>
    <xf numFmtId="56" fontId="22" fillId="7" borderId="0" xfId="0" applyNumberFormat="1" applyFont="1" applyFill="1" applyAlignment="1">
      <alignment horizontal="center" vertical="center"/>
    </xf>
    <xf numFmtId="56" fontId="22" fillId="7" borderId="48" xfId="0" applyNumberFormat="1" applyFont="1" applyFill="1" applyBorder="1" applyAlignment="1">
      <alignment horizontal="center" vertical="center"/>
    </xf>
    <xf numFmtId="0" fontId="22" fillId="7" borderId="35" xfId="0" applyFont="1" applyFill="1" applyBorder="1" applyAlignment="1">
      <alignment horizontal="center" vertical="center" wrapText="1"/>
    </xf>
    <xf numFmtId="0" fontId="22" fillId="7" borderId="0" xfId="0" applyFont="1" applyFill="1" applyAlignment="1">
      <alignment horizontal="center" vertical="center" wrapText="1"/>
    </xf>
    <xf numFmtId="0" fontId="14" fillId="0" borderId="0" xfId="1" applyFont="1" applyAlignment="1">
      <alignment horizontal="left" vertical="center" wrapText="1"/>
    </xf>
    <xf numFmtId="56" fontId="22" fillId="7" borderId="16" xfId="0" applyNumberFormat="1" applyFont="1" applyFill="1" applyBorder="1" applyAlignment="1">
      <alignment horizontal="center" vertical="center"/>
    </xf>
    <xf numFmtId="56" fontId="22" fillId="7" borderId="5" xfId="0" applyNumberFormat="1" applyFont="1" applyFill="1" applyBorder="1" applyAlignment="1">
      <alignment horizontal="center" vertical="center"/>
    </xf>
    <xf numFmtId="56" fontId="22" fillId="7" borderId="6" xfId="0" applyNumberFormat="1" applyFont="1" applyFill="1" applyBorder="1" applyAlignment="1">
      <alignment horizontal="center" vertical="center"/>
    </xf>
    <xf numFmtId="182" fontId="9" fillId="3" borderId="28"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29"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3" borderId="3" xfId="2" applyNumberFormat="1" applyFont="1" applyFill="1" applyBorder="1" applyAlignment="1" applyProtection="1">
      <alignment horizontal="center" vertical="center"/>
      <protection locked="0"/>
    </xf>
    <xf numFmtId="55" fontId="9" fillId="4" borderId="16"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28"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3" borderId="3" xfId="2" applyFont="1" applyFill="1" applyBorder="1" applyAlignment="1" applyProtection="1">
      <alignment horizontal="center" vertical="center"/>
      <protection locked="0"/>
    </xf>
    <xf numFmtId="0" fontId="20" fillId="7" borderId="28" xfId="1" applyFont="1" applyFill="1" applyBorder="1" applyAlignment="1">
      <alignment horizontal="center" vertical="center"/>
    </xf>
    <xf numFmtId="178" fontId="9" fillId="3" borderId="16"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0" borderId="0" xfId="1" applyFont="1" applyAlignment="1">
      <alignment horizontal="left"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29"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6" xfId="0" applyFont="1" applyFill="1" applyBorder="1" applyAlignment="1" applyProtection="1">
      <alignment vertical="center"/>
      <protection locked="0"/>
    </xf>
    <xf numFmtId="0" fontId="9" fillId="5" borderId="36"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55" fontId="9" fillId="2" borderId="28" xfId="0" applyNumberFormat="1" applyFont="1" applyFill="1" applyBorder="1" applyAlignment="1">
      <alignment horizontal="center" vertical="center"/>
    </xf>
    <xf numFmtId="55" fontId="9" fillId="4" borderId="28"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Font="1" applyFill="1" applyBorder="1" applyAlignment="1" applyProtection="1">
      <alignment horizontal="center" vertical="center"/>
      <protection locked="0"/>
    </xf>
    <xf numFmtId="0" fontId="9" fillId="0" borderId="28" xfId="1" applyFont="1" applyBorder="1" applyAlignment="1" applyProtection="1">
      <alignment horizontal="center" vertical="center"/>
      <protection locked="0"/>
    </xf>
    <xf numFmtId="0" fontId="9" fillId="0" borderId="28" xfId="1" applyFont="1" applyBorder="1" applyAlignment="1" applyProtection="1">
      <alignment horizontal="right" vertical="center"/>
      <protection locked="0"/>
    </xf>
    <xf numFmtId="0" fontId="9" fillId="0" borderId="48" xfId="1" applyFont="1" applyBorder="1" applyAlignment="1">
      <alignment horizontal="center" vertical="center"/>
    </xf>
    <xf numFmtId="38" fontId="2" fillId="3" borderId="0" xfId="3" applyFont="1" applyFill="1" applyBorder="1" applyAlignment="1" applyProtection="1">
      <alignment horizontal="right" vertical="center" shrinkToFit="1"/>
      <protection locked="0"/>
    </xf>
    <xf numFmtId="0" fontId="2" fillId="6" borderId="19"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176" fontId="2" fillId="4" borderId="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176" fontId="2" fillId="4" borderId="45" xfId="3" applyNumberFormat="1" applyFont="1" applyFill="1" applyBorder="1" applyAlignment="1">
      <alignment horizontal="right" vertical="center" shrinkToFit="1"/>
    </xf>
    <xf numFmtId="0" fontId="3" fillId="0" borderId="11" xfId="0" applyFont="1" applyBorder="1" applyAlignment="1">
      <alignment horizontal="center"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28"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6"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38" fontId="2" fillId="3" borderId="8"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38" fontId="2" fillId="4" borderId="30" xfId="3" applyFont="1" applyFill="1" applyBorder="1" applyAlignment="1">
      <alignment horizontal="center" vertical="center" shrinkToFit="1"/>
    </xf>
    <xf numFmtId="38" fontId="2" fillId="4" borderId="10" xfId="3" applyFont="1" applyFill="1" applyBorder="1" applyAlignment="1">
      <alignment horizontal="center" vertical="center" shrinkToFit="1"/>
    </xf>
    <xf numFmtId="0" fontId="2" fillId="2" borderId="3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47" xfId="0" applyFont="1" applyFill="1" applyBorder="1" applyAlignment="1">
      <alignment horizontal="right" vertical="center"/>
    </xf>
    <xf numFmtId="38" fontId="2" fillId="4" borderId="16" xfId="3" applyFont="1" applyFill="1" applyBorder="1" applyAlignment="1">
      <alignment horizontal="center" vertical="center"/>
    </xf>
    <xf numFmtId="38" fontId="2" fillId="4" borderId="5" xfId="3" applyFont="1" applyFill="1" applyBorder="1" applyAlignment="1">
      <alignment horizontal="center" vertical="center"/>
    </xf>
    <xf numFmtId="38" fontId="2" fillId="3" borderId="3"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38" fontId="2" fillId="3" borderId="10"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2" borderId="20" xfId="0" applyFont="1" applyFill="1" applyBorder="1" applyAlignment="1">
      <alignment horizontal="center" vertical="center"/>
    </xf>
    <xf numFmtId="176" fontId="2" fillId="4" borderId="45" xfId="3" applyNumberFormat="1" applyFont="1" applyFill="1" applyBorder="1" applyAlignment="1">
      <alignment vertical="center" shrinkToFit="1"/>
    </xf>
    <xf numFmtId="0" fontId="3" fillId="6" borderId="11"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Font="1" applyFill="1" applyBorder="1" applyAlignment="1">
      <alignment vertical="center" shrinkToFit="1"/>
    </xf>
    <xf numFmtId="38" fontId="2" fillId="3" borderId="40" xfId="3" applyFont="1" applyFill="1" applyBorder="1" applyAlignment="1" applyProtection="1">
      <alignment horizontal="right" vertical="center" shrinkToFit="1"/>
      <protection locked="0"/>
    </xf>
    <xf numFmtId="0" fontId="2" fillId="2" borderId="5" xfId="0" applyFont="1" applyFill="1" applyBorder="1" applyAlignment="1">
      <alignment vertical="center"/>
    </xf>
    <xf numFmtId="38" fontId="2" fillId="3" borderId="16"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51" xfId="1" applyFont="1" applyFill="1" applyBorder="1" applyAlignment="1">
      <alignment horizontal="center" vertical="center" wrapText="1"/>
    </xf>
    <xf numFmtId="0" fontId="24" fillId="3" borderId="50" xfId="1" applyFont="1" applyFill="1" applyBorder="1" applyAlignment="1" applyProtection="1">
      <alignment horizontal="center" vertical="center"/>
      <protection locked="0"/>
    </xf>
    <xf numFmtId="0" fontId="24" fillId="3" borderId="51" xfId="1" applyFont="1" applyFill="1" applyBorder="1" applyAlignment="1" applyProtection="1">
      <alignment horizontal="center" vertical="center"/>
      <protection locked="0"/>
    </xf>
    <xf numFmtId="0" fontId="24" fillId="2" borderId="53" xfId="1" applyFont="1" applyFill="1" applyBorder="1" applyAlignment="1">
      <alignment horizontal="center" vertical="center" wrapText="1"/>
    </xf>
    <xf numFmtId="0" fontId="24" fillId="2" borderId="54" xfId="1" applyFont="1" applyFill="1" applyBorder="1" applyAlignment="1">
      <alignment horizontal="center" vertical="center" wrapText="1"/>
    </xf>
    <xf numFmtId="0" fontId="24" fillId="2" borderId="55" xfId="1" applyFont="1" applyFill="1" applyBorder="1" applyAlignment="1">
      <alignment horizontal="center" vertical="center" wrapText="1"/>
    </xf>
    <xf numFmtId="0" fontId="24" fillId="2" borderId="16"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28" xfId="1" applyFont="1" applyFill="1" applyBorder="1" applyAlignment="1">
      <alignment horizontal="center" vertical="center" shrinkToFit="1"/>
    </xf>
    <xf numFmtId="0" fontId="24" fillId="2" borderId="28" xfId="1" applyFont="1" applyFill="1" applyBorder="1" applyAlignment="1">
      <alignment horizontal="center" vertical="center"/>
    </xf>
    <xf numFmtId="0" fontId="24" fillId="3" borderId="5" xfId="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protection locked="0"/>
    </xf>
    <xf numFmtId="0" fontId="24" fillId="4" borderId="16" xfId="1" applyFont="1" applyFill="1" applyBorder="1" applyAlignment="1">
      <alignment horizontal="center" vertical="center" wrapText="1"/>
    </xf>
    <xf numFmtId="0" fontId="24" fillId="4" borderId="5"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3" borderId="53" xfId="1" applyFont="1" applyFill="1" applyBorder="1" applyAlignment="1" applyProtection="1">
      <alignment horizontal="center" vertical="center"/>
      <protection locked="0"/>
    </xf>
    <xf numFmtId="0" fontId="24" fillId="3" borderId="54" xfId="1" applyFont="1" applyFill="1" applyBorder="1" applyAlignment="1" applyProtection="1">
      <alignment horizontal="center" vertical="center"/>
      <protection locked="0"/>
    </xf>
    <xf numFmtId="0" fontId="24" fillId="3" borderId="55" xfId="1" applyFont="1" applyFill="1" applyBorder="1" applyAlignment="1" applyProtection="1">
      <alignment horizontal="center" vertical="center"/>
      <protection locked="0"/>
    </xf>
    <xf numFmtId="0" fontId="25" fillId="2" borderId="0" xfId="1" applyFont="1" applyFill="1" applyAlignment="1">
      <alignment horizontal="center" vertical="center"/>
    </xf>
    <xf numFmtId="184" fontId="25" fillId="3" borderId="0" xfId="1" applyNumberFormat="1" applyFont="1" applyFill="1" applyAlignment="1" applyProtection="1">
      <alignment vertical="center" shrinkToFit="1"/>
      <protection locked="0"/>
    </xf>
    <xf numFmtId="0" fontId="25" fillId="3" borderId="0" xfId="1" applyFont="1" applyFill="1" applyAlignment="1" applyProtection="1">
      <alignment vertical="center" shrinkToFit="1"/>
      <protection locked="0"/>
    </xf>
    <xf numFmtId="0" fontId="4" fillId="2" borderId="34" xfId="1" applyFill="1" applyBorder="1" applyAlignment="1">
      <alignment horizontal="left" vertical="center" wrapText="1"/>
    </xf>
    <xf numFmtId="0" fontId="4" fillId="2" borderId="1" xfId="1" applyFill="1" applyBorder="1" applyAlignment="1">
      <alignment horizontal="left" vertical="center" wrapText="1"/>
    </xf>
    <xf numFmtId="0" fontId="4" fillId="2" borderId="52" xfId="1" applyFill="1" applyBorder="1" applyAlignment="1">
      <alignment horizontal="left" vertical="center" wrapText="1"/>
    </xf>
    <xf numFmtId="0" fontId="4" fillId="3" borderId="24" xfId="1" applyFill="1" applyBorder="1" applyAlignment="1" applyProtection="1">
      <alignment vertical="center" wrapText="1"/>
      <protection locked="0"/>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25"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Alignment="1">
      <alignment horizontal="center" vertical="center"/>
    </xf>
    <xf numFmtId="0" fontId="4" fillId="0" borderId="28" xfId="1" applyBorder="1" applyAlignment="1">
      <alignment horizontal="center" vertical="center"/>
    </xf>
    <xf numFmtId="0" fontId="4" fillId="0" borderId="16"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1">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22" lockText="1" noThreeD="1"/>
</file>

<file path=xl/ctrlProps/ctrlProp10.xml><?xml version="1.0" encoding="utf-8"?>
<formControlPr xmlns="http://schemas.microsoft.com/office/spreadsheetml/2009/9/main" objectType="CheckBox" fmlaLink="$AK$15" lockText="1" noThreeD="1"/>
</file>

<file path=xl/ctrlProps/ctrlProp11.xml><?xml version="1.0" encoding="utf-8"?>
<formControlPr xmlns="http://schemas.microsoft.com/office/spreadsheetml/2009/9/main" objectType="Radio" checked="Checked" firstButton="1" fmlaLink="$AK$16"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24"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CheckBox" fmlaLink="$AK$26" lockText="1" noThreeD="1"/>
</file>

<file path=xl/ctrlProps/ctrlProp18.xml><?xml version="1.0" encoding="utf-8"?>
<formControlPr xmlns="http://schemas.microsoft.com/office/spreadsheetml/2009/9/main" objectType="Radio" firstButton="1" fmlaLink="$AM$104"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E$10"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H$44" lockText="1" noThreeD="1"/>
</file>

<file path=xl/ctrlProps/ctrlProp39.xml><?xml version="1.0" encoding="utf-8"?>
<formControlPr xmlns="http://schemas.microsoft.com/office/spreadsheetml/2009/9/main" objectType="CheckBox" fmlaLink="$AH$10" lockText="1" noThreeD="1"/>
</file>

<file path=xl/ctrlProps/ctrlProp4.xml><?xml version="1.0" encoding="utf-8"?>
<formControlPr xmlns="http://schemas.microsoft.com/office/spreadsheetml/2009/9/main" objectType="CheckBox" fmlaLink="$AK$10" lockText="1" noThreeD="1"/>
</file>

<file path=xl/ctrlProps/ctrlProp5.xml><?xml version="1.0" encoding="utf-8"?>
<formControlPr xmlns="http://schemas.microsoft.com/office/spreadsheetml/2009/9/main" objectType="Radio" firstButton="1" fmlaLink="$AK$1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K$14"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28575</xdr:rowOff>
        </xdr:from>
        <xdr:to>
          <xdr:col>2</xdr:col>
          <xdr:colOff>57150</xdr:colOff>
          <xdr:row>9</xdr:row>
          <xdr:rowOff>276225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4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4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4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4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4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4.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BA98"/>
  <sheetViews>
    <sheetView showGridLines="0" tabSelected="1" view="pageBreakPreview" zoomScaleNormal="100" zoomScaleSheetLayoutView="100" workbookViewId="0"/>
  </sheetViews>
  <sheetFormatPr defaultRowHeight="24.75" customHeight="1" outlineLevelCol="1"/>
  <cols>
    <col min="1" max="5" width="3.625" style="29" customWidth="1"/>
    <col min="6" max="6" width="3.625" style="90" customWidth="1"/>
    <col min="7" max="30" width="3.625" style="29" customWidth="1"/>
    <col min="31" max="31" width="11.875" style="29" hidden="1" customWidth="1" outlineLevel="1"/>
    <col min="32" max="32" width="8.625" style="29" hidden="1" customWidth="1" outlineLevel="1"/>
    <col min="33" max="33" width="6.5" style="29" hidden="1" customWidth="1" outlineLevel="1"/>
    <col min="34" max="34" width="3.625" style="29" hidden="1" customWidth="1" outlineLevel="1"/>
    <col min="35" max="35" width="5.25" style="29" customWidth="1" collapsed="1"/>
    <col min="36" max="36" width="3.625" style="29" customWidth="1"/>
    <col min="37" max="37" width="8.625" style="91" customWidth="1"/>
    <col min="38" max="49" width="3.625" style="29" customWidth="1"/>
    <col min="50" max="16384" width="9" style="29"/>
  </cols>
  <sheetData>
    <row r="1" spans="1:42" ht="24.75" customHeight="1">
      <c r="A1" s="29" t="s">
        <v>0</v>
      </c>
      <c r="AD1" s="200" t="s">
        <v>947</v>
      </c>
    </row>
    <row r="2" spans="1:42" ht="24.75" customHeight="1">
      <c r="Q2" s="275" t="s">
        <v>1</v>
      </c>
      <c r="R2" s="275"/>
      <c r="S2" s="275"/>
      <c r="T2" s="275"/>
      <c r="U2" s="275" t="s">
        <v>2</v>
      </c>
      <c r="V2" s="275"/>
      <c r="W2" s="275"/>
      <c r="X2" s="275"/>
      <c r="Y2" s="275"/>
      <c r="Z2" s="275"/>
      <c r="AA2" s="275"/>
      <c r="AB2" s="275"/>
      <c r="AC2" s="275"/>
      <c r="AD2" s="275"/>
    </row>
    <row r="3" spans="1:42" ht="12" customHeight="1">
      <c r="Q3" s="91"/>
      <c r="R3" s="91"/>
      <c r="S3" s="91"/>
      <c r="T3" s="91"/>
      <c r="U3" s="91"/>
      <c r="V3" s="91"/>
      <c r="W3" s="91"/>
      <c r="X3" s="91"/>
      <c r="Y3" s="91"/>
      <c r="Z3" s="91"/>
      <c r="AA3" s="91"/>
      <c r="AB3" s="91"/>
      <c r="AC3" s="91"/>
      <c r="AD3" s="91"/>
    </row>
    <row r="4" spans="1:42" ht="24.75" customHeight="1">
      <c r="B4" s="275" t="s">
        <v>3</v>
      </c>
      <c r="C4" s="275"/>
      <c r="D4" s="275"/>
      <c r="E4" s="275"/>
      <c r="F4" s="276" t="s">
        <v>4</v>
      </c>
      <c r="G4" s="276"/>
      <c r="H4" s="276"/>
      <c r="I4" s="276"/>
      <c r="J4" s="276"/>
      <c r="K4" s="276"/>
      <c r="L4" s="276"/>
      <c r="M4" s="276"/>
      <c r="N4" s="276"/>
      <c r="O4" s="276"/>
      <c r="P4" s="91"/>
      <c r="Q4" s="275" t="s">
        <v>5</v>
      </c>
      <c r="R4" s="275"/>
      <c r="S4" s="275"/>
      <c r="T4" s="275"/>
      <c r="U4" s="276" t="s">
        <v>4</v>
      </c>
      <c r="V4" s="276"/>
      <c r="W4" s="276"/>
      <c r="X4" s="276"/>
      <c r="Y4" s="276"/>
      <c r="Z4" s="276"/>
      <c r="AA4" s="276"/>
      <c r="AB4" s="276"/>
      <c r="AC4" s="276"/>
      <c r="AD4" s="276"/>
    </row>
    <row r="5" spans="1:42" ht="49.5" customHeight="1">
      <c r="A5" s="270" t="s">
        <v>6</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01"/>
      <c r="AF5" s="201"/>
      <c r="AG5" s="201"/>
      <c r="AH5" s="201"/>
    </row>
    <row r="6" spans="1:42" ht="30" customHeight="1">
      <c r="A6" s="258"/>
      <c r="B6" s="259" t="s">
        <v>948</v>
      </c>
      <c r="C6" s="262"/>
      <c r="D6" s="262"/>
      <c r="E6" s="262"/>
      <c r="F6" s="274" t="s">
        <v>949</v>
      </c>
      <c r="G6" s="274"/>
      <c r="H6" s="274"/>
      <c r="I6" s="274"/>
      <c r="J6" s="274"/>
      <c r="K6" s="274"/>
      <c r="L6" s="266"/>
      <c r="M6" s="266"/>
      <c r="N6" s="266"/>
      <c r="O6" s="260"/>
      <c r="P6" s="260"/>
      <c r="Q6" s="260"/>
      <c r="R6" s="260"/>
      <c r="S6" s="260"/>
      <c r="T6" s="260"/>
      <c r="U6" s="258"/>
      <c r="V6" s="258"/>
      <c r="W6" s="258"/>
      <c r="X6" s="258"/>
      <c r="Y6" s="258"/>
      <c r="Z6" s="258"/>
      <c r="AA6" s="258"/>
      <c r="AB6" s="258"/>
      <c r="AC6" s="258"/>
      <c r="AD6" s="258"/>
      <c r="AE6" s="201"/>
      <c r="AF6" s="201"/>
      <c r="AG6" s="201"/>
      <c r="AH6" s="201"/>
      <c r="AK6" s="257"/>
    </row>
    <row r="7" spans="1:42" ht="30" customHeight="1">
      <c r="A7" s="258"/>
      <c r="B7" s="262"/>
      <c r="C7" s="262"/>
      <c r="D7" s="262"/>
      <c r="E7" s="262"/>
      <c r="F7" s="263" t="s">
        <v>30</v>
      </c>
      <c r="G7" s="41" t="s">
        <v>954</v>
      </c>
      <c r="H7" s="262"/>
      <c r="I7" s="262"/>
      <c r="J7" s="262"/>
      <c r="K7" s="262"/>
      <c r="L7" s="265"/>
      <c r="M7" s="265"/>
      <c r="N7" s="265"/>
      <c r="O7" s="258"/>
      <c r="P7" s="258"/>
      <c r="Q7" s="258"/>
      <c r="R7" s="258"/>
      <c r="S7" s="258"/>
      <c r="T7" s="258"/>
      <c r="U7" s="258"/>
      <c r="V7" s="258"/>
      <c r="W7" s="258"/>
      <c r="X7" s="258"/>
      <c r="Y7" s="258"/>
      <c r="Z7" s="258"/>
      <c r="AA7" s="258"/>
      <c r="AB7" s="258"/>
      <c r="AC7" s="258"/>
      <c r="AD7" s="258"/>
      <c r="AE7" s="201"/>
      <c r="AF7" s="201"/>
      <c r="AG7" s="201"/>
      <c r="AH7" s="201"/>
      <c r="AK7" s="257"/>
    </row>
    <row r="8" spans="1:42" ht="30" customHeight="1">
      <c r="A8" s="258"/>
      <c r="B8" s="262"/>
      <c r="C8" s="262"/>
      <c r="D8" s="262"/>
      <c r="E8" s="262"/>
      <c r="F8" s="263"/>
      <c r="G8" s="41" t="s">
        <v>950</v>
      </c>
      <c r="H8" s="262"/>
      <c r="I8" s="262"/>
      <c r="J8" s="262"/>
      <c r="K8" s="262"/>
      <c r="L8" s="265"/>
      <c r="M8" s="265"/>
      <c r="N8" s="265"/>
      <c r="O8" s="258"/>
      <c r="P8" s="258"/>
      <c r="Q8" s="258"/>
      <c r="R8" s="258"/>
      <c r="S8" s="258"/>
      <c r="T8" s="258"/>
      <c r="U8" s="258"/>
      <c r="V8" s="258"/>
      <c r="W8" s="258"/>
      <c r="X8" s="258"/>
      <c r="Y8" s="258"/>
      <c r="Z8" s="258"/>
      <c r="AA8" s="258"/>
      <c r="AB8" s="258"/>
      <c r="AC8" s="258"/>
      <c r="AD8" s="258"/>
      <c r="AE8" s="201"/>
      <c r="AF8" s="201"/>
      <c r="AG8" s="201"/>
      <c r="AH8" s="201"/>
      <c r="AK8" s="257"/>
    </row>
    <row r="9" spans="1:42" ht="24.75" customHeight="1">
      <c r="A9" s="224"/>
      <c r="B9" s="90" t="s">
        <v>48</v>
      </c>
      <c r="C9" s="59"/>
      <c r="D9" s="91"/>
      <c r="E9" s="91"/>
      <c r="F9" s="91"/>
      <c r="G9" s="91"/>
      <c r="H9" s="91"/>
      <c r="I9" s="91"/>
      <c r="J9" s="91"/>
      <c r="K9" s="91"/>
      <c r="L9" s="91"/>
      <c r="M9" s="91"/>
      <c r="N9" s="91"/>
      <c r="O9" s="91"/>
      <c r="P9" s="91"/>
      <c r="Q9" s="91"/>
      <c r="R9" s="91"/>
      <c r="S9" s="91"/>
      <c r="T9" s="45"/>
      <c r="U9" s="45"/>
      <c r="V9" s="45"/>
      <c r="W9" s="45"/>
      <c r="X9" s="45"/>
      <c r="Y9" s="45"/>
      <c r="Z9" s="45"/>
      <c r="AA9" s="45"/>
      <c r="AB9" s="45"/>
      <c r="AC9" s="45"/>
      <c r="AD9" s="45"/>
      <c r="AE9" s="45"/>
    </row>
    <row r="10" spans="1:42" ht="24.75" customHeight="1">
      <c r="A10" s="30"/>
      <c r="B10" s="225"/>
      <c r="D10" s="29" t="s">
        <v>49</v>
      </c>
      <c r="E10" s="91"/>
      <c r="F10" s="91"/>
      <c r="G10" s="91"/>
      <c r="H10" s="91"/>
      <c r="I10" s="91"/>
      <c r="J10" s="91"/>
      <c r="K10" s="91"/>
      <c r="L10" s="91"/>
      <c r="M10" s="91"/>
      <c r="N10" s="91"/>
      <c r="O10" s="91"/>
      <c r="P10" s="91"/>
      <c r="Q10" s="91"/>
      <c r="R10" s="91"/>
      <c r="S10" s="91"/>
      <c r="T10" s="45"/>
      <c r="U10" s="45"/>
      <c r="V10" s="45"/>
      <c r="W10" s="45"/>
      <c r="X10" s="45"/>
      <c r="Y10" s="45"/>
      <c r="Z10" s="45"/>
      <c r="AA10" s="45"/>
      <c r="AB10" s="45"/>
      <c r="AC10" s="45"/>
      <c r="AD10" s="45"/>
      <c r="AE10" s="156" t="b">
        <v>0</v>
      </c>
      <c r="AI10" s="238" t="str">
        <f>IF(AE10&lt;&gt;TRUE,"チェックをしてください","")</f>
        <v>チェックをしてください</v>
      </c>
    </row>
    <row r="11" spans="1:42" ht="24.75" customHeight="1">
      <c r="A11" s="30"/>
      <c r="D11" s="90" t="s">
        <v>946</v>
      </c>
      <c r="E11" s="91"/>
      <c r="F11" s="91"/>
      <c r="G11" s="91"/>
      <c r="H11" s="91"/>
      <c r="I11" s="91"/>
      <c r="J11" s="91"/>
      <c r="K11" s="91"/>
      <c r="L11" s="91"/>
      <c r="M11" s="91"/>
      <c r="N11" s="91"/>
      <c r="O11" s="91"/>
      <c r="P11" s="91"/>
      <c r="Q11" s="91"/>
      <c r="R11" s="91"/>
      <c r="S11" s="91"/>
      <c r="T11" s="45"/>
      <c r="U11" s="45"/>
      <c r="V11" s="45"/>
      <c r="W11" s="45"/>
      <c r="X11" s="45"/>
      <c r="Y11" s="45"/>
      <c r="Z11" s="45"/>
      <c r="AA11" s="45"/>
      <c r="AB11" s="45"/>
      <c r="AC11" s="45"/>
      <c r="AD11" s="45"/>
      <c r="AE11" s="45"/>
    </row>
    <row r="12" spans="1:42" ht="24.75" customHeight="1">
      <c r="A12" s="202" t="s">
        <v>7</v>
      </c>
      <c r="B12" s="91"/>
      <c r="C12" s="91"/>
      <c r="D12" s="91"/>
      <c r="E12" s="91"/>
      <c r="G12" s="91"/>
      <c r="H12" s="91"/>
      <c r="I12" s="91"/>
    </row>
    <row r="13" spans="1:42" ht="24.75" customHeight="1">
      <c r="A13" s="30" t="s">
        <v>8</v>
      </c>
      <c r="B13" s="244" t="s">
        <v>910</v>
      </c>
      <c r="C13" s="242"/>
      <c r="D13" s="242"/>
      <c r="E13" s="242"/>
      <c r="F13" s="244"/>
      <c r="G13" s="242"/>
      <c r="H13" s="242"/>
      <c r="I13" s="242"/>
      <c r="M13" s="203" t="str">
        <f>IF(M14="","",IF(LEN(M14)=7,"","↓訪問看護ステーションコードを7桁で記載してください"))</f>
        <v/>
      </c>
      <c r="AK13" s="242"/>
    </row>
    <row r="14" spans="1:42" ht="24.75" customHeight="1">
      <c r="B14" s="271" t="s">
        <v>9</v>
      </c>
      <c r="C14" s="271"/>
      <c r="D14" s="271"/>
      <c r="E14" s="271"/>
      <c r="F14" s="271"/>
      <c r="G14" s="271"/>
      <c r="H14" s="271"/>
      <c r="I14" s="271"/>
      <c r="J14" s="271"/>
      <c r="K14" s="271"/>
      <c r="L14" s="271"/>
      <c r="M14" s="272"/>
      <c r="N14" s="272"/>
      <c r="O14" s="272"/>
      <c r="P14" s="272"/>
      <c r="Q14" s="272"/>
      <c r="R14" s="272"/>
      <c r="S14" s="272"/>
      <c r="T14" s="272"/>
      <c r="U14" s="272"/>
      <c r="V14" s="272"/>
      <c r="W14" s="272"/>
      <c r="X14" s="272"/>
      <c r="Y14" s="272"/>
    </row>
    <row r="15" spans="1:42" ht="24.75" customHeight="1" thickBot="1">
      <c r="B15" s="280" t="s">
        <v>10</v>
      </c>
      <c r="C15" s="280"/>
      <c r="D15" s="280"/>
      <c r="E15" s="280"/>
      <c r="F15" s="280"/>
      <c r="G15" s="280"/>
      <c r="H15" s="280"/>
      <c r="I15" s="280"/>
      <c r="J15" s="280"/>
      <c r="K15" s="280"/>
      <c r="L15" s="280"/>
      <c r="M15" s="273"/>
      <c r="N15" s="273"/>
      <c r="O15" s="273"/>
      <c r="P15" s="273"/>
      <c r="Q15" s="273"/>
      <c r="R15" s="273"/>
      <c r="S15" s="273"/>
      <c r="T15" s="273"/>
      <c r="U15" s="273"/>
      <c r="V15" s="273"/>
      <c r="W15" s="273"/>
      <c r="X15" s="273"/>
      <c r="Y15" s="273"/>
      <c r="AI15" s="204" t="s">
        <v>11</v>
      </c>
    </row>
    <row r="16" spans="1:42" ht="24.75" customHeight="1" thickBot="1">
      <c r="A16" s="30"/>
      <c r="B16" s="281" t="s">
        <v>12</v>
      </c>
      <c r="C16" s="282"/>
      <c r="D16" s="283"/>
      <c r="E16" s="271" t="s">
        <v>13</v>
      </c>
      <c r="F16" s="271"/>
      <c r="G16" s="271"/>
      <c r="H16" s="271"/>
      <c r="I16" s="271"/>
      <c r="J16" s="271"/>
      <c r="K16" s="271"/>
      <c r="L16" s="271"/>
      <c r="M16" s="294"/>
      <c r="N16" s="294"/>
      <c r="O16" s="294"/>
      <c r="P16" s="294"/>
      <c r="Q16" s="294"/>
      <c r="R16" s="294"/>
      <c r="S16" s="294"/>
      <c r="T16" s="294"/>
      <c r="U16" s="205"/>
      <c r="V16" s="205"/>
      <c r="W16" s="205"/>
      <c r="X16" s="205"/>
      <c r="Y16" s="205"/>
      <c r="AF16" s="206" t="str">
        <f>IFERROR(VLOOKUP(M16,リスト用!C3:D49,2,FALSE),"")</f>
        <v/>
      </c>
      <c r="AI16" s="267" t="str">
        <f>HYPERLINK("mailto:"&amp;AF16,AF16)</f>
        <v/>
      </c>
      <c r="AJ16" s="268"/>
      <c r="AK16" s="268"/>
      <c r="AL16" s="268"/>
      <c r="AM16" s="268"/>
      <c r="AN16" s="268"/>
      <c r="AO16" s="268"/>
      <c r="AP16" s="269"/>
    </row>
    <row r="17" spans="1:37" ht="24.75" customHeight="1">
      <c r="A17" s="30"/>
      <c r="B17" s="284"/>
      <c r="C17" s="285"/>
      <c r="D17" s="286"/>
      <c r="E17" s="271" t="s">
        <v>15</v>
      </c>
      <c r="F17" s="271"/>
      <c r="G17" s="271"/>
      <c r="H17" s="271"/>
      <c r="I17" s="271"/>
      <c r="J17" s="271"/>
      <c r="K17" s="271"/>
      <c r="L17" s="271"/>
      <c r="M17" s="279"/>
      <c r="N17" s="279"/>
      <c r="O17" s="279"/>
      <c r="P17" s="279"/>
      <c r="Q17" s="279"/>
      <c r="R17" s="279"/>
      <c r="S17" s="279"/>
      <c r="T17" s="279"/>
      <c r="U17" s="279"/>
      <c r="V17" s="279"/>
      <c r="W17" s="279"/>
      <c r="X17" s="279"/>
      <c r="Y17" s="279"/>
      <c r="AI17" s="204" t="s">
        <v>955</v>
      </c>
    </row>
    <row r="18" spans="1:37" ht="24.75" customHeight="1">
      <c r="A18" s="30"/>
      <c r="B18" s="271" t="s">
        <v>16</v>
      </c>
      <c r="C18" s="271"/>
      <c r="D18" s="271"/>
      <c r="E18" s="271"/>
      <c r="F18" s="271"/>
      <c r="G18" s="271"/>
      <c r="H18" s="271"/>
      <c r="I18" s="271"/>
      <c r="J18" s="271"/>
      <c r="K18" s="271"/>
      <c r="L18" s="271"/>
      <c r="M18" s="279"/>
      <c r="N18" s="279"/>
      <c r="O18" s="279"/>
      <c r="P18" s="279"/>
      <c r="Q18" s="279"/>
      <c r="R18" s="279"/>
      <c r="S18" s="279"/>
      <c r="T18" s="279"/>
      <c r="AI18" s="264" t="s">
        <v>956</v>
      </c>
    </row>
    <row r="19" spans="1:37" ht="24.75" customHeight="1">
      <c r="A19" s="30"/>
      <c r="B19" s="281" t="s">
        <v>932</v>
      </c>
      <c r="C19" s="282"/>
      <c r="D19" s="283"/>
      <c r="E19" s="290" t="s">
        <v>933</v>
      </c>
      <c r="F19" s="291"/>
      <c r="G19" s="291"/>
      <c r="H19" s="291"/>
      <c r="I19" s="291"/>
      <c r="J19" s="291"/>
      <c r="K19" s="291"/>
      <c r="L19" s="292"/>
      <c r="M19" s="287"/>
      <c r="N19" s="288"/>
      <c r="O19" s="288"/>
      <c r="P19" s="288"/>
      <c r="Q19" s="288"/>
      <c r="R19" s="288"/>
      <c r="S19" s="288"/>
      <c r="T19" s="289"/>
      <c r="AK19" s="252"/>
    </row>
    <row r="20" spans="1:37" ht="24.75" customHeight="1">
      <c r="A20" s="30"/>
      <c r="B20" s="284"/>
      <c r="C20" s="285"/>
      <c r="D20" s="286"/>
      <c r="E20" s="290" t="s">
        <v>934</v>
      </c>
      <c r="F20" s="291"/>
      <c r="G20" s="291"/>
      <c r="H20" s="291"/>
      <c r="I20" s="291"/>
      <c r="J20" s="291"/>
      <c r="K20" s="291"/>
      <c r="L20" s="292"/>
      <c r="M20" s="287"/>
      <c r="N20" s="288"/>
      <c r="O20" s="288"/>
      <c r="P20" s="288"/>
      <c r="Q20" s="288"/>
      <c r="R20" s="288"/>
      <c r="S20" s="288"/>
      <c r="T20" s="289"/>
      <c r="AK20" s="252"/>
    </row>
    <row r="21" spans="1:37" ht="24.75" customHeight="1" thickBot="1">
      <c r="A21" s="30" t="s">
        <v>17</v>
      </c>
      <c r="B21" s="90" t="s">
        <v>18</v>
      </c>
      <c r="C21" s="91"/>
      <c r="D21" s="91"/>
      <c r="E21" s="91"/>
      <c r="H21" s="91"/>
      <c r="I21" s="91"/>
      <c r="J21" s="91"/>
      <c r="K21" s="91"/>
      <c r="L21" s="91"/>
      <c r="M21" s="91"/>
      <c r="N21" s="91"/>
      <c r="O21" s="91"/>
      <c r="P21" s="91"/>
      <c r="Q21" s="91"/>
      <c r="R21" s="91"/>
      <c r="S21" s="91"/>
    </row>
    <row r="22" spans="1:37" ht="24.75" customHeight="1" thickBot="1">
      <c r="A22" s="30"/>
      <c r="B22" s="91"/>
      <c r="C22" s="91"/>
      <c r="D22" s="91"/>
      <c r="E22" s="91"/>
      <c r="F22" s="31"/>
      <c r="G22" s="90" t="s">
        <v>19</v>
      </c>
      <c r="H22" s="201"/>
      <c r="AF22" s="172" t="b">
        <v>1</v>
      </c>
    </row>
    <row r="23" spans="1:37" s="207" customFormat="1" ht="24.75" customHeight="1">
      <c r="A23" s="30" t="s">
        <v>20</v>
      </c>
      <c r="B23" s="90" t="s">
        <v>21</v>
      </c>
      <c r="C23" s="91"/>
      <c r="D23" s="91"/>
      <c r="E23" s="91"/>
      <c r="F23" s="90"/>
      <c r="G23" s="277" t="s">
        <v>22</v>
      </c>
      <c r="H23" s="277"/>
      <c r="I23" s="174"/>
      <c r="J23" s="29" t="s">
        <v>23</v>
      </c>
      <c r="K23" s="278"/>
      <c r="L23" s="278"/>
      <c r="M23" s="91" t="s">
        <v>24</v>
      </c>
      <c r="N23" s="278"/>
      <c r="O23" s="278"/>
      <c r="P23" s="91" t="s">
        <v>25</v>
      </c>
      <c r="AK23" s="208"/>
    </row>
    <row r="24" spans="1:37" s="212" customFormat="1" ht="24.75" customHeight="1">
      <c r="A24" s="202" t="s">
        <v>26</v>
      </c>
      <c r="B24" s="209"/>
      <c r="C24" s="209"/>
      <c r="D24" s="209"/>
      <c r="E24" s="209"/>
      <c r="F24" s="209"/>
      <c r="G24" s="209"/>
      <c r="H24" s="209"/>
      <c r="I24" s="210"/>
      <c r="J24" s="210"/>
      <c r="K24" s="210"/>
      <c r="L24" s="210"/>
      <c r="M24" s="210"/>
      <c r="N24" s="210"/>
      <c r="O24" s="210"/>
      <c r="P24" s="210"/>
      <c r="Q24" s="210"/>
      <c r="R24" s="210"/>
      <c r="S24" s="210"/>
      <c r="T24" s="210"/>
      <c r="U24" s="210"/>
      <c r="V24" s="210"/>
      <c r="W24" s="210"/>
      <c r="X24" s="210"/>
      <c r="Y24" s="210"/>
      <c r="Z24" s="210"/>
      <c r="AA24" s="210"/>
      <c r="AB24" s="210"/>
      <c r="AC24" s="210"/>
      <c r="AD24" s="211"/>
      <c r="AK24" s="213"/>
    </row>
    <row r="25" spans="1:37" s="212" customFormat="1" ht="24.75" customHeight="1">
      <c r="A25" s="30" t="s">
        <v>28</v>
      </c>
      <c r="B25" s="244" t="s">
        <v>69</v>
      </c>
      <c r="C25" s="209"/>
      <c r="D25" s="209"/>
      <c r="E25" s="209"/>
      <c r="F25" s="209"/>
      <c r="G25" s="209"/>
      <c r="H25" s="209"/>
      <c r="I25" s="210"/>
      <c r="J25" s="210"/>
      <c r="K25" s="210"/>
      <c r="L25" s="210"/>
      <c r="M25" s="210"/>
      <c r="N25" s="210"/>
      <c r="O25" s="210"/>
      <c r="P25" s="210"/>
      <c r="Q25" s="210"/>
      <c r="R25" s="210"/>
      <c r="S25" s="210"/>
      <c r="T25" s="210"/>
      <c r="U25" s="210"/>
      <c r="V25" s="210"/>
      <c r="W25" s="210"/>
      <c r="X25" s="210"/>
      <c r="Y25" s="210"/>
      <c r="Z25" s="210"/>
      <c r="AA25" s="210"/>
      <c r="AB25" s="210"/>
      <c r="AC25" s="210"/>
      <c r="AD25" s="211"/>
      <c r="AI25" s="29" t="s">
        <v>27</v>
      </c>
      <c r="AK25" s="213"/>
    </row>
    <row r="26" spans="1:37" s="212" customFormat="1" ht="24.75" customHeight="1">
      <c r="B26" s="29" t="s">
        <v>34</v>
      </c>
      <c r="C26" s="90" t="s">
        <v>919</v>
      </c>
      <c r="D26" s="29"/>
      <c r="E26" s="91"/>
      <c r="F26" s="91"/>
      <c r="G26" s="91"/>
      <c r="H26" s="91"/>
      <c r="I26" s="91"/>
      <c r="J26" s="91"/>
      <c r="K26" s="91"/>
      <c r="L26" s="91"/>
      <c r="M26" s="91"/>
      <c r="V26" s="277" t="s">
        <v>22</v>
      </c>
      <c r="W26" s="277"/>
      <c r="X26" s="174"/>
      <c r="Y26" s="29" t="s">
        <v>23</v>
      </c>
      <c r="Z26" s="278"/>
      <c r="AA26" s="278"/>
      <c r="AB26" s="91" t="s">
        <v>24</v>
      </c>
      <c r="AC26" s="210"/>
      <c r="AD26" s="211"/>
      <c r="AF26" s="91"/>
      <c r="AG26" s="29"/>
      <c r="AI26" s="250" t="str">
        <f>IF(OR(X26=0,X28=0,X26&gt;X28),"",IF(X26=X28,Z28-Z26+1,(X28-X26)*12-Z26+Z28+1))</f>
        <v/>
      </c>
      <c r="AJ26" s="29" t="s">
        <v>29</v>
      </c>
      <c r="AK26" s="213"/>
    </row>
    <row r="27" spans="1:37" s="212" customFormat="1" ht="24.75" customHeight="1">
      <c r="A27" s="30"/>
      <c r="B27" s="241" t="s">
        <v>36</v>
      </c>
      <c r="C27" s="241" t="s">
        <v>920</v>
      </c>
      <c r="D27" s="29"/>
      <c r="E27" s="240"/>
      <c r="F27" s="240"/>
      <c r="G27" s="240"/>
      <c r="H27" s="240"/>
      <c r="I27" s="240"/>
      <c r="J27" s="240"/>
      <c r="K27" s="240"/>
      <c r="L27" s="240"/>
      <c r="M27" s="240"/>
      <c r="V27" s="247"/>
      <c r="W27" s="247"/>
      <c r="X27" s="248"/>
      <c r="Y27" s="249"/>
      <c r="Z27" s="248"/>
      <c r="AA27" s="248"/>
      <c r="AB27" s="247"/>
      <c r="AC27" s="210"/>
      <c r="AD27" s="211"/>
      <c r="AF27" s="240"/>
      <c r="AG27" s="29"/>
      <c r="AI27" s="246"/>
      <c r="AJ27" s="29"/>
      <c r="AK27" s="213"/>
    </row>
    <row r="28" spans="1:37" s="212" customFormat="1" ht="24.75" customHeight="1">
      <c r="A28" s="30"/>
      <c r="B28" s="241"/>
      <c r="C28" s="241"/>
      <c r="D28" s="29"/>
      <c r="E28" s="240"/>
      <c r="F28" s="240"/>
      <c r="G28" s="240"/>
      <c r="H28" s="240"/>
      <c r="I28" s="240"/>
      <c r="J28" s="240"/>
      <c r="K28" s="240"/>
      <c r="L28" s="240"/>
      <c r="M28" s="240"/>
      <c r="V28" s="277" t="s">
        <v>22</v>
      </c>
      <c r="W28" s="277"/>
      <c r="X28" s="243"/>
      <c r="Y28" s="29" t="s">
        <v>23</v>
      </c>
      <c r="Z28" s="278"/>
      <c r="AA28" s="278"/>
      <c r="AB28" s="240" t="s">
        <v>24</v>
      </c>
      <c r="AC28" s="210"/>
      <c r="AD28" s="211"/>
      <c r="AF28" s="240"/>
      <c r="AG28" s="29"/>
      <c r="AI28" s="251" t="str">
        <f>IF(AI26="","",IF(AI26&gt;12,"←終了月が開始月と同年度内となるように選択してください",""))</f>
        <v/>
      </c>
      <c r="AJ28" s="29"/>
      <c r="AK28" s="213"/>
    </row>
    <row r="29" spans="1:37" s="212" customFormat="1" ht="24.75" customHeight="1">
      <c r="A29" s="214"/>
      <c r="B29" s="59" t="s">
        <v>30</v>
      </c>
      <c r="C29" s="59" t="s">
        <v>31</v>
      </c>
      <c r="D29" s="59"/>
      <c r="E29" s="91"/>
      <c r="F29" s="91"/>
      <c r="G29" s="91"/>
      <c r="H29" s="91"/>
      <c r="I29" s="91"/>
      <c r="J29" s="91"/>
      <c r="K29" s="91"/>
      <c r="L29" s="91"/>
      <c r="M29" s="91"/>
      <c r="N29" s="91"/>
      <c r="O29" s="91"/>
      <c r="P29" s="91"/>
      <c r="Q29" s="91"/>
      <c r="R29" s="91"/>
      <c r="S29" s="91"/>
      <c r="T29" s="91"/>
      <c r="U29" s="91"/>
      <c r="V29" s="91"/>
      <c r="W29" s="91"/>
      <c r="X29" s="91"/>
      <c r="Y29" s="91"/>
      <c r="Z29" s="91"/>
      <c r="AA29" s="91"/>
      <c r="AB29" s="91"/>
      <c r="AC29" s="210"/>
      <c r="AD29" s="211"/>
      <c r="AF29" s="29"/>
      <c r="AG29" s="29"/>
      <c r="AK29" s="213"/>
    </row>
    <row r="30" spans="1:37" s="212" customFormat="1" ht="24.75" customHeight="1">
      <c r="A30" s="30" t="s">
        <v>32</v>
      </c>
      <c r="B30" s="29" t="s">
        <v>33</v>
      </c>
      <c r="C30" s="29"/>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210"/>
      <c r="AD30" s="211"/>
      <c r="AF30" s="29"/>
      <c r="AG30" s="29"/>
      <c r="AK30" s="213"/>
    </row>
    <row r="31" spans="1:37" ht="24.75" customHeight="1">
      <c r="A31" s="30"/>
      <c r="B31" s="90" t="s">
        <v>44</v>
      </c>
      <c r="C31" s="29" t="s">
        <v>911</v>
      </c>
      <c r="D31" s="91"/>
      <c r="E31" s="91"/>
      <c r="G31" s="91"/>
      <c r="H31" s="91"/>
      <c r="I31" s="91"/>
      <c r="J31" s="91"/>
      <c r="K31" s="91"/>
      <c r="L31" s="91"/>
      <c r="T31" s="91"/>
      <c r="U31" s="91"/>
      <c r="V31" s="91"/>
      <c r="W31" s="91"/>
      <c r="X31" s="295"/>
      <c r="Y31" s="295"/>
      <c r="Z31" s="295"/>
      <c r="AA31" s="295"/>
      <c r="AB31" s="91" t="s">
        <v>35</v>
      </c>
      <c r="AC31" s="215"/>
      <c r="AD31" s="216"/>
    </row>
    <row r="32" spans="1:37" ht="24.75" customHeight="1">
      <c r="A32" s="30"/>
      <c r="B32" s="254" t="s">
        <v>46</v>
      </c>
      <c r="C32" s="29" t="s">
        <v>943</v>
      </c>
      <c r="D32" s="253"/>
      <c r="E32" s="253"/>
      <c r="F32" s="254"/>
      <c r="G32" s="253"/>
      <c r="H32" s="253"/>
      <c r="I32" s="253"/>
      <c r="J32" s="253"/>
      <c r="K32" s="253"/>
      <c r="L32" s="253"/>
      <c r="T32" s="253"/>
      <c r="U32" s="253"/>
      <c r="V32" s="253"/>
      <c r="W32" s="253"/>
      <c r="X32" s="295"/>
      <c r="Y32" s="295"/>
      <c r="Z32" s="295"/>
      <c r="AA32" s="295"/>
      <c r="AB32" s="253" t="s">
        <v>38</v>
      </c>
      <c r="AC32" s="215"/>
      <c r="AD32" s="216"/>
      <c r="AK32" s="253"/>
    </row>
    <row r="33" spans="1:37" ht="24.75" customHeight="1">
      <c r="A33" s="30"/>
      <c r="B33" s="59" t="s">
        <v>30</v>
      </c>
      <c r="C33" s="59" t="s">
        <v>944</v>
      </c>
      <c r="D33" s="253"/>
      <c r="E33" s="253"/>
      <c r="F33" s="254"/>
      <c r="G33" s="253"/>
      <c r="H33" s="253"/>
      <c r="I33" s="253"/>
      <c r="J33" s="253"/>
      <c r="K33" s="253"/>
      <c r="L33" s="253"/>
      <c r="T33" s="253"/>
      <c r="U33" s="253"/>
      <c r="V33" s="253"/>
      <c r="W33" s="253"/>
      <c r="X33" s="255"/>
      <c r="Y33" s="255"/>
      <c r="Z33" s="255"/>
      <c r="AA33" s="255"/>
      <c r="AB33" s="247"/>
      <c r="AC33" s="256"/>
      <c r="AD33" s="216"/>
      <c r="AK33" s="253"/>
    </row>
    <row r="34" spans="1:37" ht="24.75" customHeight="1">
      <c r="A34" s="216"/>
      <c r="B34" s="215" t="s">
        <v>77</v>
      </c>
      <c r="C34" s="29" t="s">
        <v>37</v>
      </c>
      <c r="E34" s="215"/>
      <c r="F34" s="215"/>
      <c r="G34" s="215"/>
      <c r="H34" s="215"/>
      <c r="I34" s="215"/>
      <c r="J34" s="215"/>
      <c r="K34" s="215"/>
      <c r="L34" s="215"/>
      <c r="M34" s="215"/>
      <c r="N34" s="215"/>
      <c r="O34" s="215"/>
      <c r="P34" s="215"/>
      <c r="Q34" s="215"/>
      <c r="R34" s="215"/>
      <c r="S34" s="215"/>
      <c r="T34" s="215"/>
      <c r="U34" s="215"/>
      <c r="V34" s="215"/>
      <c r="W34" s="215"/>
      <c r="AC34" s="215"/>
      <c r="AD34" s="216"/>
    </row>
    <row r="35" spans="1:37" ht="24.75" customHeight="1">
      <c r="A35" s="216"/>
      <c r="B35" s="215"/>
      <c r="C35" s="29" t="s">
        <v>945</v>
      </c>
      <c r="E35" s="215"/>
      <c r="F35" s="215"/>
      <c r="G35" s="215"/>
      <c r="H35" s="215"/>
      <c r="I35" s="215"/>
      <c r="J35" s="215"/>
      <c r="K35" s="215"/>
      <c r="L35" s="215"/>
      <c r="M35" s="215"/>
      <c r="N35" s="215"/>
      <c r="O35" s="215"/>
      <c r="P35" s="215"/>
      <c r="Q35" s="215"/>
      <c r="R35" s="215"/>
      <c r="S35" s="215"/>
      <c r="T35" s="215"/>
      <c r="U35" s="215"/>
      <c r="V35" s="215"/>
      <c r="W35" s="215"/>
      <c r="X35" s="297">
        <f>X31*780+IFERROR(X32/AI41,0)</f>
        <v>0</v>
      </c>
      <c r="Y35" s="297"/>
      <c r="Z35" s="297"/>
      <c r="AA35" s="297"/>
      <c r="AB35" s="217" t="s">
        <v>38</v>
      </c>
      <c r="AC35" s="215"/>
      <c r="AD35" s="216"/>
      <c r="AK35" s="253"/>
    </row>
    <row r="36" spans="1:37" ht="24.75" customHeight="1">
      <c r="A36" s="202" t="s">
        <v>39</v>
      </c>
      <c r="B36" s="90"/>
      <c r="C36" s="59"/>
      <c r="D36" s="59"/>
      <c r="E36" s="91"/>
      <c r="F36" s="91"/>
      <c r="G36" s="91"/>
      <c r="H36" s="91"/>
      <c r="I36" s="91"/>
      <c r="J36" s="91"/>
      <c r="K36" s="91"/>
      <c r="L36" s="91"/>
      <c r="M36" s="91"/>
      <c r="N36" s="91"/>
      <c r="O36" s="91"/>
      <c r="P36" s="91"/>
      <c r="Q36" s="91"/>
      <c r="R36" s="91"/>
      <c r="S36" s="91"/>
      <c r="T36" s="91"/>
      <c r="U36" s="91"/>
      <c r="V36" s="91"/>
      <c r="W36" s="215"/>
      <c r="X36" s="215"/>
      <c r="Y36" s="215"/>
      <c r="Z36" s="215"/>
      <c r="AA36" s="215"/>
      <c r="AB36" s="215"/>
      <c r="AC36" s="215"/>
      <c r="AD36" s="216"/>
    </row>
    <row r="37" spans="1:37" ht="24.75" customHeight="1">
      <c r="A37" s="214"/>
      <c r="B37" s="218" t="s">
        <v>30</v>
      </c>
      <c r="C37" s="219" t="s">
        <v>907</v>
      </c>
      <c r="E37" s="91"/>
      <c r="F37" s="91"/>
      <c r="G37" s="91"/>
      <c r="H37" s="91"/>
      <c r="I37" s="91"/>
      <c r="J37" s="91"/>
      <c r="K37" s="91"/>
      <c r="L37" s="91"/>
      <c r="M37" s="91"/>
      <c r="N37" s="91"/>
      <c r="O37" s="91"/>
      <c r="P37" s="91"/>
      <c r="Q37" s="91"/>
      <c r="R37" s="91"/>
      <c r="S37" s="91"/>
      <c r="T37" s="91"/>
      <c r="U37" s="91"/>
      <c r="V37" s="91"/>
      <c r="W37" s="215"/>
      <c r="X37" s="215"/>
      <c r="Y37" s="215"/>
      <c r="Z37" s="215"/>
      <c r="AA37" s="215"/>
      <c r="AB37" s="215"/>
      <c r="AC37" s="215"/>
      <c r="AD37" s="216"/>
    </row>
    <row r="38" spans="1:37" ht="24.75" customHeight="1">
      <c r="A38" s="214"/>
      <c r="B38" s="90"/>
      <c r="C38" s="59" t="s">
        <v>908</v>
      </c>
      <c r="E38" s="91"/>
      <c r="F38" s="91"/>
      <c r="G38" s="91"/>
      <c r="H38" s="91"/>
      <c r="I38" s="91"/>
      <c r="J38" s="91"/>
      <c r="K38" s="91"/>
      <c r="L38" s="91"/>
      <c r="M38" s="91"/>
      <c r="N38" s="91"/>
      <c r="O38" s="91"/>
      <c r="P38" s="91"/>
      <c r="Q38" s="91"/>
      <c r="R38" s="91"/>
      <c r="S38" s="91"/>
      <c r="T38" s="91"/>
      <c r="U38" s="91"/>
      <c r="V38" s="91"/>
      <c r="W38" s="215"/>
      <c r="X38" s="215"/>
      <c r="Y38" s="215"/>
      <c r="Z38" s="215"/>
      <c r="AA38" s="215"/>
      <c r="AB38" s="215"/>
      <c r="AC38" s="215"/>
      <c r="AD38" s="216"/>
    </row>
    <row r="39" spans="1:37" ht="24.75" customHeight="1">
      <c r="A39" s="220"/>
      <c r="B39" s="59" t="s">
        <v>30</v>
      </c>
      <c r="C39" s="59" t="s">
        <v>909</v>
      </c>
      <c r="D39" s="124"/>
      <c r="E39" s="124"/>
      <c r="F39" s="124"/>
      <c r="G39" s="124"/>
      <c r="H39" s="124"/>
      <c r="I39" s="124"/>
      <c r="J39" s="124"/>
      <c r="K39" s="124"/>
      <c r="L39" s="124"/>
      <c r="M39" s="124"/>
      <c r="N39" s="124"/>
      <c r="O39" s="124"/>
      <c r="P39" s="124"/>
      <c r="Q39" s="124"/>
      <c r="R39" s="124"/>
      <c r="S39" s="124"/>
      <c r="T39" s="59"/>
      <c r="U39" s="59"/>
      <c r="V39" s="59"/>
      <c r="W39" s="215"/>
      <c r="X39" s="215"/>
      <c r="Y39" s="215"/>
      <c r="Z39" s="215"/>
      <c r="AA39" s="215"/>
      <c r="AB39" s="215"/>
      <c r="AC39" s="215"/>
      <c r="AD39" s="216"/>
    </row>
    <row r="40" spans="1:37" ht="24.75" customHeight="1">
      <c r="A40" s="30" t="s">
        <v>41</v>
      </c>
      <c r="B40" s="29" t="s">
        <v>65</v>
      </c>
      <c r="C40" s="59"/>
      <c r="D40" s="245"/>
      <c r="E40" s="245"/>
      <c r="F40" s="245"/>
      <c r="G40" s="245"/>
      <c r="H40" s="245"/>
      <c r="I40" s="245"/>
      <c r="J40" s="245"/>
      <c r="K40" s="245"/>
      <c r="L40" s="245"/>
      <c r="M40" s="245"/>
      <c r="N40" s="245"/>
      <c r="O40" s="245"/>
      <c r="P40" s="245"/>
      <c r="Q40" s="245"/>
      <c r="R40" s="245"/>
      <c r="S40" s="245"/>
      <c r="T40" s="59"/>
      <c r="U40" s="59"/>
      <c r="V40" s="59"/>
      <c r="W40" s="215"/>
      <c r="X40" s="215"/>
      <c r="Y40" s="215"/>
      <c r="Z40" s="215"/>
      <c r="AA40" s="215"/>
      <c r="AB40" s="215"/>
      <c r="AC40" s="215"/>
      <c r="AD40" s="216"/>
      <c r="AI40" s="29" t="s">
        <v>40</v>
      </c>
      <c r="AK40" s="242"/>
    </row>
    <row r="41" spans="1:37" ht="24.75" customHeight="1">
      <c r="B41" s="29" t="s">
        <v>79</v>
      </c>
      <c r="C41" s="90" t="s">
        <v>921</v>
      </c>
      <c r="E41" s="91"/>
      <c r="F41" s="91"/>
      <c r="G41" s="91"/>
      <c r="H41" s="91"/>
      <c r="I41" s="91"/>
      <c r="J41" s="91"/>
      <c r="K41" s="91"/>
      <c r="L41" s="91"/>
      <c r="M41" s="91"/>
      <c r="N41" s="91"/>
      <c r="V41" s="293" t="s">
        <v>22</v>
      </c>
      <c r="W41" s="293"/>
      <c r="X41" s="237"/>
      <c r="Y41" s="207" t="s">
        <v>23</v>
      </c>
      <c r="Z41" s="278"/>
      <c r="AA41" s="278"/>
      <c r="AB41" s="91" t="s">
        <v>24</v>
      </c>
      <c r="AI41" s="250" t="str">
        <f>IF(OR(X41=0,X42=0,X41&gt;X42),"",IF(X41=X42,Z42-Z41+1,(X42-X41)*12-Z41+Z42+1))</f>
        <v/>
      </c>
      <c r="AJ41" s="29" t="s">
        <v>29</v>
      </c>
    </row>
    <row r="42" spans="1:37" ht="24.75" customHeight="1">
      <c r="A42" s="30"/>
      <c r="B42" s="241" t="s">
        <v>73</v>
      </c>
      <c r="C42" s="241" t="s">
        <v>922</v>
      </c>
      <c r="E42" s="240"/>
      <c r="F42" s="240"/>
      <c r="G42" s="240"/>
      <c r="H42" s="240"/>
      <c r="I42" s="240"/>
      <c r="J42" s="240"/>
      <c r="K42" s="240"/>
      <c r="L42" s="240"/>
      <c r="M42" s="240"/>
      <c r="N42" s="240"/>
      <c r="P42" s="239"/>
      <c r="Q42" s="239"/>
      <c r="V42" s="293" t="s">
        <v>22</v>
      </c>
      <c r="W42" s="293"/>
      <c r="X42" s="237"/>
      <c r="Y42" s="207" t="s">
        <v>23</v>
      </c>
      <c r="Z42" s="278"/>
      <c r="AA42" s="278"/>
      <c r="AB42" s="240" t="s">
        <v>24</v>
      </c>
      <c r="AI42" s="251" t="str">
        <f>IF(AI41="","",IF(AI41&gt;12,"←終了月が開始月と同年度内となるように選択してください",""))</f>
        <v/>
      </c>
      <c r="AK42" s="240"/>
    </row>
    <row r="43" spans="1:37" ht="24.75" customHeight="1">
      <c r="A43" s="214"/>
      <c r="B43" s="218" t="s">
        <v>30</v>
      </c>
      <c r="C43" s="221" t="s">
        <v>912</v>
      </c>
      <c r="E43" s="91"/>
      <c r="F43" s="91"/>
      <c r="G43" s="91"/>
      <c r="H43" s="91"/>
      <c r="I43" s="91"/>
      <c r="J43" s="91"/>
      <c r="K43" s="91"/>
      <c r="L43" s="91"/>
      <c r="M43" s="91"/>
      <c r="N43" s="91"/>
      <c r="O43" s="91"/>
      <c r="P43" s="91"/>
      <c r="Q43" s="91"/>
      <c r="R43" s="91"/>
      <c r="S43" s="91"/>
      <c r="T43" s="91"/>
      <c r="U43" s="91"/>
      <c r="V43" s="91"/>
      <c r="W43" s="91"/>
      <c r="X43" s="91"/>
      <c r="Y43" s="91"/>
      <c r="Z43" s="91"/>
      <c r="AA43" s="91"/>
      <c r="AB43" s="91"/>
    </row>
    <row r="44" spans="1:37" ht="24.75" customHeight="1">
      <c r="A44" s="214"/>
      <c r="B44" s="221"/>
      <c r="C44" s="221" t="s">
        <v>935</v>
      </c>
      <c r="E44" s="91"/>
      <c r="F44" s="91"/>
      <c r="G44" s="91"/>
      <c r="H44" s="91"/>
      <c r="I44" s="91"/>
      <c r="J44" s="91"/>
      <c r="K44" s="91"/>
      <c r="L44" s="91"/>
      <c r="M44" s="91"/>
      <c r="N44" s="91"/>
      <c r="O44" s="91"/>
      <c r="P44" s="91"/>
      <c r="Q44" s="91"/>
      <c r="R44" s="91"/>
      <c r="S44" s="91"/>
      <c r="T44" s="91"/>
      <c r="U44" s="91"/>
      <c r="V44" s="91"/>
      <c r="W44" s="91"/>
      <c r="X44" s="91"/>
      <c r="Y44" s="91"/>
      <c r="Z44" s="91"/>
      <c r="AA44" s="91"/>
      <c r="AB44" s="91"/>
    </row>
    <row r="45" spans="1:37" ht="24.75" customHeight="1">
      <c r="A45" s="214"/>
      <c r="B45" s="221"/>
      <c r="C45" s="221" t="s">
        <v>923</v>
      </c>
      <c r="E45" s="91"/>
      <c r="F45" s="91"/>
      <c r="G45" s="91"/>
      <c r="H45" s="91"/>
      <c r="I45" s="91"/>
      <c r="J45" s="91"/>
      <c r="K45" s="91"/>
      <c r="L45" s="91"/>
      <c r="M45" s="91"/>
      <c r="N45" s="91"/>
      <c r="O45" s="91"/>
      <c r="P45" s="91"/>
      <c r="Q45" s="91"/>
      <c r="R45" s="91"/>
      <c r="S45" s="91"/>
      <c r="T45" s="91"/>
      <c r="U45" s="91"/>
      <c r="V45" s="91"/>
      <c r="W45" s="91"/>
      <c r="X45" s="91"/>
      <c r="Y45" s="91"/>
      <c r="Z45" s="91"/>
      <c r="AA45" s="91"/>
      <c r="AB45" s="91"/>
    </row>
    <row r="46" spans="1:37" ht="24.75" customHeight="1">
      <c r="A46" s="30" t="s">
        <v>42</v>
      </c>
      <c r="B46" s="90" t="s">
        <v>43</v>
      </c>
      <c r="D46" s="91"/>
      <c r="E46" s="91"/>
      <c r="F46" s="91"/>
      <c r="G46" s="91"/>
      <c r="J46" s="91"/>
      <c r="K46" s="91"/>
      <c r="L46" s="91"/>
      <c r="M46" s="91"/>
      <c r="N46" s="91"/>
      <c r="O46" s="91"/>
      <c r="P46" s="91"/>
      <c r="Q46" s="91"/>
      <c r="R46" s="91"/>
      <c r="S46" s="91"/>
    </row>
    <row r="47" spans="1:37" ht="24.75" customHeight="1">
      <c r="A47" s="30"/>
      <c r="B47" s="90" t="s">
        <v>85</v>
      </c>
      <c r="C47" s="29" t="s">
        <v>45</v>
      </c>
      <c r="D47" s="222"/>
      <c r="E47" s="222"/>
      <c r="F47" s="222"/>
      <c r="G47" s="222"/>
      <c r="H47" s="76"/>
      <c r="I47" s="76"/>
      <c r="J47" s="222"/>
      <c r="K47" s="222"/>
      <c r="L47" s="222"/>
      <c r="M47" s="222"/>
      <c r="N47" s="222"/>
      <c r="O47" s="222"/>
      <c r="P47" s="222"/>
      <c r="Q47" s="222"/>
      <c r="R47" s="222"/>
      <c r="S47" s="222"/>
      <c r="X47" s="295"/>
      <c r="Y47" s="295"/>
      <c r="Z47" s="295"/>
      <c r="AA47" s="295"/>
      <c r="AB47" s="29" t="s">
        <v>38</v>
      </c>
    </row>
    <row r="48" spans="1:37" ht="24.75" customHeight="1">
      <c r="A48" s="30"/>
      <c r="B48" s="90" t="s">
        <v>88</v>
      </c>
      <c r="C48" s="29" t="s">
        <v>936</v>
      </c>
      <c r="D48" s="222"/>
      <c r="E48" s="222"/>
      <c r="F48" s="222"/>
      <c r="G48" s="222"/>
      <c r="H48" s="76"/>
      <c r="I48" s="76"/>
      <c r="J48" s="222"/>
      <c r="K48" s="222"/>
      <c r="L48" s="222"/>
      <c r="M48" s="222"/>
      <c r="N48" s="222"/>
      <c r="O48" s="222"/>
      <c r="P48" s="222"/>
      <c r="Q48" s="222"/>
      <c r="R48" s="222"/>
      <c r="S48" s="222"/>
      <c r="X48" s="295"/>
      <c r="Y48" s="295"/>
      <c r="Z48" s="295"/>
      <c r="AA48" s="295"/>
      <c r="AB48" s="29" t="s">
        <v>38</v>
      </c>
    </row>
    <row r="49" spans="1:39" ht="24.75" customHeight="1">
      <c r="A49" s="30"/>
      <c r="B49" s="90" t="s">
        <v>47</v>
      </c>
      <c r="D49" s="90" t="s">
        <v>915</v>
      </c>
      <c r="F49" s="91"/>
      <c r="G49" s="91"/>
      <c r="J49" s="91"/>
      <c r="K49" s="91"/>
      <c r="L49" s="91"/>
      <c r="M49" s="91"/>
      <c r="N49" s="91"/>
      <c r="O49" s="91"/>
      <c r="P49" s="91"/>
      <c r="Q49" s="91"/>
      <c r="R49" s="91"/>
      <c r="S49" s="91"/>
      <c r="X49" s="296">
        <f>(X47+X48)*1.165</f>
        <v>0</v>
      </c>
      <c r="Y49" s="296"/>
      <c r="Z49" s="296"/>
      <c r="AA49" s="296"/>
      <c r="AB49" s="29" t="s">
        <v>38</v>
      </c>
      <c r="AE49" s="223">
        <f>X35-X49</f>
        <v>0</v>
      </c>
    </row>
    <row r="50" spans="1:39" ht="24.75" customHeight="1">
      <c r="A50" s="220"/>
      <c r="B50" s="226" t="s">
        <v>30</v>
      </c>
      <c r="C50" s="226" t="s">
        <v>937</v>
      </c>
      <c r="D50" s="124"/>
      <c r="E50" s="124"/>
      <c r="F50" s="124"/>
      <c r="G50" s="124"/>
      <c r="H50" s="124"/>
      <c r="I50" s="124"/>
      <c r="J50" s="124"/>
      <c r="K50" s="124"/>
      <c r="L50" s="124"/>
      <c r="M50" s="124"/>
      <c r="N50" s="124"/>
      <c r="O50" s="124"/>
      <c r="P50" s="124"/>
      <c r="Q50" s="124"/>
      <c r="R50" s="124"/>
      <c r="S50" s="124"/>
      <c r="T50" s="59"/>
      <c r="U50" s="59"/>
      <c r="V50" s="59"/>
      <c r="W50" s="59"/>
      <c r="X50" s="59"/>
      <c r="Y50" s="59"/>
      <c r="Z50" s="59"/>
      <c r="AA50" s="59"/>
      <c r="AB50" s="59"/>
      <c r="AC50" s="59"/>
      <c r="AD50" s="59"/>
      <c r="AE50" s="59"/>
    </row>
    <row r="51" spans="1:39" ht="24.75" customHeight="1">
      <c r="A51" s="220"/>
      <c r="B51" s="226"/>
      <c r="C51" s="226" t="s">
        <v>916</v>
      </c>
      <c r="D51" s="124"/>
      <c r="E51" s="124"/>
      <c r="F51" s="124"/>
      <c r="G51" s="124"/>
      <c r="H51" s="124"/>
      <c r="I51" s="124"/>
      <c r="J51" s="124"/>
      <c r="K51" s="124"/>
      <c r="L51" s="124"/>
      <c r="M51" s="124"/>
      <c r="N51" s="124"/>
      <c r="O51" s="124"/>
      <c r="P51" s="124"/>
      <c r="Q51" s="124"/>
      <c r="R51" s="124"/>
      <c r="S51" s="124"/>
      <c r="T51" s="59"/>
      <c r="U51" s="59"/>
      <c r="V51" s="59"/>
      <c r="W51" s="59"/>
      <c r="X51" s="59"/>
      <c r="Y51" s="59"/>
      <c r="Z51" s="59"/>
      <c r="AA51" s="59"/>
      <c r="AB51" s="59"/>
      <c r="AC51" s="59"/>
      <c r="AD51" s="59"/>
      <c r="AE51" s="59"/>
    </row>
    <row r="52" spans="1:39" ht="24.75" customHeight="1">
      <c r="A52" s="220"/>
      <c r="B52" s="226" t="s">
        <v>30</v>
      </c>
      <c r="C52" s="226" t="s">
        <v>938</v>
      </c>
      <c r="D52" s="124"/>
      <c r="E52" s="124"/>
      <c r="F52" s="124"/>
      <c r="G52" s="124"/>
      <c r="H52" s="124"/>
      <c r="I52" s="124"/>
      <c r="J52" s="124"/>
      <c r="K52" s="124"/>
      <c r="L52" s="124"/>
      <c r="M52" s="124"/>
      <c r="N52" s="124"/>
      <c r="O52" s="124"/>
      <c r="P52" s="124"/>
      <c r="Q52" s="124"/>
      <c r="R52" s="124"/>
      <c r="S52" s="124"/>
      <c r="T52" s="59"/>
      <c r="U52" s="59"/>
      <c r="V52" s="59"/>
      <c r="W52" s="59"/>
      <c r="X52" s="59"/>
      <c r="Y52" s="59"/>
      <c r="Z52" s="59"/>
      <c r="AA52" s="59"/>
      <c r="AB52" s="59"/>
      <c r="AC52" s="59"/>
      <c r="AD52" s="59"/>
      <c r="AE52" s="59"/>
    </row>
    <row r="53" spans="1:39" ht="24.75" customHeight="1">
      <c r="A53" s="220"/>
      <c r="B53" s="226"/>
      <c r="C53" s="226" t="s">
        <v>929</v>
      </c>
      <c r="D53" s="124"/>
      <c r="E53" s="124"/>
      <c r="F53" s="124"/>
      <c r="G53" s="124"/>
      <c r="H53" s="124"/>
      <c r="I53" s="124"/>
      <c r="J53" s="124"/>
      <c r="K53" s="124"/>
      <c r="L53" s="124"/>
      <c r="M53" s="124"/>
      <c r="N53" s="124"/>
      <c r="O53" s="124"/>
      <c r="P53" s="124"/>
      <c r="Q53" s="124"/>
      <c r="R53" s="124"/>
      <c r="S53" s="124"/>
      <c r="T53" s="59"/>
      <c r="U53" s="59"/>
      <c r="V53" s="59"/>
      <c r="W53" s="59"/>
      <c r="X53" s="59"/>
      <c r="Y53" s="59"/>
      <c r="Z53" s="59"/>
      <c r="AA53" s="59"/>
      <c r="AB53" s="59"/>
      <c r="AC53" s="59"/>
      <c r="AD53" s="59"/>
      <c r="AE53" s="59"/>
    </row>
    <row r="54" spans="1:39" ht="24.75" customHeight="1">
      <c r="A54" s="220"/>
      <c r="B54" s="226"/>
      <c r="C54" s="226" t="s">
        <v>939</v>
      </c>
      <c r="D54" s="124"/>
      <c r="E54" s="124"/>
      <c r="F54" s="124"/>
      <c r="G54" s="124"/>
      <c r="H54" s="124"/>
      <c r="I54" s="124"/>
      <c r="J54" s="124"/>
      <c r="K54" s="124"/>
      <c r="L54" s="124"/>
      <c r="M54" s="124"/>
      <c r="N54" s="124"/>
      <c r="O54" s="124"/>
      <c r="P54" s="124"/>
      <c r="Q54" s="124"/>
      <c r="R54" s="124"/>
      <c r="S54" s="124"/>
      <c r="T54" s="59"/>
      <c r="U54" s="59"/>
      <c r="V54" s="59"/>
      <c r="W54" s="59"/>
      <c r="X54" s="59"/>
      <c r="Y54" s="59"/>
      <c r="Z54" s="59"/>
      <c r="AA54" s="59"/>
      <c r="AB54" s="59"/>
      <c r="AC54" s="59"/>
      <c r="AD54" s="59"/>
      <c r="AE54" s="59"/>
    </row>
    <row r="55" spans="1:39" ht="24.75" customHeight="1">
      <c r="A55" s="220"/>
      <c r="B55" s="226"/>
      <c r="C55" s="226" t="s">
        <v>50</v>
      </c>
      <c r="D55" s="124"/>
      <c r="E55" s="124"/>
      <c r="F55" s="124"/>
      <c r="G55" s="124"/>
      <c r="H55" s="124"/>
      <c r="I55" s="124"/>
      <c r="J55" s="124"/>
      <c r="K55" s="124"/>
      <c r="L55" s="124"/>
      <c r="M55" s="124"/>
      <c r="N55" s="124"/>
      <c r="O55" s="124"/>
      <c r="P55" s="124"/>
      <c r="Q55" s="124"/>
      <c r="R55" s="124"/>
      <c r="S55" s="124"/>
      <c r="T55" s="59"/>
      <c r="U55" s="59"/>
      <c r="V55" s="59"/>
      <c r="W55" s="59"/>
      <c r="X55" s="59"/>
      <c r="Y55" s="59"/>
      <c r="Z55" s="59"/>
      <c r="AA55" s="59"/>
      <c r="AB55" s="59"/>
      <c r="AC55" s="59"/>
      <c r="AD55" s="59"/>
      <c r="AE55" s="59"/>
    </row>
    <row r="56" spans="1:39" ht="24.75" customHeight="1">
      <c r="A56" s="220"/>
      <c r="B56" s="226"/>
      <c r="C56" s="226" t="s">
        <v>940</v>
      </c>
      <c r="D56" s="124"/>
      <c r="E56" s="124"/>
      <c r="F56" s="124"/>
      <c r="G56" s="124"/>
      <c r="H56" s="124"/>
      <c r="I56" s="124"/>
      <c r="J56" s="124"/>
      <c r="K56" s="124"/>
      <c r="L56" s="124"/>
      <c r="M56" s="124"/>
      <c r="N56" s="124"/>
      <c r="O56" s="124"/>
      <c r="P56" s="124"/>
      <c r="Q56" s="124"/>
      <c r="R56" s="124"/>
      <c r="S56" s="124"/>
      <c r="T56" s="59"/>
      <c r="U56" s="59"/>
      <c r="V56" s="59"/>
      <c r="W56" s="59"/>
      <c r="X56" s="59"/>
      <c r="Y56" s="59"/>
      <c r="Z56" s="59"/>
      <c r="AA56" s="59"/>
      <c r="AB56" s="59"/>
      <c r="AC56" s="59"/>
      <c r="AD56" s="59"/>
      <c r="AE56" s="59"/>
    </row>
    <row r="57" spans="1:39" ht="24.75" customHeight="1">
      <c r="A57" s="30"/>
      <c r="B57" s="226" t="s">
        <v>30</v>
      </c>
      <c r="C57" s="226" t="s">
        <v>941</v>
      </c>
      <c r="D57" s="91"/>
      <c r="E57" s="91"/>
      <c r="F57" s="91"/>
      <c r="G57" s="91"/>
      <c r="H57" s="91"/>
      <c r="I57" s="91"/>
      <c r="J57" s="91"/>
      <c r="K57" s="91"/>
      <c r="L57" s="91"/>
      <c r="M57" s="91"/>
      <c r="N57" s="91"/>
      <c r="O57" s="91"/>
      <c r="P57" s="91"/>
      <c r="Q57" s="91"/>
      <c r="R57" s="91"/>
      <c r="S57" s="91"/>
    </row>
    <row r="58" spans="1:39" ht="24.75" customHeight="1">
      <c r="A58" s="30"/>
      <c r="C58" s="226" t="s">
        <v>942</v>
      </c>
      <c r="D58" s="91"/>
      <c r="E58" s="91"/>
      <c r="F58" s="91"/>
      <c r="G58" s="91"/>
      <c r="H58" s="91"/>
      <c r="I58" s="91"/>
      <c r="J58" s="91"/>
      <c r="K58" s="91"/>
      <c r="L58" s="91"/>
      <c r="M58" s="91"/>
      <c r="N58" s="91"/>
      <c r="O58" s="91"/>
      <c r="P58" s="91"/>
      <c r="Q58" s="91"/>
      <c r="R58" s="91"/>
      <c r="S58" s="91"/>
    </row>
    <row r="59" spans="1:39" ht="24.75" customHeight="1">
      <c r="A59" s="30"/>
      <c r="C59" s="226" t="s">
        <v>957</v>
      </c>
      <c r="D59" s="91"/>
      <c r="E59" s="91"/>
      <c r="F59" s="91"/>
      <c r="G59" s="91"/>
      <c r="H59" s="91"/>
      <c r="I59" s="91"/>
      <c r="J59" s="91"/>
      <c r="K59" s="91"/>
      <c r="L59" s="91"/>
      <c r="M59" s="91"/>
      <c r="N59" s="91"/>
      <c r="O59" s="91"/>
      <c r="P59" s="91"/>
      <c r="Q59" s="91"/>
      <c r="R59" s="91"/>
      <c r="S59" s="91"/>
    </row>
    <row r="60" spans="1:39" ht="24.75" customHeight="1">
      <c r="A60" s="30"/>
      <c r="C60" s="226" t="s">
        <v>930</v>
      </c>
      <c r="D60" s="91"/>
      <c r="E60" s="91"/>
      <c r="F60" s="91"/>
      <c r="G60" s="91"/>
      <c r="H60" s="91"/>
      <c r="I60" s="91"/>
      <c r="J60" s="91"/>
      <c r="K60" s="91"/>
      <c r="L60" s="91"/>
      <c r="M60" s="91"/>
      <c r="N60" s="91"/>
      <c r="O60" s="91"/>
      <c r="P60" s="91"/>
      <c r="Q60" s="91"/>
      <c r="R60" s="91"/>
      <c r="S60" s="91"/>
      <c r="AE60" s="45"/>
    </row>
    <row r="61" spans="1:39" ht="24.75" customHeight="1">
      <c r="A61" s="30"/>
      <c r="C61" s="226" t="s">
        <v>926</v>
      </c>
      <c r="D61" s="91"/>
      <c r="E61" s="91"/>
      <c r="F61" s="91"/>
      <c r="G61" s="91"/>
      <c r="H61" s="91"/>
      <c r="I61" s="91"/>
      <c r="J61" s="91"/>
      <c r="K61" s="91"/>
      <c r="L61" s="91"/>
      <c r="M61" s="91"/>
      <c r="N61" s="91"/>
      <c r="O61" s="91"/>
      <c r="P61" s="91"/>
      <c r="Q61" s="91"/>
      <c r="R61" s="91"/>
      <c r="S61" s="91"/>
      <c r="AE61" s="45"/>
    </row>
    <row r="62" spans="1:39" ht="30" customHeight="1">
      <c r="A62" s="45" t="s">
        <v>51</v>
      </c>
      <c r="B62" s="90"/>
      <c r="E62" s="91"/>
      <c r="F62" s="91"/>
      <c r="G62" s="91"/>
      <c r="H62" s="91"/>
      <c r="I62" s="91"/>
      <c r="J62" s="91"/>
      <c r="K62" s="91"/>
      <c r="L62" s="91"/>
      <c r="M62" s="91"/>
      <c r="N62" s="91"/>
      <c r="O62" s="91"/>
      <c r="P62" s="91"/>
      <c r="Q62" s="91"/>
      <c r="R62" s="91"/>
      <c r="S62" s="91"/>
      <c r="T62" s="91"/>
      <c r="U62" s="91"/>
      <c r="V62" s="91"/>
      <c r="W62" s="91"/>
      <c r="X62" s="91"/>
      <c r="Y62" s="91"/>
      <c r="Z62" s="91"/>
      <c r="AA62" s="91"/>
      <c r="AB62" s="91"/>
      <c r="AF62" s="227"/>
      <c r="AG62" s="228"/>
      <c r="AH62" s="94"/>
      <c r="AK62" s="229"/>
      <c r="AL62" s="229"/>
      <c r="AM62" s="229"/>
    </row>
    <row r="63" spans="1:39" ht="30" customHeight="1">
      <c r="A63" s="230" t="s">
        <v>52</v>
      </c>
      <c r="B63" s="231" t="s">
        <v>914</v>
      </c>
      <c r="E63" s="91"/>
      <c r="F63" s="91"/>
      <c r="G63" s="91"/>
      <c r="H63" s="91"/>
      <c r="I63" s="91"/>
      <c r="J63" s="91"/>
      <c r="K63" s="91"/>
      <c r="L63" s="91"/>
      <c r="M63" s="91"/>
      <c r="N63" s="91"/>
      <c r="O63" s="91"/>
      <c r="P63" s="91"/>
      <c r="Q63" s="91"/>
      <c r="R63" s="91"/>
      <c r="S63" s="91"/>
      <c r="T63" s="91"/>
      <c r="U63" s="91"/>
      <c r="V63" s="91"/>
      <c r="W63" s="91"/>
      <c r="X63" s="91"/>
      <c r="Y63" s="91"/>
      <c r="Z63" s="91"/>
      <c r="AA63" s="91"/>
      <c r="AB63" s="91"/>
      <c r="AF63" s="227"/>
      <c r="AG63" s="228"/>
      <c r="AH63" s="94"/>
      <c r="AK63" s="229"/>
      <c r="AL63" s="229"/>
      <c r="AM63" s="229"/>
    </row>
    <row r="64" spans="1:39" ht="30" customHeight="1">
      <c r="B64" s="231" t="s">
        <v>53</v>
      </c>
      <c r="E64" s="91"/>
      <c r="F64" s="91"/>
      <c r="G64" s="91"/>
      <c r="H64" s="91"/>
      <c r="I64" s="91"/>
      <c r="J64" s="91"/>
      <c r="K64" s="91"/>
      <c r="L64" s="91"/>
      <c r="M64" s="91"/>
      <c r="N64" s="91"/>
      <c r="O64" s="91"/>
      <c r="P64" s="91"/>
      <c r="Q64" s="91"/>
      <c r="R64" s="91"/>
      <c r="S64" s="91"/>
      <c r="T64" s="91"/>
      <c r="U64" s="91"/>
      <c r="V64" s="91"/>
      <c r="W64" s="91"/>
      <c r="X64" s="91"/>
      <c r="Y64" s="91"/>
      <c r="Z64" s="91"/>
      <c r="AA64" s="91"/>
      <c r="AB64" s="91"/>
      <c r="AF64" s="227"/>
      <c r="AG64" s="228"/>
      <c r="AH64" s="94"/>
      <c r="AK64" s="229"/>
      <c r="AL64" s="229"/>
      <c r="AM64" s="229"/>
    </row>
    <row r="65" spans="1:53" s="234" customFormat="1" ht="30" customHeight="1">
      <c r="A65" s="232" t="s">
        <v>54</v>
      </c>
      <c r="B65" s="90" t="s">
        <v>913</v>
      </c>
      <c r="C65" s="29"/>
      <c r="D65" s="29"/>
      <c r="E65" s="91"/>
      <c r="F65" s="91"/>
      <c r="G65" s="91"/>
      <c r="H65" s="91"/>
      <c r="I65" s="91"/>
      <c r="J65" s="91"/>
      <c r="K65" s="91"/>
      <c r="L65" s="91"/>
      <c r="M65" s="91"/>
      <c r="N65" s="91"/>
      <c r="O65" s="91"/>
      <c r="P65" s="91"/>
      <c r="Q65" s="91"/>
      <c r="R65" s="91"/>
      <c r="S65" s="91"/>
      <c r="T65" s="91"/>
      <c r="U65" s="91"/>
      <c r="V65" s="91"/>
      <c r="W65" s="91"/>
      <c r="X65" s="91"/>
      <c r="Y65" s="91"/>
      <c r="Z65" s="91"/>
      <c r="AA65" s="91"/>
      <c r="AB65" s="91"/>
      <c r="AC65" s="29"/>
      <c r="AD65" s="29"/>
      <c r="AE65" s="29"/>
      <c r="AF65" s="29"/>
      <c r="AG65" s="29"/>
      <c r="AH65" s="233"/>
      <c r="AI65" s="45"/>
      <c r="AJ65" s="45"/>
      <c r="AL65" s="229"/>
      <c r="AN65" s="45"/>
      <c r="AO65" s="45"/>
      <c r="AP65" s="45"/>
      <c r="AQ65" s="29"/>
      <c r="AR65" s="29"/>
      <c r="AS65" s="29"/>
      <c r="AT65" s="29"/>
      <c r="AU65" s="29"/>
      <c r="AV65" s="29"/>
      <c r="AW65" s="29"/>
      <c r="AX65" s="29"/>
      <c r="AY65" s="29"/>
      <c r="AZ65" s="229"/>
      <c r="BA65" s="229"/>
    </row>
    <row r="66" spans="1:53" s="234" customFormat="1" ht="30" customHeight="1">
      <c r="A66" s="30"/>
      <c r="B66" s="41" t="s">
        <v>55</v>
      </c>
      <c r="C66" s="229"/>
      <c r="D66" s="29"/>
      <c r="E66" s="91"/>
      <c r="F66" s="91"/>
      <c r="G66" s="91"/>
      <c r="H66" s="91"/>
      <c r="I66" s="91"/>
      <c r="J66" s="91"/>
      <c r="K66" s="91"/>
      <c r="L66" s="91"/>
      <c r="M66" s="91"/>
      <c r="N66" s="91"/>
      <c r="O66" s="91"/>
      <c r="P66" s="91"/>
      <c r="Q66" s="91"/>
      <c r="R66" s="91"/>
      <c r="S66" s="91"/>
      <c r="T66" s="91"/>
      <c r="U66" s="91"/>
      <c r="V66" s="91"/>
      <c r="W66" s="91"/>
      <c r="X66" s="91"/>
      <c r="Y66" s="91"/>
      <c r="Z66" s="91"/>
      <c r="AA66" s="91"/>
      <c r="AB66" s="91"/>
      <c r="AC66" s="29"/>
      <c r="AD66" s="29"/>
      <c r="AE66" s="29"/>
      <c r="AF66" s="29"/>
      <c r="AG66" s="29"/>
      <c r="AH66" s="233"/>
      <c r="AI66" s="45"/>
      <c r="AJ66" s="45"/>
      <c r="AL66" s="229"/>
      <c r="AN66" s="45"/>
      <c r="AO66" s="45"/>
      <c r="AP66" s="45"/>
      <c r="AQ66" s="29"/>
      <c r="AR66" s="29"/>
      <c r="AS66" s="29"/>
      <c r="AT66" s="29"/>
      <c r="AU66" s="29"/>
      <c r="AV66" s="29"/>
      <c r="AW66" s="29"/>
      <c r="AX66" s="29"/>
      <c r="AY66" s="29"/>
      <c r="AZ66" s="229"/>
      <c r="BA66" s="229"/>
    </row>
    <row r="67" spans="1:53" ht="30" customHeight="1">
      <c r="A67" s="30"/>
      <c r="B67" s="41" t="s">
        <v>56</v>
      </c>
      <c r="E67" s="91"/>
      <c r="F67" s="91"/>
      <c r="G67" s="91"/>
      <c r="H67" s="91"/>
      <c r="I67" s="91"/>
      <c r="J67" s="91"/>
      <c r="K67" s="91"/>
      <c r="L67" s="91"/>
      <c r="M67" s="91"/>
      <c r="N67" s="91"/>
      <c r="O67" s="91"/>
      <c r="P67" s="91"/>
      <c r="Q67" s="91"/>
      <c r="R67" s="91"/>
      <c r="S67" s="91"/>
      <c r="T67" s="91"/>
      <c r="U67" s="91"/>
      <c r="V67" s="91"/>
      <c r="W67" s="91"/>
      <c r="X67" s="91"/>
      <c r="Y67" s="91"/>
      <c r="Z67" s="91"/>
      <c r="AA67" s="91"/>
      <c r="AB67" s="91"/>
      <c r="AH67" s="94"/>
      <c r="AK67" s="229"/>
      <c r="AL67" s="229"/>
      <c r="AM67" s="229"/>
    </row>
    <row r="68" spans="1:53" ht="30" customHeight="1">
      <c r="A68" s="30"/>
      <c r="B68" s="41" t="s">
        <v>57</v>
      </c>
      <c r="E68" s="91"/>
      <c r="F68" s="91"/>
      <c r="G68" s="91"/>
      <c r="H68" s="91"/>
      <c r="I68" s="91"/>
      <c r="J68" s="91"/>
      <c r="K68" s="91"/>
      <c r="L68" s="91"/>
      <c r="M68" s="91"/>
      <c r="N68" s="91"/>
      <c r="O68" s="91"/>
      <c r="P68" s="91"/>
      <c r="Q68" s="91"/>
      <c r="R68" s="91"/>
      <c r="S68" s="91"/>
      <c r="T68" s="91"/>
      <c r="U68" s="91"/>
      <c r="V68" s="91"/>
      <c r="W68" s="91"/>
      <c r="X68" s="91"/>
      <c r="Y68" s="91"/>
      <c r="Z68" s="91"/>
      <c r="AA68" s="91"/>
      <c r="AB68" s="91"/>
      <c r="AH68" s="94"/>
      <c r="AK68" s="229"/>
      <c r="AL68" s="229"/>
      <c r="AM68" s="229"/>
    </row>
    <row r="69" spans="1:53" ht="30" customHeight="1">
      <c r="A69" s="30"/>
      <c r="B69" s="41" t="s">
        <v>58</v>
      </c>
      <c r="E69" s="91"/>
      <c r="F69" s="91"/>
      <c r="G69" s="91"/>
      <c r="H69" s="91"/>
      <c r="I69" s="91"/>
      <c r="J69" s="91"/>
      <c r="K69" s="91"/>
      <c r="L69" s="91"/>
      <c r="M69" s="91"/>
      <c r="N69" s="91"/>
      <c r="O69" s="91"/>
      <c r="P69" s="91"/>
      <c r="Q69" s="91"/>
      <c r="R69" s="91"/>
      <c r="S69" s="91"/>
      <c r="T69" s="91"/>
      <c r="U69" s="91"/>
      <c r="V69" s="91"/>
      <c r="W69" s="91"/>
      <c r="X69" s="91"/>
      <c r="Y69" s="91"/>
      <c r="Z69" s="91"/>
      <c r="AA69" s="91"/>
      <c r="AB69" s="91"/>
      <c r="AH69" s="94"/>
      <c r="AK69" s="229"/>
      <c r="AL69" s="229"/>
      <c r="AM69" s="229"/>
    </row>
    <row r="70" spans="1:53" ht="30" customHeight="1">
      <c r="A70" s="30"/>
      <c r="B70" s="41" t="s">
        <v>59</v>
      </c>
      <c r="E70" s="91"/>
      <c r="F70" s="91"/>
      <c r="G70" s="91"/>
      <c r="H70" s="91"/>
      <c r="I70" s="91"/>
      <c r="J70" s="91"/>
      <c r="K70" s="91"/>
      <c r="L70" s="91"/>
      <c r="M70" s="91"/>
      <c r="N70" s="91"/>
      <c r="O70" s="91"/>
      <c r="P70" s="91"/>
      <c r="Q70" s="91"/>
      <c r="R70" s="91"/>
      <c r="S70" s="91"/>
      <c r="T70" s="91"/>
      <c r="U70" s="91"/>
      <c r="V70" s="91"/>
      <c r="W70" s="91"/>
      <c r="X70" s="91"/>
      <c r="Y70" s="91"/>
      <c r="Z70" s="91"/>
      <c r="AA70" s="91"/>
      <c r="AB70" s="91"/>
      <c r="AH70" s="94"/>
      <c r="AK70" s="229"/>
      <c r="AL70" s="229"/>
      <c r="AM70" s="229"/>
      <c r="AQ70" s="235"/>
    </row>
    <row r="71" spans="1:53" ht="30" customHeight="1">
      <c r="A71" s="236" t="s">
        <v>20</v>
      </c>
      <c r="B71" s="29" t="s">
        <v>931</v>
      </c>
      <c r="F71" s="29"/>
      <c r="AE71" s="45"/>
      <c r="AH71" s="94"/>
      <c r="AK71" s="229"/>
      <c r="AL71" s="229"/>
      <c r="AM71" s="229"/>
      <c r="AQ71" s="235"/>
    </row>
    <row r="72" spans="1:53" ht="24.75" customHeight="1">
      <c r="A72" s="76"/>
      <c r="F72" s="29"/>
      <c r="AK72" s="29"/>
    </row>
    <row r="73" spans="1:53" ht="24.75" customHeight="1">
      <c r="F73" s="29"/>
      <c r="AK73" s="29"/>
    </row>
    <row r="74" spans="1:53" ht="24.75" customHeight="1">
      <c r="F74" s="29"/>
      <c r="AK74" s="29"/>
    </row>
    <row r="75" spans="1:53" ht="24.75" customHeight="1">
      <c r="F75" s="29"/>
      <c r="AK75" s="29"/>
    </row>
    <row r="76" spans="1:53" ht="24.75" customHeight="1">
      <c r="F76" s="29"/>
      <c r="AK76" s="29"/>
    </row>
    <row r="77" spans="1:53" ht="24.75" customHeight="1">
      <c r="F77" s="29"/>
      <c r="AK77" s="29"/>
    </row>
    <row r="78" spans="1:53" ht="24.75" customHeight="1">
      <c r="F78" s="29"/>
      <c r="AK78" s="29"/>
    </row>
    <row r="79" spans="1:53" ht="24.75" customHeight="1">
      <c r="F79" s="29"/>
      <c r="AK79" s="29"/>
    </row>
    <row r="80" spans="1:53" ht="24.75" customHeight="1">
      <c r="F80" s="29"/>
      <c r="AK80" s="29"/>
    </row>
    <row r="81" s="29" customFormat="1" ht="24.75" customHeight="1"/>
    <row r="82" s="29" customFormat="1" ht="24.75" customHeight="1"/>
    <row r="83" s="29" customFormat="1" ht="24.75" customHeight="1"/>
    <row r="84" s="29" customFormat="1" ht="24.75" customHeight="1"/>
    <row r="85" s="29" customFormat="1" ht="24.75" customHeight="1"/>
    <row r="86" s="29" customFormat="1" ht="24.75" customHeight="1"/>
    <row r="87" s="29" customFormat="1" ht="24.75" customHeight="1"/>
    <row r="88" s="29" customFormat="1" ht="24.75" customHeight="1"/>
    <row r="89" s="29" customFormat="1" ht="24.75" customHeight="1"/>
    <row r="90" s="29" customFormat="1" ht="24.75" customHeight="1"/>
    <row r="91" s="29" customFormat="1" ht="24.75" customHeight="1"/>
    <row r="92" s="29" customFormat="1" ht="24.75" customHeight="1"/>
    <row r="93" s="29" customFormat="1" ht="24.75" customHeight="1"/>
    <row r="94" s="29" customFormat="1" ht="24.75" customHeight="1"/>
    <row r="95" s="29" customFormat="1" ht="24.75" customHeight="1"/>
    <row r="96" s="29" customFormat="1" ht="24.75" customHeight="1"/>
    <row r="97" s="29" customFormat="1" ht="24.75" customHeight="1"/>
    <row r="98" s="29" customFormat="1" ht="24.75" customHeight="1"/>
  </sheetData>
  <sheetProtection algorithmName="SHA-512" hashValue="NUOrgFOOEmlAqb9/cBqOIBAM8+I4Qlql+z8sGPjkpmxkD6e+V4pp4qCg6re7gFxAmpmcprN+FZrnsab94yn4DA==" saltValue="vCjRrgzP9nD1YFvfsSSe4w==" spinCount="100000" sheet="1" objects="1" scenarios="1"/>
  <mergeCells count="42">
    <mergeCell ref="X47:AA47"/>
    <mergeCell ref="X48:AA48"/>
    <mergeCell ref="X49:AA49"/>
    <mergeCell ref="X31:AA31"/>
    <mergeCell ref="X35:AA35"/>
    <mergeCell ref="X32:AA32"/>
    <mergeCell ref="V42:W42"/>
    <mergeCell ref="U2:AD2"/>
    <mergeCell ref="U4:AD4"/>
    <mergeCell ref="Z41:AA41"/>
    <mergeCell ref="M18:T18"/>
    <mergeCell ref="M16:T16"/>
    <mergeCell ref="N23:O23"/>
    <mergeCell ref="Z26:AA26"/>
    <mergeCell ref="V41:W41"/>
    <mergeCell ref="Q2:T2"/>
    <mergeCell ref="Q4:T4"/>
    <mergeCell ref="V28:W28"/>
    <mergeCell ref="Z28:AA28"/>
    <mergeCell ref="Z42:AA42"/>
    <mergeCell ref="B4:E4"/>
    <mergeCell ref="F4:O4"/>
    <mergeCell ref="G23:H23"/>
    <mergeCell ref="K23:L23"/>
    <mergeCell ref="V26:W26"/>
    <mergeCell ref="M17:Y17"/>
    <mergeCell ref="B15:L15"/>
    <mergeCell ref="B18:L18"/>
    <mergeCell ref="E16:L16"/>
    <mergeCell ref="E17:L17"/>
    <mergeCell ref="B16:D17"/>
    <mergeCell ref="M19:T19"/>
    <mergeCell ref="M20:T20"/>
    <mergeCell ref="B19:D20"/>
    <mergeCell ref="E19:L19"/>
    <mergeCell ref="E20:L20"/>
    <mergeCell ref="AI16:AP16"/>
    <mergeCell ref="A5:AD5"/>
    <mergeCell ref="B14:L14"/>
    <mergeCell ref="M14:Y14"/>
    <mergeCell ref="M15:Y15"/>
    <mergeCell ref="F6:K6"/>
  </mergeCells>
  <phoneticPr fontId="1"/>
  <dataValidations count="10">
    <dataValidation type="textLength" operator="equal" allowBlank="1" showInputMessage="1" showErrorMessage="1" sqref="M14:Y14" xr:uid="{9C2362F9-290C-493D-8AE5-DF363A35FD37}">
      <formula1>7</formula1>
    </dataValidation>
    <dataValidation type="list" allowBlank="1" showInputMessage="1" showErrorMessage="1" sqref="X41" xr:uid="{9B472D02-D216-4F43-B3F4-A1BA4B7F3366}">
      <formula1>"6,7,8,9"</formula1>
    </dataValidation>
    <dataValidation type="list" allowBlank="1" showInputMessage="1" showErrorMessage="1" sqref="Z26 Z41" xr:uid="{ADC4FCC3-B0EB-42E2-8826-6BD33952024E}">
      <formula1>"4,5,6,7,8,9,10,11,12,1,2,3"</formula1>
    </dataValidation>
    <dataValidation type="list" allowBlank="1" showInputMessage="1" showErrorMessage="1" sqref="K23" xr:uid="{4EF3BDAC-E599-4762-AA2C-FC4419EA20C5}">
      <formula1>"3,4,5,6,7,8,9,10,11,12,1,2"</formula1>
    </dataValidation>
    <dataValidation type="whole" operator="greaterThanOrEqual" allowBlank="1" showInputMessage="1" showErrorMessage="1" sqref="Y9:Y11 X47:X49" xr:uid="{7600F05D-1AD8-4253-BCE9-743D3DB3FAF3}">
      <formula1>0</formula1>
    </dataValidation>
    <dataValidation type="list" allowBlank="1" showInputMessage="1" showErrorMessage="1" sqref="Z28:AA28 Z42:AA42" xr:uid="{218F28DB-FECC-428B-BDA8-4984FB0D0F05}">
      <formula1>"3,2,1,12,11,10,9,8,7,6,5,4"</formula1>
    </dataValidation>
    <dataValidation type="list" allowBlank="1" showInputMessage="1" showErrorMessage="1" sqref="X42" xr:uid="{23263A35-7DE2-47A2-AB69-5FBD7A0D33E5}">
      <formula1>"7,8,9,10"</formula1>
    </dataValidation>
    <dataValidation type="list" allowBlank="1" showInputMessage="1" showErrorMessage="1" sqref="F6:K6" xr:uid="{7368CF3F-5A78-4FC6-BBB2-BB2016571145}">
      <formula1>"（選択してください）,新規届出,計画書提出"</formula1>
    </dataValidation>
    <dataValidation type="list" allowBlank="1" showInputMessage="1" showErrorMessage="1" sqref="X26 I23" xr:uid="{56712FB0-4F49-4B57-92E4-92CF75ED9799}">
      <formula1>"7,8,9"</formula1>
    </dataValidation>
    <dataValidation type="list" allowBlank="1" showInputMessage="1" showErrorMessage="1" sqref="X28" xr:uid="{1040DD2B-2FB4-428A-9551-C3947E971D20}">
      <formula1>"7,8,9,10"</formula1>
    </dataValidation>
  </dataValidations>
  <hyperlinks>
    <hyperlink ref="AI18" r:id="rId1" xr:uid="{07F83D28-79F8-4E60-864D-6065A2767663}"/>
  </hyperlinks>
  <printOptions horizontalCentered="1"/>
  <pageMargins left="0.23622047244094491" right="0.23622047244094491" top="0.55118110236220474" bottom="0.55118110236220474" header="0.31496062992125984" footer="0.31496062992125984"/>
  <pageSetup paperSize="9" scale="83" fitToHeight="2" orientation="portrait" r:id="rId2"/>
  <headerFooter alignWithMargins="0"/>
  <rowBreaks count="2" manualBreakCount="2">
    <brk id="35" max="29" man="1"/>
    <brk id="61" max="29" man="1"/>
  </rowBreaks>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1</xdr:col>
                    <xdr:colOff>28575</xdr:colOff>
                    <xdr:row>9</xdr:row>
                    <xdr:rowOff>28575</xdr:rowOff>
                  </from>
                  <to>
                    <xdr:col>2</xdr:col>
                    <xdr:colOff>57150</xdr:colOff>
                    <xdr:row>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5165239-E17B-4E0D-A919-3BAA5187FA12}">
          <x14:formula1>
            <xm:f>リスト用!$G$3:$G$33</xm:f>
          </x14:formula1>
          <xm:sqref>N23:O23</xm:sqref>
        </x14:dataValidation>
        <x14:dataValidation type="list" allowBlank="1" showInputMessage="1" showErrorMessage="1" xr:uid="{53755EA6-CF8F-4BB7-9D2E-EAB7D7CE0AD5}">
          <x14:formula1>
            <xm:f>リスト用!$C$3:$C$50</xm:f>
          </x14:formula1>
          <xm:sqref>M16:T16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NM3" sqref="NM3"/>
    </sheetView>
  </sheetViews>
  <sheetFormatPr defaultRowHeight="13.5"/>
  <cols>
    <col min="1" max="2" width="9" style="24"/>
    <col min="3" max="3" width="37.625" style="24" bestFit="1" customWidth="1"/>
    <col min="4" max="11" width="9" style="24"/>
    <col min="12" max="12" width="27.25" style="24" bestFit="1" customWidth="1"/>
    <col min="13" max="13" width="34.5" style="24" bestFit="1" customWidth="1"/>
    <col min="14" max="16384" width="9" style="24"/>
  </cols>
  <sheetData>
    <row r="1" spans="1:14">
      <c r="A1" s="28"/>
      <c r="B1" s="28"/>
    </row>
    <row r="2" spans="1:14">
      <c r="A2" s="478" t="s">
        <v>864</v>
      </c>
      <c r="B2" s="478"/>
      <c r="C2" s="478" t="s">
        <v>865</v>
      </c>
      <c r="D2" s="479" t="s">
        <v>866</v>
      </c>
      <c r="E2" s="477"/>
    </row>
    <row r="3" spans="1:14">
      <c r="A3" s="27" t="s">
        <v>867</v>
      </c>
      <c r="B3" s="27" t="s">
        <v>868</v>
      </c>
      <c r="C3" s="478"/>
      <c r="D3" s="479"/>
      <c r="E3" s="477"/>
      <c r="J3" s="51" t="s">
        <v>869</v>
      </c>
      <c r="K3" s="51" t="s">
        <v>870</v>
      </c>
    </row>
    <row r="4" spans="1:14">
      <c r="B4" s="24">
        <v>15</v>
      </c>
      <c r="C4" s="24" t="s">
        <v>871</v>
      </c>
      <c r="D4" s="24">
        <v>10</v>
      </c>
      <c r="G4" s="93" t="e">
        <f>'別紙様式11_訪問看護ベースアップ評価料（Ⅱ）'!$M$87-A4</f>
        <v>#VALUE!</v>
      </c>
      <c r="H4" s="93" t="e">
        <f>'別紙様式11_訪問看護ベースアップ評価料（Ⅱ）'!$M$87-B4</f>
        <v>#VALUE!</v>
      </c>
      <c r="I4" s="24" t="e">
        <f t="shared" ref="I4:I9" si="0">G4*H4</f>
        <v>#VALUE!</v>
      </c>
      <c r="J4" s="24" t="e">
        <f>IF('別紙様式11_訪問看護ベースアップ評価料（Ⅱ）'!$M$87=B4,"",IF(I4&lt;=0,"該当",""))</f>
        <v>#VALUE!</v>
      </c>
      <c r="K4" s="24" t="str">
        <f>IF(B4&gt;'別紙様式11_訪問看護ベースアップ評価料（Ⅱ）'!$Z$87,"該当","")</f>
        <v/>
      </c>
      <c r="L4" s="24" t="s">
        <v>342</v>
      </c>
      <c r="N4" s="24">
        <v>1</v>
      </c>
    </row>
    <row r="5" spans="1:14">
      <c r="A5" s="24">
        <v>15</v>
      </c>
      <c r="B5" s="24">
        <v>25</v>
      </c>
      <c r="C5" s="24" t="s">
        <v>872</v>
      </c>
      <c r="D5" s="24">
        <v>20</v>
      </c>
      <c r="G5" s="93" t="e">
        <f>'別紙様式11_訪問看護ベースアップ評価料（Ⅱ）'!$M$87-A5</f>
        <v>#VALUE!</v>
      </c>
      <c r="H5" s="93" t="e">
        <f>'別紙様式11_訪問看護ベースアップ評価料（Ⅱ）'!$M$87-B5</f>
        <v>#VALUE!</v>
      </c>
      <c r="I5" s="24" t="e">
        <f t="shared" si="0"/>
        <v>#VALUE!</v>
      </c>
      <c r="J5" s="24" t="e">
        <f>IF('別紙様式11_訪問看護ベースアップ評価料（Ⅱ）'!$M$87=B5,"",IF(I5&lt;=0,"該当",""))</f>
        <v>#VALUE!</v>
      </c>
      <c r="K5" s="24" t="str">
        <f>IF(B5&gt;'別紙様式11_訪問看護ベースアップ評価料（Ⅱ）'!$Z$87,"該当","")</f>
        <v/>
      </c>
      <c r="L5" s="24" t="s">
        <v>873</v>
      </c>
      <c r="N5" s="24">
        <v>2</v>
      </c>
    </row>
    <row r="6" spans="1:14">
      <c r="A6" s="24">
        <v>25</v>
      </c>
      <c r="B6" s="24">
        <v>35</v>
      </c>
      <c r="C6" s="24" t="s">
        <v>874</v>
      </c>
      <c r="D6" s="24">
        <v>30</v>
      </c>
      <c r="G6" s="93" t="e">
        <f>'別紙様式11_訪問看護ベースアップ評価料（Ⅱ）'!$M$87-A6</f>
        <v>#VALUE!</v>
      </c>
      <c r="H6" s="93" t="e">
        <f>'別紙様式11_訪問看護ベースアップ評価料（Ⅱ）'!$M$87-B6</f>
        <v>#VALUE!</v>
      </c>
      <c r="I6" s="24" t="e">
        <f t="shared" si="0"/>
        <v>#VALUE!</v>
      </c>
      <c r="J6" s="24" t="e">
        <f>IF('別紙様式11_訪問看護ベースアップ評価料（Ⅱ）'!$M$87=B6,"",IF(I6&lt;=0,"該当",""))</f>
        <v>#VALUE!</v>
      </c>
      <c r="K6" s="24" t="str">
        <f>IF(B6&gt;'別紙様式11_訪問看護ベースアップ評価料（Ⅱ）'!$Z$87,"該当","")</f>
        <v/>
      </c>
      <c r="L6" s="24" t="s">
        <v>875</v>
      </c>
      <c r="N6" s="24">
        <v>3</v>
      </c>
    </row>
    <row r="7" spans="1:14">
      <c r="A7" s="24">
        <v>35</v>
      </c>
      <c r="B7" s="24">
        <v>45</v>
      </c>
      <c r="C7" s="24" t="s">
        <v>876</v>
      </c>
      <c r="D7" s="24">
        <v>40</v>
      </c>
      <c r="G7" s="93" t="e">
        <f>'別紙様式11_訪問看護ベースアップ評価料（Ⅱ）'!$M$87-A7</f>
        <v>#VALUE!</v>
      </c>
      <c r="H7" s="93" t="e">
        <f>'別紙様式11_訪問看護ベースアップ評価料（Ⅱ）'!$M$87-B7</f>
        <v>#VALUE!</v>
      </c>
      <c r="I7" s="24" t="e">
        <f t="shared" si="0"/>
        <v>#VALUE!</v>
      </c>
      <c r="J7" s="24" t="e">
        <f>IF('別紙様式11_訪問看護ベースアップ評価料（Ⅱ）'!$M$87=B7,"",IF(I7&lt;=0,"該当",""))</f>
        <v>#VALUE!</v>
      </c>
      <c r="K7" s="24" t="str">
        <f>IF(B7&gt;'別紙様式11_訪問看護ベースアップ評価料（Ⅱ）'!$Z$87,"該当","")</f>
        <v/>
      </c>
      <c r="L7" s="24" t="s">
        <v>877</v>
      </c>
      <c r="N7" s="24">
        <v>4</v>
      </c>
    </row>
    <row r="8" spans="1:14">
      <c r="A8" s="24">
        <v>45</v>
      </c>
      <c r="B8" s="24">
        <v>55</v>
      </c>
      <c r="C8" s="24" t="s">
        <v>878</v>
      </c>
      <c r="D8" s="24">
        <v>50</v>
      </c>
      <c r="G8" s="93" t="e">
        <f>'別紙様式11_訪問看護ベースアップ評価料（Ⅱ）'!$M$87-A8</f>
        <v>#VALUE!</v>
      </c>
      <c r="H8" s="93" t="e">
        <f>'別紙様式11_訪問看護ベースアップ評価料（Ⅱ）'!$M$87-B8</f>
        <v>#VALUE!</v>
      </c>
      <c r="I8" s="24" t="e">
        <f t="shared" si="0"/>
        <v>#VALUE!</v>
      </c>
      <c r="J8" s="24" t="e">
        <f>IF('別紙様式11_訪問看護ベースアップ評価料（Ⅱ）'!$M$87=B8,"",IF(I8&lt;=0,"該当",""))</f>
        <v>#VALUE!</v>
      </c>
      <c r="K8" s="24" t="str">
        <f>IF(B8&gt;'別紙様式11_訪問看護ベースアップ評価料（Ⅱ）'!$Z$87,"該当","")</f>
        <v/>
      </c>
      <c r="L8" s="24" t="s">
        <v>879</v>
      </c>
      <c r="N8" s="24">
        <v>5</v>
      </c>
    </row>
    <row r="9" spans="1:14">
      <c r="A9" s="24">
        <v>55</v>
      </c>
      <c r="B9" s="24">
        <v>65</v>
      </c>
      <c r="C9" s="24" t="s">
        <v>880</v>
      </c>
      <c r="D9" s="24">
        <v>60</v>
      </c>
      <c r="G9" s="93" t="e">
        <f>'別紙様式11_訪問看護ベースアップ評価料（Ⅱ）'!$M$87-A9</f>
        <v>#VALUE!</v>
      </c>
      <c r="H9" s="93" t="e">
        <f>'別紙様式11_訪問看護ベースアップ評価料（Ⅱ）'!$M$87-B9</f>
        <v>#VALUE!</v>
      </c>
      <c r="I9" s="24" t="e">
        <f t="shared" si="0"/>
        <v>#VALUE!</v>
      </c>
      <c r="J9" s="24" t="e">
        <f>IF('別紙様式11_訪問看護ベースアップ評価料（Ⅱ）'!$M$87=B9,"",IF(I9&lt;=0,"該当",""))</f>
        <v>#VALUE!</v>
      </c>
      <c r="K9" s="24" t="str">
        <f>IF(B9&gt;'別紙様式11_訪問看護ベースアップ評価料（Ⅱ）'!$Z$87,"該当","")</f>
        <v/>
      </c>
      <c r="L9" s="24" t="s">
        <v>881</v>
      </c>
      <c r="N9" s="24">
        <v>6</v>
      </c>
    </row>
    <row r="10" spans="1:14">
      <c r="A10" s="24">
        <v>65</v>
      </c>
      <c r="B10" s="24">
        <v>75</v>
      </c>
      <c r="C10" s="24" t="s">
        <v>882</v>
      </c>
      <c r="D10" s="24">
        <v>70</v>
      </c>
      <c r="G10" s="93" t="e">
        <f>'別紙様式11_訪問看護ベースアップ評価料（Ⅱ）'!$M$87-A10</f>
        <v>#VALUE!</v>
      </c>
      <c r="H10" s="93" t="e">
        <f>'別紙様式11_訪問看護ベースアップ評価料（Ⅱ）'!$M$87-B10</f>
        <v>#VALUE!</v>
      </c>
      <c r="I10" s="24" t="e">
        <f t="shared" ref="I10:I20" si="1">G10*H10</f>
        <v>#VALUE!</v>
      </c>
      <c r="J10" s="24" t="e">
        <f>IF('別紙様式11_訪問看護ベースアップ評価料（Ⅱ）'!$M$87=B10,"",IF(I10&lt;=0,"該当",""))</f>
        <v>#VALUE!</v>
      </c>
      <c r="K10" s="24" t="str">
        <f>IF(B10&gt;'別紙様式11_訪問看護ベースアップ評価料（Ⅱ）'!$Z$87,"該当","")</f>
        <v/>
      </c>
      <c r="L10" s="24" t="s">
        <v>883</v>
      </c>
      <c r="N10" s="24">
        <v>7</v>
      </c>
    </row>
    <row r="11" spans="1:14">
      <c r="A11" s="24">
        <v>75</v>
      </c>
      <c r="B11" s="24">
        <v>85</v>
      </c>
      <c r="C11" s="24" t="s">
        <v>884</v>
      </c>
      <c r="D11" s="24">
        <v>80</v>
      </c>
      <c r="G11" s="93" t="e">
        <f>'別紙様式11_訪問看護ベースアップ評価料（Ⅱ）'!$M$87-A11</f>
        <v>#VALUE!</v>
      </c>
      <c r="H11" s="93" t="e">
        <f>'別紙様式11_訪問看護ベースアップ評価料（Ⅱ）'!$M$87-B11</f>
        <v>#VALUE!</v>
      </c>
      <c r="I11" s="24" t="e">
        <f t="shared" si="1"/>
        <v>#VALUE!</v>
      </c>
      <c r="J11" s="24" t="e">
        <f>IF('別紙様式11_訪問看護ベースアップ評価料（Ⅱ）'!$M$87=B11,"",IF(I11&lt;=0,"該当",""))</f>
        <v>#VALUE!</v>
      </c>
      <c r="K11" s="24" t="str">
        <f>IF(B11&gt;'別紙様式11_訪問看護ベースアップ評価料（Ⅱ）'!$Z$87,"該当","")</f>
        <v/>
      </c>
      <c r="L11" s="24" t="s">
        <v>885</v>
      </c>
      <c r="N11" s="24">
        <v>8</v>
      </c>
    </row>
    <row r="12" spans="1:14">
      <c r="A12" s="24">
        <v>85</v>
      </c>
      <c r="B12" s="24">
        <v>95</v>
      </c>
      <c r="C12" s="24" t="s">
        <v>886</v>
      </c>
      <c r="D12" s="24">
        <v>90</v>
      </c>
      <c r="G12" s="93" t="e">
        <f>'別紙様式11_訪問看護ベースアップ評価料（Ⅱ）'!$M$87-A12</f>
        <v>#VALUE!</v>
      </c>
      <c r="H12" s="93" t="e">
        <f>'別紙様式11_訪問看護ベースアップ評価料（Ⅱ）'!$M$87-B12</f>
        <v>#VALUE!</v>
      </c>
      <c r="I12" s="24" t="e">
        <f t="shared" si="1"/>
        <v>#VALUE!</v>
      </c>
      <c r="J12" s="24" t="e">
        <f>IF('別紙様式11_訪問看護ベースアップ評価料（Ⅱ）'!$M$87=B12,"",IF(I12&lt;=0,"該当",""))</f>
        <v>#VALUE!</v>
      </c>
      <c r="K12" s="24" t="str">
        <f>IF(B12&gt;'別紙様式11_訪問看護ベースアップ評価料（Ⅱ）'!$Z$87,"該当","")</f>
        <v/>
      </c>
      <c r="L12" s="24" t="s">
        <v>887</v>
      </c>
      <c r="N12" s="24">
        <v>9</v>
      </c>
    </row>
    <row r="13" spans="1:14">
      <c r="A13" s="24">
        <v>95</v>
      </c>
      <c r="B13" s="24">
        <v>125</v>
      </c>
      <c r="C13" s="24" t="s">
        <v>888</v>
      </c>
      <c r="D13" s="24">
        <v>100</v>
      </c>
      <c r="G13" s="93" t="e">
        <f>'別紙様式11_訪問看護ベースアップ評価料（Ⅱ）'!$M$87-A13</f>
        <v>#VALUE!</v>
      </c>
      <c r="H13" s="93" t="e">
        <f>'別紙様式11_訪問看護ベースアップ評価料（Ⅱ）'!$M$87-B13</f>
        <v>#VALUE!</v>
      </c>
      <c r="I13" s="24" t="e">
        <f t="shared" si="1"/>
        <v>#VALUE!</v>
      </c>
      <c r="J13" s="24" t="e">
        <f>IF('別紙様式11_訪問看護ベースアップ評価料（Ⅱ）'!$M$87=B13,"",IF(I13&lt;=0,"該当",""))</f>
        <v>#VALUE!</v>
      </c>
      <c r="K13" s="24" t="str">
        <f>IF(B13&gt;'別紙様式11_訪問看護ベースアップ評価料（Ⅱ）'!$Z$87,"該当","")</f>
        <v/>
      </c>
      <c r="L13" s="24" t="s">
        <v>889</v>
      </c>
      <c r="N13" s="24">
        <v>10</v>
      </c>
    </row>
    <row r="14" spans="1:14">
      <c r="A14" s="24">
        <v>125</v>
      </c>
      <c r="B14" s="24">
        <v>175</v>
      </c>
      <c r="C14" s="24" t="s">
        <v>890</v>
      </c>
      <c r="D14" s="24">
        <v>150</v>
      </c>
      <c r="G14" s="93" t="e">
        <f>'別紙様式11_訪問看護ベースアップ評価料（Ⅱ）'!$M$87-A14</f>
        <v>#VALUE!</v>
      </c>
      <c r="H14" s="93" t="e">
        <f>'別紙様式11_訪問看護ベースアップ評価料（Ⅱ）'!$M$87-B14</f>
        <v>#VALUE!</v>
      </c>
      <c r="I14" s="24" t="e">
        <f t="shared" si="1"/>
        <v>#VALUE!</v>
      </c>
      <c r="J14" s="24" t="e">
        <f>IF('別紙様式11_訪問看護ベースアップ評価料（Ⅱ）'!$M$87=B14,"",IF(I14&lt;=0,"該当",""))</f>
        <v>#VALUE!</v>
      </c>
      <c r="K14" s="24" t="str">
        <f>IF(B14&gt;'別紙様式11_訪問看護ベースアップ評価料（Ⅱ）'!$Z$87,"該当","")</f>
        <v/>
      </c>
      <c r="L14" s="24" t="s">
        <v>891</v>
      </c>
      <c r="N14" s="24">
        <v>11</v>
      </c>
    </row>
    <row r="15" spans="1:14">
      <c r="A15" s="24">
        <v>175</v>
      </c>
      <c r="B15" s="24">
        <v>225</v>
      </c>
      <c r="C15" s="24" t="s">
        <v>892</v>
      </c>
      <c r="D15" s="24">
        <v>200</v>
      </c>
      <c r="G15" s="93" t="e">
        <f>'別紙様式11_訪問看護ベースアップ評価料（Ⅱ）'!$M$87-A15</f>
        <v>#VALUE!</v>
      </c>
      <c r="H15" s="93" t="e">
        <f>'別紙様式11_訪問看護ベースアップ評価料（Ⅱ）'!$M$87-B15</f>
        <v>#VALUE!</v>
      </c>
      <c r="I15" s="24" t="e">
        <f t="shared" si="1"/>
        <v>#VALUE!</v>
      </c>
      <c r="J15" s="24" t="e">
        <f>IF('別紙様式11_訪問看護ベースアップ評価料（Ⅱ）'!$M$87=B15,"",IF(I15&lt;=0,"該当",""))</f>
        <v>#VALUE!</v>
      </c>
      <c r="K15" s="24" t="str">
        <f>IF(B15&gt;'別紙様式11_訪問看護ベースアップ評価料（Ⅱ）'!$Z$87,"該当","")</f>
        <v/>
      </c>
      <c r="L15" s="24" t="s">
        <v>893</v>
      </c>
      <c r="N15" s="24">
        <v>12</v>
      </c>
    </row>
    <row r="16" spans="1:14">
      <c r="A16" s="24">
        <v>225</v>
      </c>
      <c r="B16" s="24">
        <v>275</v>
      </c>
      <c r="C16" s="24" t="s">
        <v>894</v>
      </c>
      <c r="D16" s="24">
        <v>250</v>
      </c>
      <c r="G16" s="93" t="e">
        <f>'別紙様式11_訪問看護ベースアップ評価料（Ⅱ）'!$M$87-A16</f>
        <v>#VALUE!</v>
      </c>
      <c r="H16" s="24" t="e">
        <f>'別紙様式11_訪問看護ベースアップ評価料（Ⅱ）'!$M$87-B16</f>
        <v>#VALUE!</v>
      </c>
      <c r="I16" s="24" t="e">
        <f t="shared" si="1"/>
        <v>#VALUE!</v>
      </c>
      <c r="J16" s="24" t="e">
        <f>IF('別紙様式11_訪問看護ベースアップ評価料（Ⅱ）'!$M$87=B16,"",IF(I16&lt;=0,"該当",""))</f>
        <v>#VALUE!</v>
      </c>
      <c r="K16" s="24" t="str">
        <f>IF(B16&gt;'別紙様式11_訪問看護ベースアップ評価料（Ⅱ）'!$Z$87,"該当","")</f>
        <v/>
      </c>
      <c r="L16" s="24" t="s">
        <v>895</v>
      </c>
      <c r="N16" s="24">
        <v>13</v>
      </c>
    </row>
    <row r="17" spans="1:14">
      <c r="A17" s="24">
        <v>275</v>
      </c>
      <c r="B17" s="24">
        <v>325</v>
      </c>
      <c r="C17" s="24" t="s">
        <v>896</v>
      </c>
      <c r="D17" s="24">
        <v>300</v>
      </c>
      <c r="G17" s="93" t="e">
        <f>'別紙様式11_訪問看護ベースアップ評価料（Ⅱ）'!$M$87-A17</f>
        <v>#VALUE!</v>
      </c>
      <c r="H17" s="24" t="e">
        <f>'別紙様式11_訪問看護ベースアップ評価料（Ⅱ）'!$M$87-B17</f>
        <v>#VALUE!</v>
      </c>
      <c r="I17" s="24" t="e">
        <f t="shared" si="1"/>
        <v>#VALUE!</v>
      </c>
      <c r="J17" s="24" t="e">
        <f>IF('別紙様式11_訪問看護ベースアップ評価料（Ⅱ）'!$M$87=B17,"",IF(I17&lt;=0,"該当",""))</f>
        <v>#VALUE!</v>
      </c>
      <c r="K17" s="24" t="str">
        <f>IF(B17&gt;'別紙様式11_訪問看護ベースアップ評価料（Ⅱ）'!$Z$87,"該当","")</f>
        <v/>
      </c>
      <c r="L17" s="24" t="s">
        <v>897</v>
      </c>
      <c r="N17" s="24">
        <v>14</v>
      </c>
    </row>
    <row r="18" spans="1:14">
      <c r="A18" s="24">
        <v>325</v>
      </c>
      <c r="B18" s="24">
        <v>375</v>
      </c>
      <c r="C18" s="24" t="s">
        <v>898</v>
      </c>
      <c r="D18" s="24">
        <v>350</v>
      </c>
      <c r="G18" s="93" t="e">
        <f>'別紙様式11_訪問看護ベースアップ評価料（Ⅱ）'!$M$87-A18</f>
        <v>#VALUE!</v>
      </c>
      <c r="H18" s="24" t="e">
        <f>'別紙様式11_訪問看護ベースアップ評価料（Ⅱ）'!$M$87-B18</f>
        <v>#VALUE!</v>
      </c>
      <c r="I18" s="24" t="e">
        <f t="shared" si="1"/>
        <v>#VALUE!</v>
      </c>
      <c r="J18" s="24" t="e">
        <f>IF('別紙様式11_訪問看護ベースアップ評価料（Ⅱ）'!$M$87=B18,"",IF(I18&lt;=0,"該当",""))</f>
        <v>#VALUE!</v>
      </c>
      <c r="K18" s="24" t="str">
        <f>IF(B18&gt;'別紙様式11_訪問看護ベースアップ評価料（Ⅱ）'!$Z$87,"該当","")</f>
        <v/>
      </c>
      <c r="L18" s="24" t="s">
        <v>899</v>
      </c>
      <c r="N18" s="24">
        <v>15</v>
      </c>
    </row>
    <row r="19" spans="1:14">
      <c r="A19" s="24">
        <v>375</v>
      </c>
      <c r="B19" s="24">
        <v>425</v>
      </c>
      <c r="C19" s="24" t="s">
        <v>900</v>
      </c>
      <c r="D19" s="24">
        <v>400</v>
      </c>
      <c r="G19" s="93" t="e">
        <f>'別紙様式11_訪問看護ベースアップ評価料（Ⅱ）'!$M$87-A19</f>
        <v>#VALUE!</v>
      </c>
      <c r="H19" s="24" t="e">
        <f>'別紙様式11_訪問看護ベースアップ評価料（Ⅱ）'!$M$87-B19</f>
        <v>#VALUE!</v>
      </c>
      <c r="I19" s="24" t="e">
        <f t="shared" si="1"/>
        <v>#VALUE!</v>
      </c>
      <c r="J19" s="24" t="e">
        <f>IF('別紙様式11_訪問看護ベースアップ評価料（Ⅱ）'!$M$87=B19,"",IF(I19&lt;=0,"該当",""))</f>
        <v>#VALUE!</v>
      </c>
      <c r="K19" s="24" t="str">
        <f>IF(B19&gt;'別紙様式11_訪問看護ベースアップ評価料（Ⅱ）'!$Z$87,"該当","")</f>
        <v/>
      </c>
      <c r="L19" s="24" t="s">
        <v>901</v>
      </c>
      <c r="N19" s="24">
        <v>16</v>
      </c>
    </row>
    <row r="20" spans="1:14">
      <c r="A20" s="24">
        <v>425</v>
      </c>
      <c r="B20" s="24">
        <v>475</v>
      </c>
      <c r="C20" s="24" t="s">
        <v>902</v>
      </c>
      <c r="D20" s="24">
        <v>450</v>
      </c>
      <c r="G20" s="93" t="e">
        <f>'別紙様式11_訪問看護ベースアップ評価料（Ⅱ）'!$M$87-A20</f>
        <v>#VALUE!</v>
      </c>
      <c r="H20" s="24" t="e">
        <f>'別紙様式11_訪問看護ベースアップ評価料（Ⅱ）'!$M$87-B20</f>
        <v>#VALUE!</v>
      </c>
      <c r="I20" s="24" t="e">
        <f t="shared" si="1"/>
        <v>#VALUE!</v>
      </c>
      <c r="J20" s="24" t="e">
        <f>IF('別紙様式11_訪問看護ベースアップ評価料（Ⅱ）'!$M$87=B20,"",IF(I20&lt;=0,"該当",""))</f>
        <v>#VALUE!</v>
      </c>
      <c r="K20" s="24" t="str">
        <f>IF(B20&gt;'別紙様式11_訪問看護ベースアップ評価料（Ⅱ）'!$Z$87,"該当","")</f>
        <v/>
      </c>
      <c r="L20" s="24" t="s">
        <v>903</v>
      </c>
      <c r="N20" s="24">
        <v>17</v>
      </c>
    </row>
    <row r="21" spans="1:14">
      <c r="A21" s="24">
        <v>475</v>
      </c>
      <c r="C21" s="24" t="s">
        <v>904</v>
      </c>
      <c r="D21" s="24">
        <v>500</v>
      </c>
      <c r="G21" s="93" t="e">
        <f>'別紙様式11_訪問看護ベースアップ評価料（Ⅱ）'!$M$87-A21</f>
        <v>#VALUE!</v>
      </c>
      <c r="H21" s="93" t="e">
        <f>'別紙様式11_訪問看護ベースアップ評価料（Ⅱ）'!$M$87-B21</f>
        <v>#VALUE!</v>
      </c>
      <c r="I21" s="24" t="e">
        <f>G21*H21</f>
        <v>#VALUE!</v>
      </c>
      <c r="J21" s="100" t="s">
        <v>905</v>
      </c>
      <c r="K21" s="100" t="s">
        <v>905</v>
      </c>
      <c r="L21" s="24" t="s">
        <v>906</v>
      </c>
      <c r="N21" s="24">
        <v>18</v>
      </c>
    </row>
    <row r="22" spans="1:14">
      <c r="C22" s="24" t="s">
        <v>341</v>
      </c>
    </row>
    <row r="143" spans="1:2">
      <c r="A143" s="26"/>
      <c r="B143" s="26"/>
    </row>
    <row r="144" spans="1:2">
      <c r="A144" s="26"/>
      <c r="B144" s="26"/>
    </row>
    <row r="145" spans="1:8">
      <c r="A145" s="26"/>
      <c r="B145" s="26"/>
    </row>
    <row r="146" spans="1:8">
      <c r="A146" s="26"/>
      <c r="B146" s="26"/>
    </row>
    <row r="147" spans="1:8">
      <c r="A147" s="26"/>
      <c r="B147" s="26"/>
    </row>
    <row r="148" spans="1:8">
      <c r="A148" s="26"/>
      <c r="B148" s="26"/>
    </row>
    <row r="149" spans="1:8">
      <c r="A149" s="26"/>
      <c r="B149" s="26"/>
    </row>
    <row r="150" spans="1:8">
      <c r="A150" s="26"/>
      <c r="B150" s="26"/>
    </row>
    <row r="151" spans="1:8">
      <c r="A151" s="26"/>
      <c r="B151" s="26"/>
    </row>
    <row r="152" spans="1:8">
      <c r="A152" s="26"/>
      <c r="B152" s="26"/>
    </row>
    <row r="153" spans="1:8">
      <c r="A153" s="26"/>
      <c r="B153" s="26"/>
    </row>
    <row r="154" spans="1:8">
      <c r="A154" s="26"/>
      <c r="B154" s="26"/>
    </row>
    <row r="155" spans="1:8">
      <c r="A155" s="26"/>
      <c r="B155" s="26"/>
    </row>
    <row r="156" spans="1:8">
      <c r="A156" s="26"/>
      <c r="H156" s="25"/>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90"/>
  <sheetViews>
    <sheetView showGridLines="0" view="pageBreakPreview" zoomScaleNormal="100" zoomScaleSheetLayoutView="100" workbookViewId="0">
      <selection activeCell="AQ10" sqref="AQ10"/>
    </sheetView>
  </sheetViews>
  <sheetFormatPr defaultColWidth="8.75" defaultRowHeight="13.5" outlineLevelCol="1"/>
  <cols>
    <col min="1" max="33" width="2.75" style="3" customWidth="1"/>
    <col min="34" max="34" width="18.375" style="3" hidden="1" customWidth="1" outlineLevel="1"/>
    <col min="35" max="35" width="8.5" style="3" hidden="1" customWidth="1" outlineLevel="1" collapsed="1"/>
    <col min="36" max="36" width="2.75" style="3" customWidth="1" collapsed="1"/>
    <col min="37" max="42" width="2.75" style="3" customWidth="1"/>
    <col min="43" max="16384" width="8.75" style="3"/>
  </cols>
  <sheetData>
    <row r="1" spans="1:35" ht="16.149999999999999" customHeight="1">
      <c r="A1" s="48" t="s">
        <v>60</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5" ht="16.149999999999999" customHeight="1">
      <c r="A2" s="1" t="s">
        <v>61</v>
      </c>
      <c r="B2" s="1"/>
      <c r="C2" s="1"/>
      <c r="D2" s="312" t="s">
        <v>62</v>
      </c>
      <c r="E2" s="312"/>
      <c r="F2" s="312"/>
      <c r="G2" s="312"/>
      <c r="H2" s="312"/>
      <c r="I2" s="312"/>
      <c r="J2" s="312"/>
      <c r="K2" s="312"/>
      <c r="L2" s="312"/>
      <c r="M2" s="312"/>
      <c r="N2" s="312"/>
      <c r="O2" s="312"/>
      <c r="P2" s="312"/>
      <c r="Q2" s="312"/>
      <c r="R2" s="312"/>
      <c r="S2" s="312"/>
      <c r="T2" s="312"/>
      <c r="U2" s="312"/>
      <c r="V2" s="300" t="str">
        <f>IF(E12=0,"",IF(H12&gt;3,E12,E12-1))</f>
        <v/>
      </c>
      <c r="W2" s="300"/>
      <c r="X2" s="1" t="s">
        <v>63</v>
      </c>
      <c r="Y2" s="1"/>
      <c r="Z2" s="1"/>
      <c r="AA2" s="1"/>
      <c r="AB2" s="1"/>
      <c r="AC2" s="1"/>
      <c r="AD2" s="1"/>
      <c r="AE2" s="1"/>
      <c r="AF2" s="1"/>
      <c r="AG2" s="1"/>
      <c r="AH2" s="176"/>
      <c r="AI2" s="176"/>
    </row>
    <row r="3" spans="1:3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5"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c r="AH4" s="177"/>
      <c r="AI4" s="177"/>
    </row>
    <row r="5" spans="1:35"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c r="AH5" s="78"/>
      <c r="AI5" s="78"/>
    </row>
    <row r="6" spans="1:3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5" ht="16.149999999999999" customHeight="1">
      <c r="A7" s="1" t="s">
        <v>927</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5" ht="16.149999999999999" customHeight="1" thickBot="1">
      <c r="A8" s="48" t="s">
        <v>34</v>
      </c>
      <c r="B8" s="2" t="s">
        <v>65</v>
      </c>
      <c r="D8" s="2"/>
      <c r="E8" s="2"/>
      <c r="F8" s="2"/>
      <c r="L8" s="48"/>
      <c r="M8" s="48"/>
      <c r="N8" s="48"/>
      <c r="O8" s="48"/>
      <c r="P8" s="48"/>
      <c r="Q8" s="48"/>
      <c r="R8" s="48"/>
      <c r="S8" s="48"/>
      <c r="T8" s="48"/>
      <c r="U8" s="48"/>
      <c r="V8" s="48"/>
      <c r="AE8" s="48"/>
      <c r="AF8" s="48"/>
      <c r="AG8" s="48"/>
    </row>
    <row r="9" spans="1:35" ht="16.149999999999999" customHeight="1" thickBot="1">
      <c r="B9" s="322" t="s">
        <v>22</v>
      </c>
      <c r="C9" s="323"/>
      <c r="D9" s="323"/>
      <c r="E9" s="304" t="str">
        <f>IF(別添!X41=0,"",別添!X41)</f>
        <v/>
      </c>
      <c r="F9" s="304"/>
      <c r="G9" s="18" t="s">
        <v>23</v>
      </c>
      <c r="H9" s="304" t="str">
        <f>IF(別添!Z41=0,"",別添!Z41)</f>
        <v/>
      </c>
      <c r="I9" s="304"/>
      <c r="J9" s="18" t="s">
        <v>66</v>
      </c>
      <c r="K9" s="18"/>
      <c r="L9" s="18" t="s">
        <v>67</v>
      </c>
      <c r="M9" s="18" t="s">
        <v>22</v>
      </c>
      <c r="N9" s="18"/>
      <c r="O9" s="304" t="str">
        <f>IF(別添!X42=0,"",別添!X42)</f>
        <v/>
      </c>
      <c r="P9" s="304"/>
      <c r="Q9" s="18" t="s">
        <v>23</v>
      </c>
      <c r="R9" s="304" t="str">
        <f>IF(別添!Z42=0,"",別添!Z42)</f>
        <v/>
      </c>
      <c r="S9" s="304"/>
      <c r="T9" s="19" t="s">
        <v>66</v>
      </c>
      <c r="V9" s="305" t="str">
        <f>IF(別添!AI41=0,"",別添!AI41)</f>
        <v/>
      </c>
      <c r="W9" s="305"/>
      <c r="X9" s="305"/>
      <c r="Y9" s="306"/>
      <c r="Z9" s="48" t="s">
        <v>68</v>
      </c>
      <c r="AA9" s="48"/>
      <c r="AG9" s="48"/>
    </row>
    <row r="10" spans="1:35" ht="16.149999999999999" customHeight="1">
      <c r="A10" s="2"/>
      <c r="B10" s="88"/>
      <c r="C10" s="2"/>
      <c r="D10" s="2"/>
      <c r="E10" s="2"/>
      <c r="F10" s="2"/>
      <c r="G10" s="48"/>
      <c r="H10" s="48"/>
      <c r="I10" s="48"/>
      <c r="J10" s="48"/>
      <c r="K10" s="48"/>
      <c r="L10" s="48"/>
      <c r="M10" s="48"/>
      <c r="N10" s="48"/>
      <c r="O10" s="48"/>
      <c r="P10" s="48"/>
      <c r="Q10" s="48"/>
      <c r="R10" s="48"/>
      <c r="S10" s="48"/>
      <c r="T10" s="48"/>
      <c r="U10" s="48"/>
      <c r="AB10" s="48"/>
      <c r="AC10" s="48"/>
      <c r="AD10" s="48"/>
      <c r="AE10" s="48"/>
      <c r="AF10" s="48"/>
      <c r="AG10" s="48"/>
    </row>
    <row r="11" spans="1:35" ht="16.149999999999999" customHeight="1" thickBot="1">
      <c r="A11" s="48" t="s">
        <v>36</v>
      </c>
      <c r="B11" s="2" t="s">
        <v>69</v>
      </c>
      <c r="C11" s="2"/>
      <c r="D11" s="2"/>
      <c r="E11" s="2"/>
      <c r="F11" s="2"/>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5" ht="16.149999999999999" customHeight="1" thickBot="1">
      <c r="A12" s="2"/>
      <c r="B12" s="322" t="s">
        <v>22</v>
      </c>
      <c r="C12" s="323"/>
      <c r="D12" s="323"/>
      <c r="E12" s="304" t="str">
        <f>IF(別添!X26=0,"",別添!X26)</f>
        <v/>
      </c>
      <c r="F12" s="304"/>
      <c r="G12" s="18" t="s">
        <v>23</v>
      </c>
      <c r="H12" s="304" t="str">
        <f>IF(別添!Z26=0,"",別添!Z26)</f>
        <v/>
      </c>
      <c r="I12" s="304"/>
      <c r="J12" s="18" t="s">
        <v>66</v>
      </c>
      <c r="K12" s="18"/>
      <c r="L12" s="18" t="s">
        <v>67</v>
      </c>
      <c r="M12" s="18" t="s">
        <v>22</v>
      </c>
      <c r="N12" s="18"/>
      <c r="O12" s="304" t="str">
        <f>IF(別添!X28=0,"",別添!X28)</f>
        <v/>
      </c>
      <c r="P12" s="304"/>
      <c r="Q12" s="18" t="s">
        <v>23</v>
      </c>
      <c r="R12" s="304" t="str">
        <f>IF(別添!Z28=0,"",別添!Z28)</f>
        <v/>
      </c>
      <c r="S12" s="304"/>
      <c r="T12" s="19" t="s">
        <v>66</v>
      </c>
      <c r="V12" s="305" t="str">
        <f>IF(別添!AI26=0,"",別添!AI26)</f>
        <v/>
      </c>
      <c r="W12" s="305"/>
      <c r="X12" s="305"/>
      <c r="Y12" s="306"/>
      <c r="Z12" s="48" t="s">
        <v>68</v>
      </c>
      <c r="AA12" s="48"/>
      <c r="AG12" s="48"/>
    </row>
    <row r="13" spans="1:35" ht="16.149999999999999" customHeight="1">
      <c r="A13" s="2"/>
      <c r="B13" s="178" t="s">
        <v>30</v>
      </c>
      <c r="C13" s="178" t="s">
        <v>70</v>
      </c>
      <c r="D13" s="78"/>
      <c r="E13" s="78"/>
      <c r="G13" s="78"/>
      <c r="H13" s="78"/>
      <c r="N13" s="78"/>
      <c r="O13" s="78"/>
      <c r="Q13" s="78"/>
      <c r="R13" s="78"/>
      <c r="U13" s="48"/>
      <c r="AB13" s="48"/>
      <c r="AC13" s="48"/>
      <c r="AD13" s="48"/>
      <c r="AE13" s="48"/>
      <c r="AF13" s="48"/>
      <c r="AG13" s="48"/>
    </row>
    <row r="14" spans="1:35" ht="16.149999999999999" customHeight="1">
      <c r="A14" s="48"/>
      <c r="B14" s="178" t="s">
        <v>30</v>
      </c>
      <c r="C14" s="178" t="s">
        <v>924</v>
      </c>
      <c r="D14" s="78"/>
      <c r="E14" s="78"/>
      <c r="G14" s="78"/>
      <c r="H14" s="78"/>
      <c r="N14" s="78"/>
      <c r="O14" s="78"/>
      <c r="Q14" s="78"/>
      <c r="R14" s="78"/>
      <c r="U14" s="48"/>
      <c r="AB14" s="48"/>
      <c r="AC14" s="48"/>
      <c r="AD14" s="48"/>
      <c r="AE14" s="48"/>
      <c r="AF14" s="48"/>
      <c r="AG14" s="48"/>
    </row>
    <row r="15" spans="1:35" ht="16.149999999999999" customHeight="1">
      <c r="A15" s="48"/>
      <c r="C15" s="178" t="s">
        <v>925</v>
      </c>
      <c r="D15" s="78"/>
      <c r="E15" s="78"/>
      <c r="G15" s="78"/>
      <c r="H15" s="78"/>
      <c r="N15" s="78"/>
      <c r="O15" s="78"/>
      <c r="Q15" s="78"/>
      <c r="R15" s="78"/>
      <c r="U15" s="48"/>
      <c r="AB15" s="48"/>
      <c r="AC15" s="48"/>
      <c r="AD15" s="48"/>
      <c r="AE15" s="48"/>
      <c r="AF15" s="48"/>
      <c r="AG15" s="48"/>
    </row>
    <row r="16" spans="1:35" ht="16.149999999999999" customHeight="1">
      <c r="A16" s="48"/>
      <c r="B16" s="179"/>
      <c r="C16" s="180"/>
      <c r="D16" s="181"/>
      <c r="E16" s="181"/>
      <c r="F16" s="180"/>
      <c r="G16" s="181"/>
      <c r="H16" s="181"/>
      <c r="I16" s="180"/>
      <c r="J16" s="180"/>
      <c r="K16" s="180"/>
      <c r="L16" s="180"/>
      <c r="M16" s="180"/>
      <c r="N16" s="181"/>
      <c r="O16" s="181"/>
      <c r="P16" s="180"/>
      <c r="Q16" s="181"/>
      <c r="R16" s="181"/>
      <c r="S16" s="180"/>
      <c r="T16" s="180"/>
      <c r="U16" s="48"/>
      <c r="AB16" s="48"/>
      <c r="AC16" s="48"/>
      <c r="AD16" s="48"/>
      <c r="AE16" s="48"/>
      <c r="AF16" s="48"/>
      <c r="AG16" s="48"/>
    </row>
    <row r="17" spans="1:41" ht="16.149999999999999" customHeight="1" thickBot="1">
      <c r="A17" s="182" t="s">
        <v>71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41" ht="16.149999999999999" customHeight="1">
      <c r="A18" s="183" t="s">
        <v>44</v>
      </c>
      <c r="B18" s="184" t="s">
        <v>72</v>
      </c>
      <c r="C18" s="184"/>
      <c r="D18" s="184"/>
      <c r="E18" s="184"/>
      <c r="F18" s="184"/>
      <c r="G18" s="184"/>
      <c r="H18" s="184"/>
      <c r="I18" s="184"/>
      <c r="J18" s="184"/>
      <c r="K18" s="184"/>
      <c r="L18" s="184"/>
      <c r="M18" s="49"/>
      <c r="N18" s="49"/>
      <c r="O18" s="49"/>
      <c r="P18" s="49"/>
      <c r="Q18" s="49"/>
      <c r="R18" s="49"/>
      <c r="S18" s="49"/>
      <c r="T18" s="49"/>
      <c r="U18" s="49"/>
      <c r="V18" s="49"/>
      <c r="W18" s="49"/>
      <c r="X18" s="49"/>
      <c r="Y18" s="49"/>
      <c r="Z18" s="49"/>
      <c r="AA18" s="49"/>
      <c r="AB18" s="324">
        <f>IFERROR(別添!X31*780*V12,0)</f>
        <v>0</v>
      </c>
      <c r="AC18" s="324"/>
      <c r="AD18" s="324"/>
      <c r="AE18" s="324"/>
      <c r="AF18" s="324"/>
      <c r="AG18" s="33" t="s">
        <v>38</v>
      </c>
      <c r="AH18" s="185" t="s">
        <v>73</v>
      </c>
      <c r="AI18" s="186">
        <f>AB24</f>
        <v>0</v>
      </c>
    </row>
    <row r="19" spans="1:41" ht="16.149999999999999" customHeight="1">
      <c r="A19" s="69"/>
      <c r="B19" s="37" t="s">
        <v>46</v>
      </c>
      <c r="C19" s="5" t="s">
        <v>74</v>
      </c>
      <c r="D19" s="5"/>
      <c r="E19" s="5"/>
      <c r="F19" s="5"/>
      <c r="G19" s="5"/>
      <c r="H19" s="5"/>
      <c r="I19" s="5"/>
      <c r="J19" s="5"/>
      <c r="K19" s="5"/>
      <c r="L19" s="5"/>
      <c r="M19" s="5"/>
      <c r="N19" s="5"/>
      <c r="O19" s="5"/>
      <c r="P19" s="5"/>
      <c r="Q19" s="5"/>
      <c r="R19" s="5"/>
      <c r="S19" s="5"/>
      <c r="T19" s="5"/>
      <c r="U19" s="5"/>
      <c r="V19" s="5"/>
      <c r="W19" s="5"/>
      <c r="X19" s="5"/>
      <c r="Y19" s="5"/>
      <c r="Z19" s="5"/>
      <c r="AA19" s="5"/>
      <c r="AB19" s="317">
        <f>IFERROR(AI19+AI22,0)</f>
        <v>0</v>
      </c>
      <c r="AC19" s="317"/>
      <c r="AD19" s="317"/>
      <c r="AE19" s="317"/>
      <c r="AF19" s="317"/>
      <c r="AG19" s="6" t="s">
        <v>75</v>
      </c>
      <c r="AH19" s="3" t="s">
        <v>76</v>
      </c>
      <c r="AI19" s="187">
        <f>IF(AB18-AI18&lt;0,0,AB18-AI18)</f>
        <v>0</v>
      </c>
    </row>
    <row r="20" spans="1:41" ht="16.149999999999999" customHeight="1" thickBot="1">
      <c r="A20" s="188" t="s">
        <v>77</v>
      </c>
      <c r="B20" s="189" t="s">
        <v>78</v>
      </c>
      <c r="C20" s="190"/>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308">
        <f>別添!X32</f>
        <v>0</v>
      </c>
      <c r="AC20" s="308"/>
      <c r="AD20" s="308"/>
      <c r="AE20" s="308"/>
      <c r="AF20" s="308"/>
      <c r="AG20" s="191" t="s">
        <v>75</v>
      </c>
    </row>
    <row r="21" spans="1:41" ht="16.149999999999999" customHeight="1" thickTop="1" thickBot="1">
      <c r="A21" s="7" t="s">
        <v>79</v>
      </c>
      <c r="B21" s="192" t="s">
        <v>80</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309">
        <f>IFERROR(AB18-AB19+AB20,0)</f>
        <v>0</v>
      </c>
      <c r="AC21" s="309"/>
      <c r="AD21" s="309"/>
      <c r="AE21" s="309"/>
      <c r="AF21" s="309"/>
      <c r="AG21" s="8" t="s">
        <v>38</v>
      </c>
      <c r="AH21" s="3" t="s">
        <v>81</v>
      </c>
      <c r="AI21" s="187">
        <f>AB18-AI19+AB20</f>
        <v>0</v>
      </c>
    </row>
    <row r="22" spans="1:41" ht="16.149999999999999" customHeight="1">
      <c r="A22" s="180"/>
      <c r="B22" s="179"/>
      <c r="C22" s="180"/>
      <c r="D22" s="180"/>
      <c r="E22" s="180"/>
      <c r="F22" s="180"/>
      <c r="G22" s="180"/>
      <c r="H22" s="180"/>
      <c r="I22" s="180"/>
      <c r="J22" s="180"/>
      <c r="K22" s="180"/>
      <c r="L22" s="180"/>
      <c r="M22" s="180"/>
      <c r="N22" s="180"/>
      <c r="O22" s="180"/>
      <c r="P22" s="180"/>
      <c r="Q22" s="180"/>
      <c r="R22" s="180"/>
      <c r="S22" s="180"/>
      <c r="T22" s="180"/>
      <c r="U22" s="180"/>
      <c r="AH22" s="3" t="s">
        <v>82</v>
      </c>
      <c r="AI22" s="187">
        <f>IF(AI21-AB24&lt;0,0,AI21-AB24)</f>
        <v>0</v>
      </c>
    </row>
    <row r="23" spans="1:41" ht="16.149999999999999" customHeight="1" thickBot="1">
      <c r="A23" s="182" t="s">
        <v>83</v>
      </c>
      <c r="B23" s="180"/>
      <c r="C23" s="180"/>
      <c r="D23" s="180"/>
      <c r="E23" s="180"/>
      <c r="F23" s="180"/>
      <c r="G23" s="180"/>
      <c r="H23" s="180"/>
      <c r="I23" s="180"/>
      <c r="J23" s="180"/>
      <c r="K23" s="180"/>
      <c r="L23" s="180"/>
      <c r="M23" s="180"/>
      <c r="N23" s="180"/>
      <c r="O23" s="180"/>
      <c r="P23" s="180"/>
      <c r="Q23" s="180"/>
      <c r="R23" s="180"/>
      <c r="S23" s="180"/>
      <c r="T23" s="180"/>
      <c r="U23" s="180"/>
    </row>
    <row r="24" spans="1:41" ht="16.149999999999999" customHeight="1">
      <c r="A24" s="9" t="s">
        <v>73</v>
      </c>
      <c r="B24" s="10" t="s">
        <v>84</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310">
        <f>IFERROR(別添!X49*V9,0)</f>
        <v>0</v>
      </c>
      <c r="AC24" s="310"/>
      <c r="AD24" s="310"/>
      <c r="AE24" s="310"/>
      <c r="AF24" s="310"/>
      <c r="AG24" s="11" t="s">
        <v>38</v>
      </c>
      <c r="AH24" s="3" t="str">
        <f>IF(AB21&gt;AB24,"NG","OK")</f>
        <v>OK</v>
      </c>
      <c r="AO24" s="193" t="str">
        <f>IF(AH24="NG","←（８）全体の賃金改善の見込み額は（７）算定金額の見込み（繰越額調整後）の値を上回るように設定してください","")</f>
        <v/>
      </c>
    </row>
    <row r="25" spans="1:41" ht="16.149999999999999" customHeight="1" thickBot="1">
      <c r="A25" s="7"/>
      <c r="B25" s="64" t="s">
        <v>85</v>
      </c>
      <c r="C25" s="15" t="s">
        <v>86</v>
      </c>
      <c r="D25" s="15"/>
      <c r="E25" s="15"/>
      <c r="F25" s="15"/>
      <c r="G25" s="15"/>
      <c r="H25" s="15"/>
      <c r="I25" s="15"/>
      <c r="J25" s="15"/>
      <c r="K25" s="15"/>
      <c r="L25" s="15"/>
      <c r="M25" s="15"/>
      <c r="N25" s="15"/>
      <c r="O25" s="15"/>
      <c r="P25" s="15"/>
      <c r="Q25" s="15"/>
      <c r="R25" s="15"/>
      <c r="S25" s="15"/>
      <c r="T25" s="15"/>
      <c r="U25" s="15"/>
      <c r="V25" s="15"/>
      <c r="W25" s="15"/>
      <c r="X25" s="15"/>
      <c r="Y25" s="15"/>
      <c r="Z25" s="15"/>
      <c r="AA25" s="15"/>
      <c r="AB25" s="311">
        <f>AB21</f>
        <v>0</v>
      </c>
      <c r="AC25" s="311"/>
      <c r="AD25" s="311"/>
      <c r="AE25" s="311"/>
      <c r="AF25" s="311"/>
      <c r="AG25" s="194" t="s">
        <v>38</v>
      </c>
    </row>
    <row r="26" spans="1:41" ht="16.149999999999999" customHeight="1">
      <c r="A26" s="48"/>
      <c r="B26" s="8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row>
    <row r="27" spans="1:41" ht="16.149999999999999" customHeight="1" thickBot="1">
      <c r="A27" s="182" t="s">
        <v>87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176"/>
      <c r="AB27" s="176"/>
      <c r="AC27" s="176"/>
      <c r="AD27" s="176"/>
      <c r="AE27" s="176"/>
      <c r="AF27" s="176"/>
      <c r="AG27" s="176"/>
      <c r="AH27" s="176"/>
      <c r="AI27" s="176"/>
    </row>
    <row r="28" spans="1:41" ht="16.149999999999999" customHeight="1" thickBot="1">
      <c r="A28" s="17" t="s">
        <v>88</v>
      </c>
      <c r="B28" s="18" t="s">
        <v>918</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307">
        <f>別添!X47</f>
        <v>0</v>
      </c>
      <c r="AC28" s="307"/>
      <c r="AD28" s="307"/>
      <c r="AE28" s="307"/>
      <c r="AF28" s="307"/>
      <c r="AG28" s="19" t="s">
        <v>38</v>
      </c>
    </row>
    <row r="29" spans="1:41" ht="1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row>
    <row r="30" spans="1:41" ht="15" customHeight="1">
      <c r="A30" s="299" t="s">
        <v>89</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175"/>
      <c r="AI30" s="175"/>
    </row>
    <row r="31" spans="1:41" ht="15" customHeight="1">
      <c r="A31" s="299"/>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175"/>
      <c r="AI31" s="175"/>
    </row>
    <row r="32" spans="1:41" ht="15" customHeight="1">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75"/>
      <c r="AI32" s="175"/>
    </row>
    <row r="33" spans="1:35" ht="15" customHeight="1">
      <c r="A33" s="48"/>
      <c r="B33" s="48"/>
      <c r="C33" s="48" t="s">
        <v>22</v>
      </c>
      <c r="D33" s="48"/>
      <c r="E33" s="300" t="str">
        <f>IF(別添!I23=0,"",別添!I23)</f>
        <v/>
      </c>
      <c r="F33" s="300"/>
      <c r="G33" s="48" t="s">
        <v>23</v>
      </c>
      <c r="H33" s="300" t="str">
        <f>IF(別添!K23=0,"",別添!K23)</f>
        <v/>
      </c>
      <c r="I33" s="300"/>
      <c r="J33" s="48" t="s">
        <v>66</v>
      </c>
      <c r="K33" s="300" t="str">
        <f>IF(別添!N23=0,"",別添!N23)</f>
        <v/>
      </c>
      <c r="L33" s="300"/>
      <c r="M33" s="48" t="s">
        <v>25</v>
      </c>
      <c r="N33" s="48"/>
      <c r="O33" s="48"/>
      <c r="P33" s="48" t="s">
        <v>90</v>
      </c>
      <c r="Q33" s="48"/>
      <c r="R33" s="48"/>
      <c r="S33" s="48"/>
      <c r="T33" s="301" t="str">
        <f>IF(別添!M18=0,"",別添!M18)</f>
        <v/>
      </c>
      <c r="U33" s="301"/>
      <c r="V33" s="301"/>
      <c r="W33" s="301"/>
      <c r="X33" s="301"/>
      <c r="Y33" s="301"/>
      <c r="Z33" s="301"/>
      <c r="AA33" s="301"/>
      <c r="AB33" s="301"/>
      <c r="AC33" s="301"/>
      <c r="AD33" s="301"/>
      <c r="AE33" s="301"/>
      <c r="AF33" s="301"/>
      <c r="AG33" s="48"/>
    </row>
    <row r="34" spans="1:35" ht="15" customHeight="1">
      <c r="A34" s="48"/>
      <c r="B34" s="48"/>
      <c r="C34" s="48"/>
      <c r="D34" s="48"/>
      <c r="E34" s="16"/>
      <c r="F34" s="16"/>
      <c r="G34" s="48"/>
      <c r="H34" s="16"/>
      <c r="I34" s="16"/>
      <c r="J34" s="48"/>
      <c r="K34" s="16"/>
      <c r="L34" s="16"/>
      <c r="M34" s="48"/>
      <c r="N34" s="48"/>
      <c r="O34" s="48"/>
      <c r="P34" s="48"/>
      <c r="Q34" s="48"/>
      <c r="R34" s="48"/>
      <c r="S34" s="48"/>
      <c r="T34" s="16"/>
      <c r="U34" s="16"/>
      <c r="V34" s="16"/>
      <c r="W34" s="16"/>
      <c r="X34" s="16"/>
      <c r="Y34" s="16"/>
      <c r="Z34" s="16"/>
      <c r="AA34" s="16"/>
      <c r="AB34" s="16"/>
      <c r="AC34" s="16"/>
      <c r="AD34" s="16"/>
      <c r="AE34" s="16"/>
      <c r="AF34" s="16"/>
      <c r="AG34" s="48"/>
    </row>
    <row r="35" spans="1:35" ht="15" customHeight="1">
      <c r="A35" s="48" t="s">
        <v>91</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5" ht="15" customHeight="1">
      <c r="A36" s="302" t="s">
        <v>52</v>
      </c>
      <c r="B36" s="298" t="s">
        <v>928</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99"/>
      <c r="AI36" s="175"/>
    </row>
    <row r="37" spans="1:35" ht="15" customHeight="1">
      <c r="A37" s="303"/>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99"/>
      <c r="AI37" s="175"/>
    </row>
    <row r="38" spans="1:35" ht="15" customHeight="1">
      <c r="A38" s="302" t="s">
        <v>54</v>
      </c>
      <c r="B38" s="298" t="s">
        <v>92</v>
      </c>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99"/>
      <c r="AI38" s="175"/>
    </row>
    <row r="39" spans="1:35" ht="15" customHeight="1">
      <c r="A39" s="303"/>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99"/>
      <c r="AI39" s="175"/>
    </row>
    <row r="40" spans="1:35" ht="15" customHeight="1">
      <c r="A40" s="196" t="s">
        <v>20</v>
      </c>
      <c r="B40" s="298" t="s">
        <v>93</v>
      </c>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99"/>
      <c r="AI40" s="175"/>
    </row>
    <row r="41" spans="1:35" ht="15" customHeight="1">
      <c r="A41" s="197"/>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99"/>
      <c r="AI41" s="175"/>
    </row>
    <row r="42" spans="1:35" ht="15" customHeight="1">
      <c r="A42" s="197"/>
      <c r="B42" s="29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99"/>
      <c r="AI42" s="175"/>
    </row>
    <row r="43" spans="1:35" ht="15" customHeight="1">
      <c r="A43" s="302" t="s">
        <v>28</v>
      </c>
      <c r="B43" s="298" t="s">
        <v>94</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99"/>
      <c r="AI43" s="175"/>
    </row>
    <row r="44" spans="1:35" ht="15" customHeight="1">
      <c r="A44" s="303"/>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99"/>
      <c r="AI44" s="175"/>
    </row>
    <row r="45" spans="1:35" ht="15" customHeight="1">
      <c r="A45" s="303"/>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99"/>
      <c r="AI45" s="175"/>
    </row>
    <row r="46" spans="1:35" ht="15" customHeight="1">
      <c r="A46" s="303"/>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99"/>
      <c r="AI46" s="175"/>
    </row>
    <row r="47" spans="1:35" ht="15" customHeight="1">
      <c r="A47" s="303"/>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99"/>
      <c r="AI47" s="175"/>
    </row>
    <row r="48" spans="1:35" ht="15" customHeight="1">
      <c r="A48" s="303"/>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99"/>
      <c r="AI48" s="175"/>
    </row>
    <row r="49" spans="1:35" ht="15" customHeight="1">
      <c r="A49" s="302" t="s">
        <v>32</v>
      </c>
      <c r="B49" s="298" t="s">
        <v>917</v>
      </c>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99"/>
      <c r="AI49" s="175"/>
    </row>
    <row r="50" spans="1:35" ht="15" customHeight="1">
      <c r="A50" s="303"/>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99"/>
      <c r="AI50" s="175"/>
    </row>
    <row r="51" spans="1:35" ht="15" customHeight="1">
      <c r="A51" s="197"/>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99"/>
      <c r="AI51" s="175"/>
    </row>
    <row r="52" spans="1:35" ht="15" customHeight="1">
      <c r="A52" s="99" t="s">
        <v>96</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75"/>
      <c r="AI52" s="175"/>
    </row>
    <row r="53" spans="1:35" ht="15" customHeigh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175"/>
      <c r="AI53" s="175"/>
    </row>
    <row r="54" spans="1:35" ht="15" customHeigh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175"/>
      <c r="AI54" s="175"/>
    </row>
    <row r="55" spans="1:35" ht="15" customHeight="1">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175"/>
      <c r="AI55" s="175"/>
    </row>
    <row r="56" spans="1:35" ht="15" customHeight="1">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175"/>
      <c r="AI56" s="175"/>
    </row>
    <row r="57" spans="1:35" ht="1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175"/>
      <c r="AI57" s="175"/>
    </row>
    <row r="58" spans="1:35" ht="16.149999999999999"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175"/>
      <c r="AI58" s="175"/>
    </row>
    <row r="59" spans="1:35" ht="16.149999999999999"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175"/>
      <c r="AI59" s="175"/>
    </row>
    <row r="60" spans="1:35" ht="16.149999999999999" customHeight="1"/>
    <row r="63" spans="1:35" ht="16.149999999999999" customHeight="1"/>
    <row r="64" spans="1:35" ht="16.149999999999999" customHeight="1"/>
    <row r="65" spans="38:70" ht="16.149999999999999" customHeight="1"/>
    <row r="67" spans="38:70" ht="15" customHeight="1">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row>
    <row r="68" spans="38:70" ht="15" customHeight="1">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row>
    <row r="69" spans="38:70" ht="15" customHeight="1">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row>
    <row r="70" spans="38:70" ht="15" customHeight="1">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row>
    <row r="71" spans="38:70" ht="15" customHeight="1">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row>
    <row r="72" spans="38:70" ht="15" customHeight="1">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row>
    <row r="73" spans="38:70" ht="15" customHeight="1">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row>
    <row r="74" spans="38:70" ht="15" customHeight="1">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row>
    <row r="75" spans="38:70" ht="15" customHeight="1">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row>
    <row r="76" spans="38:70" ht="15" customHeight="1">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row>
    <row r="77" spans="38:70" ht="15" customHeight="1">
      <c r="AL77" s="198"/>
      <c r="AM77" s="199"/>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row>
    <row r="78" spans="38:70" ht="15" customHeight="1">
      <c r="AL78" s="199"/>
      <c r="AM78" s="199"/>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row>
    <row r="79" spans="38:70" ht="15" customHeight="1">
      <c r="AL79" s="199"/>
      <c r="AM79" s="199"/>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row>
    <row r="80" spans="38:70" ht="15" customHeight="1">
      <c r="AL80" s="199"/>
      <c r="AM80" s="199"/>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row>
    <row r="81" spans="38:70" ht="15" customHeight="1">
      <c r="AL81" s="199"/>
      <c r="AM81" s="199"/>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row>
    <row r="82" spans="38:70" ht="15" customHeight="1">
      <c r="AL82" s="199"/>
      <c r="AM82" s="199"/>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row>
    <row r="83" spans="38:70" ht="15" customHeight="1">
      <c r="AL83" s="198"/>
      <c r="AM83" s="199"/>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row>
    <row r="84" spans="38:70" ht="15" customHeight="1">
      <c r="AL84" s="198"/>
      <c r="AM84" s="199"/>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row>
    <row r="85" spans="38:70" ht="15" customHeight="1">
      <c r="AL85" s="198"/>
      <c r="AM85" s="199"/>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row>
    <row r="86" spans="38:70" ht="15" customHeight="1">
      <c r="AL86" s="199"/>
      <c r="AM86" s="199"/>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row>
    <row r="87" spans="38:70" ht="15" customHeight="1">
      <c r="AL87" s="198"/>
      <c r="AM87" s="199"/>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row>
    <row r="88" spans="38:70" ht="15" customHeight="1">
      <c r="AL88" s="198"/>
      <c r="AM88" s="199"/>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row>
    <row r="89" spans="38:70" ht="15" customHeight="1">
      <c r="AL89" s="199"/>
      <c r="AM89" s="199"/>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row>
    <row r="90" spans="38:70" ht="15" customHeight="1">
      <c r="AL90" s="198"/>
      <c r="AM90" s="199"/>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row>
  </sheetData>
  <sheetProtection algorithmName="SHA-512" hashValue="kjjAqDwSK6PBBhFAzSd1eRDmSMIxXQpspf9pedzN3v1DeIvOwV4iTt+8lHKBYb5ex6le7g2Cpuct1N+J3e31eA==" saltValue="wBV0szehdhGTe3E57V95CQ==" spinCount="100000" sheet="1" objects="1" scenarios="1"/>
  <mergeCells count="39">
    <mergeCell ref="D2:U2"/>
    <mergeCell ref="V2:W2"/>
    <mergeCell ref="V4:AG4"/>
    <mergeCell ref="V5:AG5"/>
    <mergeCell ref="AB19:AF19"/>
    <mergeCell ref="J4:U4"/>
    <mergeCell ref="J5:U5"/>
    <mergeCell ref="V9:Y9"/>
    <mergeCell ref="B9:D9"/>
    <mergeCell ref="E9:F9"/>
    <mergeCell ref="H9:I9"/>
    <mergeCell ref="AB18:AF18"/>
    <mergeCell ref="B12:D12"/>
    <mergeCell ref="E12:F12"/>
    <mergeCell ref="H12:I12"/>
    <mergeCell ref="O12:P12"/>
    <mergeCell ref="R12:S12"/>
    <mergeCell ref="V12:Y12"/>
    <mergeCell ref="O9:P9"/>
    <mergeCell ref="R9:S9"/>
    <mergeCell ref="AB28:AF28"/>
    <mergeCell ref="AB20:AF20"/>
    <mergeCell ref="AB21:AF21"/>
    <mergeCell ref="AB24:AF24"/>
    <mergeCell ref="AB25:AF25"/>
    <mergeCell ref="B49:AG51"/>
    <mergeCell ref="A30:AG31"/>
    <mergeCell ref="E33:F33"/>
    <mergeCell ref="H33:I33"/>
    <mergeCell ref="K33:L33"/>
    <mergeCell ref="T33:AF33"/>
    <mergeCell ref="A43:A48"/>
    <mergeCell ref="A49:A50"/>
    <mergeCell ref="B43:AG48"/>
    <mergeCell ref="B40:AG42"/>
    <mergeCell ref="A36:A37"/>
    <mergeCell ref="A38:A39"/>
    <mergeCell ref="B36:AG37"/>
    <mergeCell ref="B38:AG39"/>
  </mergeCells>
  <phoneticPr fontId="1"/>
  <dataValidations count="1">
    <dataValidation type="list" allowBlank="1" showInputMessage="1" showErrorMessage="1" sqref="R9:S9 R12:S12" xr:uid="{5019C994-1548-4FEF-9961-0EDAFBA6922F}">
      <formula1>"   ,1,2,3,4,5,6,7,8,9,10,11,12"</formula1>
    </dataValidation>
  </dataValidations>
  <pageMargins left="0.23622047244094491" right="0.23622047244094491" top="0.74803149606299213" bottom="0.74803149606299213" header="0.31496062992125984" footer="0.31496062992125984"/>
  <pageSetup paperSize="9" fitToHeight="0" orientation="portrait" r:id="rId1"/>
  <rowBreaks count="1" manualBreakCount="1">
    <brk id="34"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4302-77AC-47B8-988A-A21BD2F3FE18}">
  <dimension ref="B2:G50"/>
  <sheetViews>
    <sheetView showGridLines="0" topLeftCell="A31" workbookViewId="0">
      <selection activeCell="D51" sqref="D51"/>
    </sheetView>
  </sheetViews>
  <sheetFormatPr defaultRowHeight="18.75"/>
  <cols>
    <col min="4" max="4" width="33.875" bestFit="1" customWidth="1"/>
    <col min="5" max="5" width="17.25" bestFit="1" customWidth="1"/>
  </cols>
  <sheetData>
    <row r="2" spans="2:7">
      <c r="B2" t="s">
        <v>97</v>
      </c>
      <c r="C2" t="s">
        <v>98</v>
      </c>
    </row>
    <row r="3" spans="2:7">
      <c r="B3" t="s">
        <v>99</v>
      </c>
      <c r="C3" t="s">
        <v>100</v>
      </c>
      <c r="D3" s="171" t="s">
        <v>101</v>
      </c>
      <c r="E3" t="s">
        <v>102</v>
      </c>
      <c r="G3">
        <v>1</v>
      </c>
    </row>
    <row r="4" spans="2:7">
      <c r="B4" t="s">
        <v>103</v>
      </c>
      <c r="C4" t="s">
        <v>104</v>
      </c>
      <c r="D4" s="171" t="s">
        <v>105</v>
      </c>
      <c r="E4" t="s">
        <v>106</v>
      </c>
      <c r="G4">
        <v>2</v>
      </c>
    </row>
    <row r="5" spans="2:7">
      <c r="B5" t="s">
        <v>107</v>
      </c>
      <c r="C5" t="s">
        <v>108</v>
      </c>
      <c r="D5" s="171" t="s">
        <v>109</v>
      </c>
      <c r="E5" t="s">
        <v>106</v>
      </c>
      <c r="G5">
        <v>3</v>
      </c>
    </row>
    <row r="6" spans="2:7">
      <c r="B6" t="s">
        <v>110</v>
      </c>
      <c r="C6" t="s">
        <v>111</v>
      </c>
      <c r="D6" s="171" t="s">
        <v>112</v>
      </c>
      <c r="E6" t="s">
        <v>106</v>
      </c>
      <c r="G6">
        <v>4</v>
      </c>
    </row>
    <row r="7" spans="2:7">
      <c r="B7" t="s">
        <v>113</v>
      </c>
      <c r="C7" t="s">
        <v>114</v>
      </c>
      <c r="D7" s="171" t="s">
        <v>115</v>
      </c>
      <c r="E7" t="s">
        <v>106</v>
      </c>
      <c r="G7">
        <v>5</v>
      </c>
    </row>
    <row r="8" spans="2:7">
      <c r="B8" t="s">
        <v>116</v>
      </c>
      <c r="C8" t="s">
        <v>117</v>
      </c>
      <c r="D8" s="171" t="s">
        <v>118</v>
      </c>
      <c r="E8" t="s">
        <v>106</v>
      </c>
      <c r="G8">
        <v>6</v>
      </c>
    </row>
    <row r="9" spans="2:7">
      <c r="B9" t="s">
        <v>119</v>
      </c>
      <c r="C9" t="s">
        <v>120</v>
      </c>
      <c r="D9" s="171" t="s">
        <v>121</v>
      </c>
      <c r="E9" t="s">
        <v>106</v>
      </c>
      <c r="G9">
        <v>7</v>
      </c>
    </row>
    <row r="10" spans="2:7">
      <c r="B10" t="s">
        <v>122</v>
      </c>
      <c r="C10" t="s">
        <v>123</v>
      </c>
      <c r="D10" s="171" t="s">
        <v>124</v>
      </c>
      <c r="E10" t="s">
        <v>125</v>
      </c>
      <c r="G10">
        <v>8</v>
      </c>
    </row>
    <row r="11" spans="2:7">
      <c r="B11" t="s">
        <v>126</v>
      </c>
      <c r="C11" t="s">
        <v>127</v>
      </c>
      <c r="D11" s="171" t="s">
        <v>128</v>
      </c>
      <c r="E11" t="s">
        <v>125</v>
      </c>
      <c r="G11">
        <v>9</v>
      </c>
    </row>
    <row r="12" spans="2:7">
      <c r="B12" t="s">
        <v>129</v>
      </c>
      <c r="C12" t="s">
        <v>130</v>
      </c>
      <c r="D12" s="171" t="s">
        <v>131</v>
      </c>
      <c r="E12" t="s">
        <v>125</v>
      </c>
      <c r="G12">
        <v>10</v>
      </c>
    </row>
    <row r="13" spans="2:7">
      <c r="B13" t="s">
        <v>132</v>
      </c>
      <c r="C13" t="s">
        <v>133</v>
      </c>
      <c r="D13" s="171" t="s">
        <v>134</v>
      </c>
      <c r="E13" t="s">
        <v>125</v>
      </c>
      <c r="G13">
        <v>11</v>
      </c>
    </row>
    <row r="14" spans="2:7">
      <c r="B14" t="s">
        <v>135</v>
      </c>
      <c r="C14" t="s">
        <v>136</v>
      </c>
      <c r="D14" s="171" t="s">
        <v>137</v>
      </c>
      <c r="E14" t="s">
        <v>125</v>
      </c>
      <c r="G14">
        <v>12</v>
      </c>
    </row>
    <row r="15" spans="2:7">
      <c r="B15" t="s">
        <v>138</v>
      </c>
      <c r="C15" t="s">
        <v>139</v>
      </c>
      <c r="D15" s="171" t="s">
        <v>140</v>
      </c>
      <c r="E15" t="s">
        <v>125</v>
      </c>
      <c r="G15">
        <v>13</v>
      </c>
    </row>
    <row r="16" spans="2:7">
      <c r="B16" t="s">
        <v>141</v>
      </c>
      <c r="C16" t="s">
        <v>142</v>
      </c>
      <c r="D16" s="171" t="s">
        <v>143</v>
      </c>
      <c r="E16" t="s">
        <v>125</v>
      </c>
      <c r="G16">
        <v>14</v>
      </c>
    </row>
    <row r="17" spans="2:7">
      <c r="B17" t="s">
        <v>144</v>
      </c>
      <c r="C17" t="s">
        <v>145</v>
      </c>
      <c r="D17" s="171" t="s">
        <v>146</v>
      </c>
      <c r="E17" t="s">
        <v>125</v>
      </c>
      <c r="G17">
        <v>15</v>
      </c>
    </row>
    <row r="18" spans="2:7">
      <c r="B18" t="s">
        <v>147</v>
      </c>
      <c r="C18" t="s">
        <v>148</v>
      </c>
      <c r="D18" s="171" t="s">
        <v>149</v>
      </c>
      <c r="E18" t="s">
        <v>150</v>
      </c>
      <c r="G18">
        <v>16</v>
      </c>
    </row>
    <row r="19" spans="2:7">
      <c r="B19" t="s">
        <v>151</v>
      </c>
      <c r="C19" t="s">
        <v>152</v>
      </c>
      <c r="D19" t="s">
        <v>153</v>
      </c>
      <c r="E19" t="s">
        <v>150</v>
      </c>
      <c r="G19">
        <v>17</v>
      </c>
    </row>
    <row r="20" spans="2:7">
      <c r="B20" t="s">
        <v>154</v>
      </c>
      <c r="C20" t="s">
        <v>155</v>
      </c>
      <c r="D20" t="s">
        <v>156</v>
      </c>
      <c r="E20" t="s">
        <v>157</v>
      </c>
      <c r="G20">
        <v>18</v>
      </c>
    </row>
    <row r="21" spans="2:7">
      <c r="B21" t="s">
        <v>158</v>
      </c>
      <c r="C21" t="s">
        <v>159</v>
      </c>
      <c r="D21" t="s">
        <v>160</v>
      </c>
      <c r="E21" t="s">
        <v>125</v>
      </c>
      <c r="G21">
        <v>19</v>
      </c>
    </row>
    <row r="22" spans="2:7">
      <c r="B22" t="s">
        <v>161</v>
      </c>
      <c r="C22" t="s">
        <v>162</v>
      </c>
      <c r="D22" t="s">
        <v>163</v>
      </c>
      <c r="E22" t="s">
        <v>125</v>
      </c>
      <c r="G22">
        <v>20</v>
      </c>
    </row>
    <row r="23" spans="2:7">
      <c r="B23" t="s">
        <v>164</v>
      </c>
      <c r="C23" t="s">
        <v>165</v>
      </c>
      <c r="D23" t="s">
        <v>166</v>
      </c>
      <c r="E23" t="s">
        <v>150</v>
      </c>
      <c r="G23">
        <v>21</v>
      </c>
    </row>
    <row r="24" spans="2:7">
      <c r="B24" t="s">
        <v>167</v>
      </c>
      <c r="C24" t="s">
        <v>168</v>
      </c>
      <c r="D24" t="s">
        <v>169</v>
      </c>
      <c r="E24" t="s">
        <v>150</v>
      </c>
      <c r="G24">
        <v>22</v>
      </c>
    </row>
    <row r="25" spans="2:7">
      <c r="B25" t="s">
        <v>170</v>
      </c>
      <c r="C25" t="s">
        <v>171</v>
      </c>
      <c r="D25" t="s">
        <v>172</v>
      </c>
      <c r="E25" t="s">
        <v>150</v>
      </c>
      <c r="G25">
        <v>23</v>
      </c>
    </row>
    <row r="26" spans="2:7">
      <c r="B26" t="s">
        <v>173</v>
      </c>
      <c r="C26" t="s">
        <v>174</v>
      </c>
      <c r="D26" t="s">
        <v>175</v>
      </c>
      <c r="E26" t="s">
        <v>150</v>
      </c>
      <c r="G26">
        <v>24</v>
      </c>
    </row>
    <row r="27" spans="2:7">
      <c r="B27" t="s">
        <v>176</v>
      </c>
      <c r="C27" t="s">
        <v>177</v>
      </c>
      <c r="D27" t="s">
        <v>178</v>
      </c>
      <c r="E27" t="s">
        <v>157</v>
      </c>
      <c r="G27">
        <v>25</v>
      </c>
    </row>
    <row r="28" spans="2:7">
      <c r="B28" t="s">
        <v>179</v>
      </c>
      <c r="C28" t="s">
        <v>180</v>
      </c>
      <c r="D28" t="s">
        <v>181</v>
      </c>
      <c r="E28" t="s">
        <v>157</v>
      </c>
      <c r="G28">
        <v>26</v>
      </c>
    </row>
    <row r="29" spans="2:7">
      <c r="B29" t="s">
        <v>182</v>
      </c>
      <c r="C29" t="s">
        <v>183</v>
      </c>
      <c r="D29" t="s">
        <v>184</v>
      </c>
      <c r="E29" t="s">
        <v>157</v>
      </c>
      <c r="G29">
        <v>27</v>
      </c>
    </row>
    <row r="30" spans="2:7">
      <c r="B30" t="s">
        <v>185</v>
      </c>
      <c r="C30" t="s">
        <v>186</v>
      </c>
      <c r="D30" t="s">
        <v>187</v>
      </c>
      <c r="E30" t="s">
        <v>157</v>
      </c>
      <c r="G30">
        <v>28</v>
      </c>
    </row>
    <row r="31" spans="2:7">
      <c r="B31" t="s">
        <v>188</v>
      </c>
      <c r="C31" t="s">
        <v>189</v>
      </c>
      <c r="D31" t="s">
        <v>190</v>
      </c>
      <c r="E31" t="s">
        <v>157</v>
      </c>
      <c r="G31">
        <v>29</v>
      </c>
    </row>
    <row r="32" spans="2:7">
      <c r="B32" t="s">
        <v>191</v>
      </c>
      <c r="C32" t="s">
        <v>192</v>
      </c>
      <c r="D32" t="s">
        <v>193</v>
      </c>
      <c r="E32" t="s">
        <v>157</v>
      </c>
      <c r="G32">
        <v>30</v>
      </c>
    </row>
    <row r="33" spans="2:7">
      <c r="B33" t="s">
        <v>194</v>
      </c>
      <c r="C33" t="s">
        <v>195</v>
      </c>
      <c r="D33" t="s">
        <v>196</v>
      </c>
      <c r="E33" t="s">
        <v>197</v>
      </c>
      <c r="G33">
        <v>31</v>
      </c>
    </row>
    <row r="34" spans="2:7">
      <c r="B34" t="s">
        <v>198</v>
      </c>
      <c r="C34" t="s">
        <v>199</v>
      </c>
      <c r="D34" t="s">
        <v>200</v>
      </c>
      <c r="E34" t="s">
        <v>197</v>
      </c>
    </row>
    <row r="35" spans="2:7">
      <c r="B35" t="s">
        <v>201</v>
      </c>
      <c r="C35" t="s">
        <v>202</v>
      </c>
      <c r="D35" t="s">
        <v>203</v>
      </c>
      <c r="E35" t="s">
        <v>197</v>
      </c>
    </row>
    <row r="36" spans="2:7">
      <c r="B36" t="s">
        <v>204</v>
      </c>
      <c r="C36" t="s">
        <v>205</v>
      </c>
      <c r="D36" t="s">
        <v>206</v>
      </c>
      <c r="E36" t="s">
        <v>197</v>
      </c>
    </row>
    <row r="37" spans="2:7">
      <c r="B37" t="s">
        <v>207</v>
      </c>
      <c r="C37" t="s">
        <v>208</v>
      </c>
      <c r="D37" t="s">
        <v>209</v>
      </c>
      <c r="E37" t="s">
        <v>197</v>
      </c>
    </row>
    <row r="38" spans="2:7">
      <c r="B38" t="s">
        <v>210</v>
      </c>
      <c r="C38" t="s">
        <v>211</v>
      </c>
      <c r="D38" t="s">
        <v>212</v>
      </c>
      <c r="E38" t="s">
        <v>213</v>
      </c>
    </row>
    <row r="39" spans="2:7">
      <c r="B39" t="s">
        <v>214</v>
      </c>
      <c r="C39" t="s">
        <v>215</v>
      </c>
      <c r="D39" t="s">
        <v>216</v>
      </c>
      <c r="E39" t="s">
        <v>213</v>
      </c>
    </row>
    <row r="40" spans="2:7">
      <c r="B40" t="s">
        <v>217</v>
      </c>
      <c r="C40" t="s">
        <v>218</v>
      </c>
      <c r="D40" t="s">
        <v>219</v>
      </c>
      <c r="E40" t="s">
        <v>213</v>
      </c>
    </row>
    <row r="41" spans="2:7">
      <c r="B41" t="s">
        <v>220</v>
      </c>
      <c r="C41" t="s">
        <v>221</v>
      </c>
      <c r="D41" t="s">
        <v>222</v>
      </c>
      <c r="E41" t="s">
        <v>213</v>
      </c>
    </row>
    <row r="42" spans="2:7">
      <c r="B42" t="s">
        <v>223</v>
      </c>
      <c r="C42" t="s">
        <v>224</v>
      </c>
      <c r="D42" t="s">
        <v>225</v>
      </c>
      <c r="E42" t="s">
        <v>226</v>
      </c>
    </row>
    <row r="43" spans="2:7">
      <c r="B43" t="s">
        <v>227</v>
      </c>
      <c r="C43" t="s">
        <v>228</v>
      </c>
      <c r="D43" t="s">
        <v>229</v>
      </c>
      <c r="E43" t="s">
        <v>226</v>
      </c>
    </row>
    <row r="44" spans="2:7">
      <c r="B44" t="s">
        <v>230</v>
      </c>
      <c r="C44" t="s">
        <v>231</v>
      </c>
      <c r="D44" t="s">
        <v>232</v>
      </c>
      <c r="E44" t="s">
        <v>226</v>
      </c>
    </row>
    <row r="45" spans="2:7">
      <c r="B45" t="s">
        <v>233</v>
      </c>
      <c r="C45" t="s">
        <v>234</v>
      </c>
      <c r="D45" t="s">
        <v>235</v>
      </c>
      <c r="E45" t="s">
        <v>226</v>
      </c>
    </row>
    <row r="46" spans="2:7">
      <c r="B46" t="s">
        <v>236</v>
      </c>
      <c r="C46" t="s">
        <v>237</v>
      </c>
      <c r="D46" t="s">
        <v>238</v>
      </c>
      <c r="E46" t="s">
        <v>226</v>
      </c>
    </row>
    <row r="47" spans="2:7">
      <c r="B47" t="s">
        <v>239</v>
      </c>
      <c r="C47" t="s">
        <v>240</v>
      </c>
      <c r="D47" t="s">
        <v>241</v>
      </c>
      <c r="E47" t="s">
        <v>226</v>
      </c>
    </row>
    <row r="48" spans="2:7">
      <c r="B48" t="s">
        <v>242</v>
      </c>
      <c r="C48" t="s">
        <v>243</v>
      </c>
      <c r="D48" t="s">
        <v>244</v>
      </c>
      <c r="E48" t="s">
        <v>226</v>
      </c>
    </row>
    <row r="49" spans="2:5">
      <c r="B49" t="s">
        <v>245</v>
      </c>
      <c r="C49" t="s">
        <v>246</v>
      </c>
      <c r="D49" t="s">
        <v>247</v>
      </c>
      <c r="E49" t="s">
        <v>226</v>
      </c>
    </row>
    <row r="50" spans="2:5">
      <c r="B50" t="s">
        <v>248</v>
      </c>
      <c r="C50" t="s">
        <v>14</v>
      </c>
    </row>
  </sheetData>
  <phoneticPr fontId="1"/>
  <hyperlinks>
    <hyperlink ref="D3" r:id="rId1" xr:uid="{002D9DA6-7DA4-475D-9F04-27A00F0244F3}"/>
    <hyperlink ref="D4" r:id="rId2" xr:uid="{F241FFE1-B1F0-471F-8AC8-D19FADD54677}"/>
    <hyperlink ref="D5" r:id="rId3" xr:uid="{5E957798-CFF9-414E-8149-B5BABD277BF4}"/>
    <hyperlink ref="D6" r:id="rId4" xr:uid="{D903B836-3AF8-488A-A0AD-521C8AF8B65A}"/>
    <hyperlink ref="D7" r:id="rId5" xr:uid="{3B45D187-346D-41A1-8F8E-630F803BCE41}"/>
    <hyperlink ref="D8" r:id="rId6" xr:uid="{34EB7DBD-FFBC-4CE5-9D60-6D23C3EDD652}"/>
    <hyperlink ref="D9" r:id="rId7" xr:uid="{703D5031-34A6-4B2F-B079-53EBF40736C6}"/>
    <hyperlink ref="D10" r:id="rId8" xr:uid="{2512FF50-723A-42AD-93EE-920C73B2EEF2}"/>
    <hyperlink ref="D11" r:id="rId9" xr:uid="{D3507BD6-3612-4502-A50B-6506176326D5}"/>
    <hyperlink ref="D12" r:id="rId10" xr:uid="{AAC6AA10-C96F-4400-8320-00194DB94E72}"/>
    <hyperlink ref="D13" r:id="rId11" xr:uid="{9749A29C-D95E-4F7E-8F35-1A8DE030F494}"/>
    <hyperlink ref="D14" r:id="rId12" xr:uid="{660B57E0-FCD2-4A5F-97F8-3C6C17FD8990}"/>
    <hyperlink ref="D15" r:id="rId13" xr:uid="{99D120AB-AA63-447E-84A7-CCB86237AD8B}"/>
    <hyperlink ref="D16" r:id="rId14" xr:uid="{784C9DED-D0D1-4F01-9AA3-CCEF16FBC8DD}"/>
    <hyperlink ref="D17" r:id="rId15" xr:uid="{487CBFD2-CBDB-44BD-994C-8030A506870A}"/>
    <hyperlink ref="D18" r:id="rId16" xr:uid="{FF890B6A-0CF8-4068-8BEB-2CFDFD65B42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zoomScaleNormal="100" zoomScaleSheetLayoutView="100" workbookViewId="0">
      <selection activeCell="M53" sqref="M53:S53"/>
    </sheetView>
  </sheetViews>
  <sheetFormatPr defaultRowHeight="24.75" customHeight="1" outlineLevelCol="1"/>
  <cols>
    <col min="1" max="5" width="3.625" style="29" customWidth="1"/>
    <col min="6" max="6" width="3.625" style="90" customWidth="1"/>
    <col min="7" max="36" width="3.625" style="29" customWidth="1"/>
    <col min="37" max="37" width="18.25" style="144" customWidth="1" outlineLevel="1"/>
    <col min="38" max="38" width="3.625" style="29" customWidth="1"/>
    <col min="39" max="46" width="15" style="29" customWidth="1"/>
    <col min="47" max="49" width="3.625" style="29" customWidth="1"/>
    <col min="50" max="16384" width="9" style="29"/>
  </cols>
  <sheetData>
    <row r="1" spans="1:39" ht="24.75" customHeight="1">
      <c r="A1" s="29" t="s">
        <v>249</v>
      </c>
    </row>
    <row r="3" spans="1:39" ht="49.5" customHeight="1">
      <c r="A3" s="359" t="s">
        <v>250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91"/>
      <c r="B4" s="91"/>
      <c r="C4" s="91"/>
      <c r="D4" s="91"/>
      <c r="E4" s="91"/>
      <c r="G4" s="91"/>
      <c r="H4" s="91"/>
      <c r="I4" s="91"/>
    </row>
    <row r="5" spans="1:39" ht="24.75" customHeight="1">
      <c r="A5" s="30" t="s">
        <v>8</v>
      </c>
      <c r="B5" s="361" t="s">
        <v>9</v>
      </c>
      <c r="C5" s="361"/>
      <c r="D5" s="361"/>
      <c r="E5" s="361"/>
      <c r="F5" s="361"/>
      <c r="G5" s="361"/>
      <c r="H5" s="361"/>
      <c r="I5" s="361"/>
      <c r="J5" s="361"/>
      <c r="K5" s="361"/>
      <c r="L5" s="362" t="str">
        <f>IF(訪問看護ステーションコード="","",訪問看護ステーションコード)</f>
        <v/>
      </c>
      <c r="M5" s="362"/>
      <c r="N5" s="362"/>
      <c r="O5" s="362"/>
      <c r="P5" s="362"/>
      <c r="Q5" s="362"/>
      <c r="R5" s="362"/>
      <c r="S5" s="362"/>
      <c r="T5" s="362"/>
      <c r="U5" s="362"/>
      <c r="V5" s="362"/>
      <c r="W5" s="362"/>
      <c r="X5" s="362"/>
    </row>
    <row r="6" spans="1:39" ht="24.75" customHeight="1">
      <c r="B6" s="361" t="s">
        <v>10</v>
      </c>
      <c r="C6" s="361"/>
      <c r="D6" s="361"/>
      <c r="E6" s="361"/>
      <c r="F6" s="361"/>
      <c r="G6" s="361"/>
      <c r="H6" s="361"/>
      <c r="I6" s="361"/>
      <c r="J6" s="361"/>
      <c r="K6" s="361"/>
      <c r="L6" s="363" t="str">
        <f>IF(訪問看護ステーション名="","",訪問看護ステーション名)</f>
        <v/>
      </c>
      <c r="M6" s="363"/>
      <c r="N6" s="363"/>
      <c r="O6" s="363"/>
      <c r="P6" s="363"/>
      <c r="Q6" s="363"/>
      <c r="R6" s="363"/>
      <c r="S6" s="363"/>
      <c r="T6" s="363"/>
      <c r="U6" s="363"/>
      <c r="V6" s="363"/>
      <c r="W6" s="363"/>
      <c r="X6" s="363"/>
    </row>
    <row r="7" spans="1:39" ht="24.75" customHeight="1">
      <c r="A7" s="30"/>
      <c r="B7" s="90"/>
      <c r="D7" s="91"/>
      <c r="E7" s="91"/>
      <c r="G7" s="91"/>
      <c r="H7" s="91"/>
      <c r="I7" s="91"/>
      <c r="J7" s="91"/>
      <c r="K7" s="91"/>
      <c r="L7" s="91"/>
      <c r="M7" s="91"/>
      <c r="N7" s="91"/>
      <c r="O7" s="91"/>
      <c r="P7" s="91"/>
      <c r="Q7" s="91"/>
      <c r="R7" s="91"/>
      <c r="S7" s="91"/>
    </row>
    <row r="8" spans="1:39" ht="18" customHeight="1">
      <c r="A8" s="30"/>
      <c r="B8" s="90"/>
      <c r="D8" s="91"/>
      <c r="E8" s="91"/>
      <c r="F8" s="92"/>
      <c r="G8" s="90"/>
      <c r="H8" s="91"/>
      <c r="I8" s="91"/>
      <c r="J8" s="91"/>
      <c r="K8" s="91"/>
      <c r="L8" s="91"/>
      <c r="M8" s="91"/>
      <c r="N8" s="91"/>
      <c r="O8" s="91"/>
      <c r="P8" s="91"/>
      <c r="Q8" s="91"/>
      <c r="R8" s="91"/>
      <c r="S8" s="91"/>
    </row>
    <row r="9" spans="1:39" ht="24.75" customHeight="1">
      <c r="A9" s="30" t="s">
        <v>17</v>
      </c>
      <c r="B9" s="90" t="s">
        <v>251</v>
      </c>
      <c r="C9" s="91"/>
      <c r="D9" s="91"/>
      <c r="E9" s="91"/>
      <c r="H9" s="91"/>
      <c r="I9" s="91"/>
      <c r="J9" s="91"/>
      <c r="K9" s="91"/>
      <c r="L9" s="91"/>
      <c r="M9" s="91"/>
      <c r="N9" s="91"/>
      <c r="O9" s="91"/>
      <c r="P9" s="91"/>
      <c r="Q9" s="91"/>
      <c r="R9" s="91"/>
      <c r="S9" s="91"/>
      <c r="AK9" s="144" t="b">
        <v>0</v>
      </c>
    </row>
    <row r="10" spans="1:39" ht="24.75" customHeight="1">
      <c r="A10" s="30"/>
      <c r="B10" s="90"/>
      <c r="C10" s="91"/>
      <c r="D10" s="91"/>
      <c r="E10" s="91"/>
      <c r="H10" s="91"/>
      <c r="I10" s="91"/>
      <c r="J10" s="91"/>
      <c r="K10" s="91" t="s">
        <v>252</v>
      </c>
      <c r="L10" s="91"/>
      <c r="M10" s="91"/>
      <c r="N10" s="91"/>
      <c r="O10" s="91"/>
      <c r="P10" s="91"/>
      <c r="Q10" s="91"/>
      <c r="R10" s="91"/>
      <c r="S10" s="91"/>
      <c r="AK10" s="144" t="b">
        <v>0</v>
      </c>
    </row>
    <row r="11" spans="1:39" ht="24.75" customHeight="1">
      <c r="A11" s="30"/>
      <c r="B11" s="91"/>
      <c r="C11" s="91"/>
      <c r="D11" s="91"/>
      <c r="E11" s="91"/>
      <c r="F11" s="125"/>
      <c r="G11" s="90" t="s">
        <v>253</v>
      </c>
      <c r="H11" s="91"/>
      <c r="I11" s="91"/>
      <c r="J11" s="277"/>
      <c r="K11" s="278"/>
      <c r="L11" s="277" t="s">
        <v>254</v>
      </c>
      <c r="M11" s="277"/>
      <c r="N11" s="278"/>
      <c r="O11" s="277" t="s">
        <v>255</v>
      </c>
      <c r="P11" s="277"/>
      <c r="Q11" s="278"/>
      <c r="R11" s="277" t="s">
        <v>256</v>
      </c>
      <c r="S11" s="277"/>
      <c r="T11" s="278"/>
      <c r="U11" s="277" t="s">
        <v>257</v>
      </c>
      <c r="V11" s="277"/>
      <c r="W11" s="277"/>
    </row>
    <row r="12" spans="1:39" ht="24.75" customHeight="1">
      <c r="A12" s="30"/>
      <c r="B12" s="91"/>
      <c r="C12" s="91"/>
      <c r="D12" s="91"/>
      <c r="E12" s="91"/>
      <c r="F12" s="125"/>
      <c r="G12" s="90" t="s">
        <v>258</v>
      </c>
      <c r="H12" s="91"/>
      <c r="I12" s="91"/>
      <c r="J12" s="277"/>
      <c r="K12" s="278"/>
      <c r="L12" s="277"/>
      <c r="M12" s="277"/>
      <c r="N12" s="278"/>
      <c r="O12" s="277"/>
      <c r="P12" s="277"/>
      <c r="Q12" s="278"/>
      <c r="R12" s="277"/>
      <c r="S12" s="277"/>
      <c r="T12" s="278"/>
      <c r="U12" s="277"/>
      <c r="V12" s="277"/>
      <c r="W12" s="277"/>
      <c r="X12" s="90"/>
      <c r="Y12" s="90"/>
    </row>
    <row r="13" spans="1:39" ht="24.75" customHeight="1">
      <c r="A13" s="30"/>
      <c r="B13" s="91"/>
      <c r="C13" s="91"/>
      <c r="D13" s="91"/>
      <c r="E13" s="91"/>
      <c r="F13" s="29"/>
      <c r="G13" s="41" t="s">
        <v>259</v>
      </c>
      <c r="H13" s="91"/>
      <c r="I13" s="91"/>
      <c r="J13" s="90"/>
      <c r="K13" s="90"/>
      <c r="L13" s="91"/>
      <c r="M13" s="91"/>
      <c r="N13" s="90"/>
      <c r="O13" s="90"/>
      <c r="P13" s="90"/>
      <c r="Q13" s="91"/>
      <c r="R13" s="90"/>
      <c r="S13" s="90"/>
      <c r="U13" s="90"/>
      <c r="V13" s="90"/>
      <c r="X13" s="90"/>
      <c r="Y13" s="90"/>
    </row>
    <row r="14" spans="1:39" ht="18" customHeight="1">
      <c r="A14" s="30"/>
      <c r="B14" s="90"/>
      <c r="D14" s="91"/>
      <c r="E14" s="91"/>
      <c r="H14" s="91"/>
      <c r="I14" s="91"/>
      <c r="J14" s="91"/>
      <c r="K14" s="91"/>
      <c r="L14" s="91"/>
      <c r="M14" s="91"/>
      <c r="N14" s="91"/>
      <c r="O14" s="91"/>
      <c r="P14" s="91"/>
      <c r="Q14" s="91"/>
      <c r="R14" s="91"/>
      <c r="S14" s="91"/>
    </row>
    <row r="15" spans="1:39" ht="24.75" customHeight="1">
      <c r="A15" s="30" t="s">
        <v>20</v>
      </c>
      <c r="B15" s="29" t="s">
        <v>260</v>
      </c>
      <c r="E15" s="91"/>
      <c r="G15" s="91"/>
      <c r="H15" s="91"/>
      <c r="I15" s="91"/>
      <c r="J15" s="91"/>
      <c r="K15" s="91"/>
      <c r="L15" s="42"/>
      <c r="M15" s="91"/>
      <c r="N15" s="91"/>
      <c r="O15" s="91"/>
      <c r="P15" s="91"/>
      <c r="Q15" s="91"/>
      <c r="R15" s="91"/>
      <c r="S15" s="91"/>
    </row>
    <row r="16" spans="1:39" ht="24.75" customHeight="1">
      <c r="A16" s="30"/>
      <c r="B16" s="45" t="s">
        <v>261</v>
      </c>
      <c r="E16" s="91"/>
      <c r="G16" s="91"/>
      <c r="H16" s="91"/>
      <c r="I16" s="91"/>
      <c r="J16" s="91"/>
      <c r="K16" s="91"/>
      <c r="L16" s="91"/>
      <c r="M16" s="91"/>
      <c r="N16" s="91"/>
      <c r="O16" s="91"/>
      <c r="P16" s="91"/>
      <c r="Q16" s="91"/>
      <c r="R16" s="91"/>
      <c r="S16" s="91"/>
      <c r="AM16" s="165"/>
    </row>
    <row r="17" spans="1:46" ht="24.75" customHeight="1">
      <c r="A17" s="30"/>
      <c r="B17" s="29" t="s">
        <v>262</v>
      </c>
      <c r="E17" s="91"/>
      <c r="G17" s="91"/>
      <c r="H17" s="91"/>
      <c r="I17" s="91"/>
      <c r="J17" s="91"/>
      <c r="K17" s="91"/>
      <c r="L17" s="91"/>
      <c r="M17" s="91"/>
      <c r="N17" s="91"/>
      <c r="O17" s="91"/>
      <c r="P17" s="91"/>
      <c r="Q17" s="91"/>
      <c r="R17" s="91"/>
      <c r="S17" s="91"/>
    </row>
    <row r="18" spans="1:46" ht="24.75" customHeight="1">
      <c r="A18" s="30"/>
      <c r="C18" s="75" t="str">
        <f>IF($AK$11=1,"☑","□")</f>
        <v>□</v>
      </c>
      <c r="D18" s="90" t="s">
        <v>263</v>
      </c>
      <c r="E18" s="91"/>
      <c r="F18" s="91"/>
      <c r="G18" s="91"/>
      <c r="H18" s="91"/>
      <c r="I18" s="91"/>
      <c r="J18" s="75" t="str">
        <f>IF($AK$11=2,"☑","□")</f>
        <v>□</v>
      </c>
      <c r="K18" s="90" t="s">
        <v>264</v>
      </c>
      <c r="L18" s="91"/>
      <c r="M18" s="91"/>
      <c r="N18" s="91"/>
      <c r="O18" s="91"/>
      <c r="P18" s="91"/>
      <c r="Q18" s="75" t="str">
        <f>IF($AK$11=3,"☑","□")</f>
        <v>□</v>
      </c>
      <c r="R18" s="90" t="s">
        <v>265</v>
      </c>
      <c r="S18" s="91"/>
      <c r="T18" s="91"/>
      <c r="U18" s="91"/>
      <c r="V18" s="91"/>
      <c r="X18" s="75" t="str">
        <f>IF($AK$11=4,"☑","□")</f>
        <v>□</v>
      </c>
      <c r="Y18" s="90" t="s">
        <v>266</v>
      </c>
      <c r="Z18" s="91"/>
      <c r="AA18" s="91"/>
      <c r="AB18" s="91"/>
      <c r="AC18" s="91"/>
      <c r="AK18" s="144">
        <f>$AK$11</f>
        <v>0</v>
      </c>
    </row>
    <row r="19" spans="1:46" ht="18" customHeight="1">
      <c r="A19" s="30"/>
      <c r="G19" s="91"/>
      <c r="H19" s="91"/>
      <c r="I19" s="91"/>
      <c r="J19" s="91"/>
      <c r="K19" s="91"/>
      <c r="L19" s="91"/>
      <c r="M19" s="91"/>
      <c r="N19" s="91"/>
      <c r="O19" s="91"/>
      <c r="P19" s="91"/>
      <c r="Q19" s="91"/>
      <c r="R19" s="91"/>
      <c r="S19" s="91"/>
    </row>
    <row r="20" spans="1:46" ht="24.75" customHeight="1">
      <c r="A20" s="30"/>
      <c r="B20" s="29" t="s">
        <v>267</v>
      </c>
      <c r="H20" s="91"/>
      <c r="I20" s="91"/>
      <c r="J20" s="91"/>
      <c r="K20" s="91"/>
      <c r="L20" s="91"/>
      <c r="M20" s="91"/>
      <c r="N20" s="91"/>
      <c r="O20" s="91"/>
      <c r="P20" s="91"/>
      <c r="Q20" s="91"/>
      <c r="R20" s="91"/>
      <c r="S20" s="91"/>
    </row>
    <row r="21" spans="1:46" ht="24.75" customHeight="1">
      <c r="A21" s="30"/>
      <c r="C21" s="75" t="str">
        <f>IF($AK$11=1,"☑","□")</f>
        <v>□</v>
      </c>
      <c r="D21" s="90" t="s">
        <v>268</v>
      </c>
      <c r="E21" s="91"/>
      <c r="F21" s="91"/>
      <c r="G21" s="91"/>
      <c r="H21" s="91"/>
      <c r="I21" s="91"/>
      <c r="J21" s="75" t="str">
        <f>IF($AK$11=2,"☑","□")</f>
        <v>□</v>
      </c>
      <c r="K21" s="90" t="s">
        <v>269</v>
      </c>
      <c r="L21" s="91"/>
      <c r="M21" s="91"/>
      <c r="N21" s="91"/>
      <c r="O21" s="91"/>
      <c r="P21" s="91"/>
      <c r="Q21" s="75" t="str">
        <f>IF($AK$11=3,"☑","□")</f>
        <v>□</v>
      </c>
      <c r="R21" s="90" t="s">
        <v>270</v>
      </c>
      <c r="S21" s="91"/>
      <c r="T21" s="91"/>
      <c r="U21" s="91"/>
      <c r="V21" s="91"/>
      <c r="X21" s="75" t="str">
        <f>IF($AK$11=4,"☑","□")</f>
        <v>□</v>
      </c>
      <c r="Y21" s="90" t="s">
        <v>271</v>
      </c>
      <c r="Z21" s="91"/>
      <c r="AA21" s="91"/>
      <c r="AB21" s="91"/>
      <c r="AC21" s="91"/>
      <c r="AK21" s="144">
        <f>$AK$11</f>
        <v>0</v>
      </c>
    </row>
    <row r="22" spans="1:46" ht="18" customHeight="1">
      <c r="A22" s="30"/>
      <c r="F22" s="91"/>
      <c r="G22" s="91"/>
      <c r="H22" s="91"/>
      <c r="I22" s="91"/>
      <c r="J22" s="91"/>
      <c r="K22" s="91"/>
      <c r="L22" s="91"/>
      <c r="M22" s="91"/>
      <c r="N22" s="91"/>
      <c r="O22" s="91"/>
      <c r="P22" s="91"/>
      <c r="Q22" s="91"/>
      <c r="R22" s="91"/>
      <c r="S22" s="91"/>
    </row>
    <row r="23" spans="1:46" ht="24.75" customHeight="1">
      <c r="A23" s="30"/>
      <c r="B23" s="45" t="s">
        <v>272</v>
      </c>
      <c r="D23" s="91"/>
      <c r="E23" s="91"/>
      <c r="I23" s="44"/>
      <c r="J23" s="44"/>
      <c r="K23" s="44"/>
      <c r="L23" s="44"/>
    </row>
    <row r="24" spans="1:46" ht="24.75" customHeight="1">
      <c r="A24" s="30"/>
      <c r="B24" s="45"/>
      <c r="C24" s="356" t="s">
        <v>273</v>
      </c>
      <c r="D24" s="356"/>
      <c r="E24" s="356"/>
      <c r="F24" s="356"/>
      <c r="G24" s="356"/>
      <c r="H24" s="356" t="s">
        <v>274</v>
      </c>
      <c r="I24" s="356"/>
      <c r="J24" s="356"/>
      <c r="K24" s="356"/>
      <c r="L24" s="356"/>
      <c r="M24" s="356"/>
      <c r="N24" s="356"/>
      <c r="Q24" s="356" t="s">
        <v>273</v>
      </c>
      <c r="R24" s="356"/>
      <c r="S24" s="356"/>
      <c r="T24" s="356"/>
      <c r="U24" s="356"/>
      <c r="V24" s="356" t="s">
        <v>274</v>
      </c>
      <c r="W24" s="356"/>
      <c r="X24" s="356"/>
      <c r="Y24" s="356"/>
      <c r="Z24" s="356"/>
      <c r="AA24" s="356"/>
      <c r="AB24" s="356"/>
      <c r="AL24" s="144"/>
      <c r="AM24" s="144"/>
      <c r="AN24" s="144"/>
      <c r="AO24" s="144"/>
      <c r="AP24" s="144"/>
      <c r="AQ24" s="144"/>
      <c r="AR24" s="144"/>
      <c r="AS24" s="144"/>
      <c r="AT24" s="144"/>
    </row>
    <row r="25" spans="1:46" ht="24.75" customHeight="1">
      <c r="A25" s="30"/>
      <c r="B25" s="45"/>
      <c r="C25" s="357">
        <v>2023</v>
      </c>
      <c r="D25" s="358"/>
      <c r="E25" s="166" t="s">
        <v>23</v>
      </c>
      <c r="F25" s="169" t="str">
        <f>IF(AK11=2,"6",IF(AK11=3,"9",IF(AK11=4,"12","3")))</f>
        <v>3</v>
      </c>
      <c r="G25" s="168" t="s">
        <v>24</v>
      </c>
      <c r="H25" s="353"/>
      <c r="I25" s="353"/>
      <c r="J25" s="353"/>
      <c r="K25" s="353"/>
      <c r="L25" s="353"/>
      <c r="M25" s="353"/>
      <c r="N25" s="353"/>
      <c r="Q25" s="350">
        <f>EDATE($C30,1)</f>
        <v>45170</v>
      </c>
      <c r="R25" s="351"/>
      <c r="S25" s="351"/>
      <c r="T25" s="351"/>
      <c r="U25" s="352"/>
      <c r="V25" s="353"/>
      <c r="W25" s="353"/>
      <c r="X25" s="353"/>
      <c r="Y25" s="353"/>
      <c r="Z25" s="353"/>
      <c r="AA25" s="353"/>
      <c r="AB25" s="353"/>
      <c r="AK25" s="167" t="str">
        <f>C25&amp;"/"&amp;F25</f>
        <v>2023/3</v>
      </c>
      <c r="AL25" s="144"/>
      <c r="AM25" s="144"/>
      <c r="AN25" s="144"/>
      <c r="AO25" s="144"/>
      <c r="AP25" s="144"/>
      <c r="AQ25" s="144"/>
      <c r="AR25" s="144"/>
      <c r="AS25" s="144"/>
      <c r="AT25" s="144"/>
    </row>
    <row r="26" spans="1:46" ht="24.75" customHeight="1">
      <c r="A26" s="30"/>
      <c r="B26" s="45"/>
      <c r="C26" s="350">
        <f>EDATE($AK25,1)</f>
        <v>45017</v>
      </c>
      <c r="D26" s="351"/>
      <c r="E26" s="351"/>
      <c r="F26" s="351"/>
      <c r="G26" s="352"/>
      <c r="H26" s="353"/>
      <c r="I26" s="353"/>
      <c r="J26" s="353"/>
      <c r="K26" s="353"/>
      <c r="L26" s="353"/>
      <c r="M26" s="353"/>
      <c r="N26" s="353"/>
      <c r="Q26" s="350">
        <f>EDATE($Q25,1)</f>
        <v>45200</v>
      </c>
      <c r="R26" s="351"/>
      <c r="S26" s="351"/>
      <c r="T26" s="351"/>
      <c r="U26" s="352"/>
      <c r="V26" s="353"/>
      <c r="W26" s="353"/>
      <c r="X26" s="353"/>
      <c r="Y26" s="353"/>
      <c r="Z26" s="353"/>
      <c r="AA26" s="353"/>
      <c r="AB26" s="353"/>
      <c r="AL26" s="144"/>
      <c r="AM26" s="144"/>
      <c r="AN26" s="144"/>
      <c r="AO26" s="144"/>
      <c r="AP26" s="144"/>
      <c r="AQ26" s="144"/>
      <c r="AR26" s="144"/>
      <c r="AS26" s="144"/>
      <c r="AT26" s="144"/>
    </row>
    <row r="27" spans="1:46" ht="24.75" customHeight="1">
      <c r="A27" s="30"/>
      <c r="B27" s="45"/>
      <c r="C27" s="350">
        <f t="shared" ref="C27:C30" si="0">EDATE($C26,1)</f>
        <v>45047</v>
      </c>
      <c r="D27" s="351"/>
      <c r="E27" s="351"/>
      <c r="F27" s="351"/>
      <c r="G27" s="352"/>
      <c r="H27" s="353"/>
      <c r="I27" s="353"/>
      <c r="J27" s="353"/>
      <c r="K27" s="353"/>
      <c r="L27" s="353"/>
      <c r="M27" s="353"/>
      <c r="N27" s="353"/>
      <c r="Q27" s="350">
        <f t="shared" ref="Q27:Q30" si="1">EDATE($Q26,1)</f>
        <v>45231</v>
      </c>
      <c r="R27" s="351"/>
      <c r="S27" s="351"/>
      <c r="T27" s="351"/>
      <c r="U27" s="352"/>
      <c r="V27" s="353"/>
      <c r="W27" s="353"/>
      <c r="X27" s="353"/>
      <c r="Y27" s="353"/>
      <c r="Z27" s="353"/>
      <c r="AA27" s="353"/>
      <c r="AB27" s="353"/>
      <c r="AL27" s="144"/>
      <c r="AM27" s="144"/>
      <c r="AN27" s="144"/>
      <c r="AO27" s="144"/>
      <c r="AP27" s="144"/>
      <c r="AQ27" s="144"/>
      <c r="AR27" s="144"/>
      <c r="AS27" s="144"/>
      <c r="AT27" s="144"/>
    </row>
    <row r="28" spans="1:46" ht="24.75" customHeight="1">
      <c r="A28" s="30"/>
      <c r="B28" s="45"/>
      <c r="C28" s="350">
        <f t="shared" si="0"/>
        <v>45078</v>
      </c>
      <c r="D28" s="351"/>
      <c r="E28" s="351"/>
      <c r="F28" s="351"/>
      <c r="G28" s="352"/>
      <c r="H28" s="353"/>
      <c r="I28" s="353"/>
      <c r="J28" s="353"/>
      <c r="K28" s="353"/>
      <c r="L28" s="353"/>
      <c r="M28" s="353"/>
      <c r="N28" s="353"/>
      <c r="Q28" s="350">
        <f t="shared" si="1"/>
        <v>45261</v>
      </c>
      <c r="R28" s="351"/>
      <c r="S28" s="351"/>
      <c r="T28" s="351"/>
      <c r="U28" s="352"/>
      <c r="V28" s="353"/>
      <c r="W28" s="353"/>
      <c r="X28" s="353"/>
      <c r="Y28" s="353"/>
      <c r="Z28" s="353"/>
      <c r="AA28" s="353"/>
      <c r="AB28" s="353"/>
      <c r="AL28" s="144"/>
      <c r="AM28" s="144"/>
      <c r="AN28" s="144"/>
      <c r="AO28" s="144"/>
      <c r="AP28" s="144"/>
      <c r="AQ28" s="144"/>
      <c r="AR28" s="144"/>
      <c r="AS28" s="144"/>
      <c r="AT28" s="144"/>
    </row>
    <row r="29" spans="1:46" ht="24.75" customHeight="1">
      <c r="A29" s="30"/>
      <c r="B29" s="45"/>
      <c r="C29" s="350">
        <f t="shared" si="0"/>
        <v>45108</v>
      </c>
      <c r="D29" s="351"/>
      <c r="E29" s="351"/>
      <c r="F29" s="351"/>
      <c r="G29" s="352"/>
      <c r="H29" s="353"/>
      <c r="I29" s="353"/>
      <c r="J29" s="353"/>
      <c r="K29" s="353"/>
      <c r="L29" s="353"/>
      <c r="M29" s="353"/>
      <c r="N29" s="353"/>
      <c r="Q29" s="350">
        <f t="shared" si="1"/>
        <v>45292</v>
      </c>
      <c r="R29" s="351"/>
      <c r="S29" s="351"/>
      <c r="T29" s="351"/>
      <c r="U29" s="352"/>
      <c r="V29" s="353"/>
      <c r="W29" s="353"/>
      <c r="X29" s="353"/>
      <c r="Y29" s="353"/>
      <c r="Z29" s="353"/>
      <c r="AA29" s="353"/>
      <c r="AB29" s="353"/>
      <c r="AL29" s="144"/>
      <c r="AM29" s="144"/>
      <c r="AN29" s="144"/>
      <c r="AO29" s="144"/>
      <c r="AP29" s="144"/>
      <c r="AQ29" s="144"/>
      <c r="AR29" s="144"/>
      <c r="AS29" s="144"/>
      <c r="AT29" s="144"/>
    </row>
    <row r="30" spans="1:46" ht="24.75" customHeight="1">
      <c r="A30" s="30"/>
      <c r="B30" s="45"/>
      <c r="C30" s="350">
        <f t="shared" si="0"/>
        <v>45139</v>
      </c>
      <c r="D30" s="351"/>
      <c r="E30" s="351"/>
      <c r="F30" s="351"/>
      <c r="G30" s="352"/>
      <c r="H30" s="353"/>
      <c r="I30" s="353"/>
      <c r="J30" s="353"/>
      <c r="K30" s="353"/>
      <c r="L30" s="353"/>
      <c r="M30" s="353"/>
      <c r="N30" s="353"/>
      <c r="Q30" s="350">
        <f t="shared" si="1"/>
        <v>45323</v>
      </c>
      <c r="R30" s="351"/>
      <c r="S30" s="351"/>
      <c r="T30" s="351"/>
      <c r="U30" s="352"/>
      <c r="V30" s="353"/>
      <c r="W30" s="353"/>
      <c r="X30" s="353"/>
      <c r="Y30" s="353"/>
      <c r="Z30" s="353"/>
      <c r="AA30" s="353"/>
      <c r="AB30" s="353"/>
      <c r="AL30" s="144"/>
      <c r="AM30" s="144"/>
      <c r="AN30" s="144"/>
      <c r="AO30" s="144"/>
      <c r="AP30" s="144"/>
      <c r="AQ30" s="144"/>
      <c r="AR30" s="144"/>
      <c r="AS30" s="144"/>
      <c r="AT30" s="144"/>
    </row>
    <row r="31" spans="1:46" ht="18" customHeight="1">
      <c r="A31" s="30"/>
      <c r="B31" s="45"/>
    </row>
    <row r="32" spans="1:46" ht="24.75" customHeight="1">
      <c r="A32" s="30"/>
      <c r="C32" s="354" t="s">
        <v>275</v>
      </c>
      <c r="D32" s="354"/>
      <c r="E32" s="354"/>
      <c r="F32" s="354"/>
      <c r="G32" s="354"/>
      <c r="H32" s="354"/>
      <c r="I32" s="354"/>
      <c r="J32" s="354"/>
      <c r="K32" s="354"/>
      <c r="L32" s="354"/>
      <c r="M32" s="335">
        <f>IFERROR(AVERAGE(H25:N30,V25:AB30),0)</f>
        <v>0</v>
      </c>
      <c r="N32" s="335"/>
      <c r="O32" s="335"/>
      <c r="P32" s="335"/>
      <c r="Q32" s="335"/>
      <c r="R32" s="335"/>
      <c r="S32" s="335"/>
      <c r="T32" s="44" t="s">
        <v>276</v>
      </c>
      <c r="V32" s="46" t="s">
        <v>277</v>
      </c>
      <c r="W32" s="45"/>
      <c r="X32" s="44"/>
      <c r="Y32" s="45"/>
      <c r="Z32" s="355"/>
      <c r="AA32" s="355"/>
      <c r="AB32" s="355"/>
      <c r="AC32" s="355"/>
      <c r="AD32" s="355"/>
      <c r="AE32" s="355"/>
      <c r="AF32" s="355"/>
      <c r="AG32" s="44" t="s">
        <v>278</v>
      </c>
    </row>
    <row r="33" spans="1:37" ht="24.75" customHeight="1">
      <c r="A33" s="30"/>
      <c r="B33" s="340" t="s">
        <v>279</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row>
    <row r="34" spans="1:37" ht="24.75" customHeight="1">
      <c r="A34" s="30"/>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row>
    <row r="35" spans="1:37" ht="24.75" customHeight="1">
      <c r="A35" s="30"/>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row>
    <row r="36" spans="1:37" ht="18" customHeight="1">
      <c r="A36" s="30"/>
      <c r="C36" s="47"/>
      <c r="D36" s="91"/>
      <c r="E36" s="91"/>
      <c r="G36" s="91"/>
      <c r="H36" s="91"/>
      <c r="I36" s="91"/>
      <c r="J36" s="91"/>
      <c r="K36" s="91"/>
      <c r="L36" s="91"/>
      <c r="M36" s="44"/>
      <c r="N36" s="44"/>
      <c r="O36" s="44"/>
      <c r="P36" s="44"/>
      <c r="Q36" s="44"/>
      <c r="R36" s="44"/>
      <c r="S36" s="44"/>
      <c r="T36" s="44"/>
      <c r="U36" s="44"/>
      <c r="V36" s="44"/>
      <c r="W36" s="44"/>
      <c r="X36" s="44"/>
      <c r="Y36" s="44"/>
      <c r="Z36" s="44"/>
      <c r="AA36" s="44"/>
      <c r="AB36" s="44"/>
      <c r="AC36" s="44"/>
      <c r="AD36" s="44"/>
      <c r="AE36" s="44"/>
      <c r="AF36" s="44"/>
      <c r="AG36" s="44"/>
    </row>
    <row r="37" spans="1:37" ht="24.75" customHeight="1">
      <c r="A37" s="30"/>
      <c r="B37" s="46" t="s">
        <v>280</v>
      </c>
      <c r="C37" s="45"/>
      <c r="D37" s="91"/>
      <c r="E37" s="91"/>
      <c r="G37" s="91"/>
      <c r="H37" s="91"/>
      <c r="I37" s="91"/>
      <c r="J37" s="91"/>
      <c r="K37" s="91"/>
      <c r="L37" s="91"/>
      <c r="M37" s="44"/>
      <c r="N37" s="44"/>
      <c r="O37" s="44"/>
      <c r="P37" s="44"/>
      <c r="Q37" s="44"/>
      <c r="R37" s="44"/>
      <c r="S37" s="44"/>
      <c r="T37" s="44"/>
      <c r="U37" s="44"/>
      <c r="V37" s="44"/>
      <c r="W37" s="44"/>
      <c r="X37" s="44"/>
      <c r="Y37" s="44"/>
      <c r="Z37" s="44"/>
      <c r="AA37" s="44"/>
      <c r="AB37" s="44"/>
      <c r="AC37" s="44"/>
      <c r="AD37" s="44"/>
      <c r="AE37" s="44"/>
      <c r="AF37" s="44"/>
      <c r="AG37" s="44"/>
    </row>
    <row r="38" spans="1:37" ht="24.75" customHeight="1">
      <c r="A38" s="30"/>
      <c r="B38" s="46" t="s">
        <v>281</v>
      </c>
      <c r="C38" s="45"/>
      <c r="D38" s="91"/>
      <c r="E38" s="91"/>
      <c r="G38" s="91"/>
      <c r="H38" s="91"/>
      <c r="I38" s="91"/>
      <c r="J38" s="91"/>
      <c r="K38" s="91"/>
      <c r="L38" s="91"/>
      <c r="AK38" s="144" t="s">
        <v>282</v>
      </c>
    </row>
    <row r="39" spans="1:37" ht="30" customHeight="1">
      <c r="A39" s="30"/>
      <c r="B39" s="46"/>
      <c r="C39" s="45"/>
      <c r="D39" s="91"/>
      <c r="E39" s="91"/>
      <c r="I39" s="341" t="s">
        <v>283</v>
      </c>
      <c r="J39" s="342"/>
      <c r="K39" s="342"/>
      <c r="L39" s="343"/>
      <c r="M39" s="338" t="s">
        <v>284</v>
      </c>
      <c r="N39" s="339"/>
      <c r="O39" s="339"/>
      <c r="P39" s="339"/>
      <c r="Q39" s="339"/>
      <c r="R39" s="339"/>
      <c r="S39" s="339"/>
    </row>
    <row r="40" spans="1:37" ht="24.75" customHeight="1">
      <c r="A40" s="30"/>
      <c r="B40" s="46"/>
      <c r="C40" s="45"/>
      <c r="D40" s="91"/>
      <c r="E40" s="91"/>
      <c r="I40" s="330">
        <f>Q28</f>
        <v>45261</v>
      </c>
      <c r="J40" s="330"/>
      <c r="K40" s="330"/>
      <c r="L40" s="330"/>
      <c r="M40" s="344"/>
      <c r="N40" s="344"/>
      <c r="O40" s="344"/>
      <c r="P40" s="344"/>
      <c r="Q40" s="344"/>
      <c r="R40" s="344"/>
      <c r="S40" s="344"/>
    </row>
    <row r="41" spans="1:37" ht="24.75" customHeight="1">
      <c r="A41" s="30"/>
      <c r="B41" s="46"/>
      <c r="C41" s="45"/>
      <c r="D41" s="91"/>
      <c r="E41" s="91"/>
      <c r="I41" s="330">
        <f>Q29</f>
        <v>45292</v>
      </c>
      <c r="J41" s="330"/>
      <c r="K41" s="330"/>
      <c r="L41" s="330"/>
      <c r="M41" s="344"/>
      <c r="N41" s="344"/>
      <c r="O41" s="344"/>
      <c r="P41" s="344"/>
      <c r="Q41" s="344"/>
      <c r="R41" s="344"/>
      <c r="S41" s="344"/>
    </row>
    <row r="42" spans="1:37" ht="24.75" customHeight="1">
      <c r="A42" s="30"/>
      <c r="B42" s="46"/>
      <c r="C42" s="45"/>
      <c r="D42" s="91"/>
      <c r="E42" s="91"/>
      <c r="I42" s="330">
        <f>Q30</f>
        <v>45323</v>
      </c>
      <c r="J42" s="330"/>
      <c r="K42" s="330"/>
      <c r="L42" s="330"/>
      <c r="M42" s="344"/>
      <c r="N42" s="344"/>
      <c r="O42" s="344"/>
      <c r="P42" s="344"/>
      <c r="Q42" s="344"/>
      <c r="R42" s="344"/>
      <c r="S42" s="344"/>
    </row>
    <row r="43" spans="1:37" ht="24.75" customHeight="1">
      <c r="A43" s="30"/>
      <c r="B43" s="46"/>
      <c r="C43" s="45"/>
      <c r="D43" s="91"/>
      <c r="E43" s="91"/>
      <c r="I43" s="95"/>
      <c r="J43" s="95"/>
      <c r="K43" s="95"/>
      <c r="L43" s="95"/>
      <c r="M43" s="96"/>
      <c r="N43" s="96"/>
      <c r="O43" s="96"/>
      <c r="P43" s="96"/>
      <c r="Q43" s="96"/>
      <c r="R43" s="96"/>
      <c r="S43" s="96"/>
    </row>
    <row r="44" spans="1:37" ht="24.75" customHeight="1">
      <c r="A44" s="30"/>
      <c r="B44" s="46"/>
      <c r="C44" s="345" t="s">
        <v>285</v>
      </c>
      <c r="D44" s="345"/>
      <c r="E44" s="345"/>
      <c r="F44" s="345"/>
      <c r="G44" s="345"/>
      <c r="H44" s="345"/>
      <c r="I44" s="345"/>
      <c r="J44" s="345"/>
      <c r="K44" s="345"/>
      <c r="L44" s="345"/>
      <c r="M44" s="346">
        <f>IFERROR(ROUND(AVERAGE(M40:S42),2),0)</f>
        <v>0</v>
      </c>
      <c r="N44" s="347"/>
      <c r="O44" s="347"/>
      <c r="P44" s="347"/>
      <c r="Q44" s="347"/>
      <c r="R44" s="347"/>
      <c r="S44" s="348"/>
      <c r="T44" s="44" t="s">
        <v>286</v>
      </c>
      <c r="V44" s="46" t="s">
        <v>277</v>
      </c>
      <c r="X44" s="44"/>
      <c r="Z44" s="349"/>
      <c r="AA44" s="349"/>
      <c r="AB44" s="349"/>
      <c r="AC44" s="349"/>
      <c r="AD44" s="349"/>
      <c r="AE44" s="349"/>
      <c r="AF44" s="349"/>
      <c r="AG44" s="44" t="s">
        <v>287</v>
      </c>
      <c r="AK44" s="144">
        <v>780</v>
      </c>
    </row>
    <row r="45" spans="1:37" ht="24.75" customHeight="1">
      <c r="A45" s="30"/>
      <c r="B45" s="328" t="s">
        <v>288</v>
      </c>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row>
    <row r="46" spans="1:37" ht="24.75" customHeight="1">
      <c r="A46" s="30"/>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row>
    <row r="47" spans="1:37" ht="24.75" customHeight="1">
      <c r="A47" s="30"/>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row>
    <row r="48" spans="1:37" ht="18" customHeight="1">
      <c r="A48" s="30"/>
      <c r="C48" s="41"/>
      <c r="D48" s="91"/>
      <c r="E48" s="91"/>
      <c r="F48" s="29"/>
      <c r="G48" s="91"/>
      <c r="H48" s="91"/>
      <c r="I48" s="91"/>
      <c r="J48" s="91"/>
      <c r="K48" s="91"/>
      <c r="L48" s="91"/>
      <c r="M48" s="44"/>
      <c r="N48" s="44"/>
      <c r="O48" s="44"/>
      <c r="P48" s="44"/>
      <c r="Q48" s="44"/>
      <c r="R48" s="44"/>
      <c r="S48" s="44"/>
      <c r="T48" s="44"/>
      <c r="U48" s="44"/>
      <c r="V48" s="44"/>
      <c r="W48" s="44"/>
      <c r="X48" s="44"/>
      <c r="Y48" s="44"/>
      <c r="Z48" s="44"/>
      <c r="AA48" s="44"/>
      <c r="AB48" s="44"/>
      <c r="AC48" s="44"/>
      <c r="AD48" s="44"/>
      <c r="AE48" s="44"/>
      <c r="AF48" s="44"/>
      <c r="AG48" s="44"/>
      <c r="AH48" s="44"/>
    </row>
    <row r="49" spans="1:35" ht="24.75" customHeight="1">
      <c r="A49" s="30"/>
      <c r="B49" s="46" t="s">
        <v>289</v>
      </c>
      <c r="C49" s="41"/>
      <c r="D49" s="91"/>
      <c r="E49" s="91"/>
      <c r="F49" s="29"/>
      <c r="G49" s="91"/>
      <c r="H49" s="91"/>
      <c r="I49" s="91"/>
      <c r="J49" s="91"/>
      <c r="K49" s="91"/>
      <c r="L49" s="91"/>
      <c r="M49" s="44"/>
      <c r="N49" s="44"/>
      <c r="O49" s="44"/>
      <c r="P49" s="44"/>
      <c r="Q49" s="44"/>
      <c r="R49" s="44"/>
      <c r="S49" s="44"/>
      <c r="T49" s="44"/>
      <c r="U49" s="44"/>
      <c r="V49" s="44"/>
      <c r="W49" s="44"/>
      <c r="X49" s="44"/>
      <c r="Y49" s="44"/>
      <c r="Z49" s="44"/>
      <c r="AA49" s="44"/>
      <c r="AB49" s="44"/>
      <c r="AC49" s="44"/>
      <c r="AD49" s="44"/>
      <c r="AE49" s="44"/>
      <c r="AF49" s="44"/>
      <c r="AG49" s="44"/>
      <c r="AH49" s="44"/>
    </row>
    <row r="50" spans="1:35" ht="24.75" customHeight="1">
      <c r="A50" s="30"/>
      <c r="B50" s="90" t="s">
        <v>290</v>
      </c>
      <c r="C50" s="90"/>
      <c r="D50" s="91"/>
      <c r="E50" s="91"/>
      <c r="G50" s="91"/>
      <c r="H50" s="91"/>
      <c r="I50" s="91"/>
      <c r="J50" s="91"/>
      <c r="K50" s="91"/>
      <c r="L50" s="91"/>
      <c r="M50" s="44"/>
      <c r="N50" s="44"/>
      <c r="O50" s="44"/>
      <c r="P50" s="44"/>
      <c r="Q50" s="44"/>
      <c r="R50" s="44"/>
      <c r="S50" s="44"/>
      <c r="T50" s="44"/>
      <c r="U50" s="44"/>
      <c r="V50" s="44"/>
      <c r="W50" s="44"/>
      <c r="X50" s="44"/>
      <c r="Y50" s="44"/>
      <c r="Z50" s="44"/>
      <c r="AA50" s="44"/>
      <c r="AB50" s="44"/>
      <c r="AC50" s="44"/>
      <c r="AD50" s="44"/>
      <c r="AE50" s="44"/>
      <c r="AF50" s="44"/>
      <c r="AG50" s="44"/>
    </row>
    <row r="51" spans="1:35" ht="24.75" customHeight="1">
      <c r="A51" s="30"/>
      <c r="C51" s="90"/>
      <c r="D51" s="91"/>
      <c r="E51" s="91"/>
      <c r="G51" s="91"/>
      <c r="H51" s="91"/>
      <c r="I51" s="91"/>
      <c r="J51" s="91"/>
      <c r="K51" s="91"/>
      <c r="L51" s="91"/>
      <c r="M51" s="334">
        <f>M44</f>
        <v>0</v>
      </c>
      <c r="N51" s="334"/>
      <c r="O51" s="334"/>
      <c r="P51" s="334"/>
      <c r="Q51" s="334"/>
      <c r="R51" s="334"/>
      <c r="S51" s="334"/>
      <c r="T51" s="44" t="s">
        <v>286</v>
      </c>
      <c r="U51" s="45"/>
      <c r="V51" s="46" t="s">
        <v>277</v>
      </c>
      <c r="W51" s="45"/>
      <c r="X51" s="44"/>
      <c r="Y51" s="45"/>
      <c r="Z51" s="334">
        <f>Z44</f>
        <v>0</v>
      </c>
      <c r="AA51" s="334"/>
      <c r="AB51" s="334"/>
      <c r="AC51" s="334"/>
      <c r="AD51" s="334"/>
      <c r="AE51" s="334"/>
      <c r="AF51" s="334"/>
      <c r="AG51" s="44" t="s">
        <v>287</v>
      </c>
    </row>
    <row r="52" spans="1:35" ht="24.75" customHeight="1">
      <c r="A52" s="30"/>
      <c r="B52" s="46" t="s">
        <v>291</v>
      </c>
      <c r="C52" s="90"/>
      <c r="D52" s="91"/>
      <c r="E52" s="91"/>
      <c r="G52" s="91"/>
      <c r="H52" s="91"/>
      <c r="I52" s="91"/>
      <c r="J52" s="91"/>
      <c r="K52" s="91"/>
      <c r="L52" s="91"/>
      <c r="M52" s="44"/>
      <c r="N52" s="44"/>
      <c r="O52" s="44"/>
      <c r="P52" s="44"/>
      <c r="Q52" s="44"/>
      <c r="R52" s="44"/>
      <c r="S52" s="44"/>
      <c r="T52" s="44"/>
      <c r="U52" s="44"/>
      <c r="V52" s="44"/>
      <c r="W52" s="44"/>
      <c r="X52" s="44"/>
      <c r="Y52" s="44"/>
      <c r="Z52" s="44"/>
      <c r="AA52" s="44"/>
      <c r="AB52" s="44"/>
      <c r="AC52" s="44"/>
      <c r="AD52" s="44"/>
      <c r="AE52" s="44"/>
      <c r="AF52" s="44"/>
      <c r="AG52" s="44"/>
    </row>
    <row r="53" spans="1:35" ht="24.75" customHeight="1">
      <c r="A53" s="30"/>
      <c r="C53" s="90"/>
      <c r="D53" s="91"/>
      <c r="E53" s="91"/>
      <c r="G53" s="91"/>
      <c r="H53" s="91"/>
      <c r="I53" s="91"/>
      <c r="J53" s="91"/>
      <c r="K53" s="91"/>
      <c r="L53" s="91"/>
      <c r="M53" s="335">
        <f>M51*AK44</f>
        <v>0</v>
      </c>
      <c r="N53" s="335"/>
      <c r="O53" s="335"/>
      <c r="P53" s="335"/>
      <c r="Q53" s="335"/>
      <c r="R53" s="335"/>
      <c r="S53" s="335"/>
      <c r="T53" s="44" t="s">
        <v>276</v>
      </c>
      <c r="U53" s="45"/>
      <c r="V53" s="46" t="s">
        <v>277</v>
      </c>
      <c r="W53" s="45"/>
      <c r="X53" s="44"/>
      <c r="Y53" s="45"/>
      <c r="Z53" s="335">
        <f>Z51*AK44</f>
        <v>0</v>
      </c>
      <c r="AA53" s="335"/>
      <c r="AB53" s="335"/>
      <c r="AC53" s="335"/>
      <c r="AD53" s="335"/>
      <c r="AE53" s="335"/>
      <c r="AF53" s="335"/>
      <c r="AG53" s="44" t="s">
        <v>278</v>
      </c>
    </row>
    <row r="54" spans="1:35" ht="18" customHeight="1">
      <c r="A54" s="30"/>
      <c r="C54" s="90"/>
      <c r="D54" s="91"/>
      <c r="E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5" ht="24.75" customHeight="1">
      <c r="A55" s="30"/>
      <c r="B55" s="46" t="s">
        <v>292</v>
      </c>
      <c r="C55" s="90"/>
      <c r="D55" s="91"/>
      <c r="E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row>
    <row r="56" spans="1:35" ht="24.75" customHeight="1">
      <c r="A56" s="30"/>
      <c r="B56" s="46"/>
      <c r="C56" s="90"/>
      <c r="D56" s="91"/>
      <c r="E56" s="91"/>
      <c r="F56" s="336" t="s">
        <v>283</v>
      </c>
      <c r="G56" s="336"/>
      <c r="H56" s="336"/>
      <c r="I56" s="336"/>
      <c r="J56" s="336"/>
      <c r="K56" s="336"/>
      <c r="L56" s="337"/>
      <c r="M56" s="338" t="s">
        <v>293</v>
      </c>
      <c r="N56" s="339"/>
      <c r="O56" s="339"/>
      <c r="P56" s="339"/>
      <c r="Q56" s="339"/>
      <c r="R56" s="339"/>
      <c r="S56" s="339"/>
      <c r="T56" s="338" t="s">
        <v>294</v>
      </c>
      <c r="U56" s="339"/>
      <c r="V56" s="339"/>
      <c r="W56" s="339"/>
      <c r="X56" s="339"/>
      <c r="Y56" s="339"/>
      <c r="Z56" s="339"/>
      <c r="AA56" s="91"/>
      <c r="AB56" s="91"/>
      <c r="AC56" s="91"/>
      <c r="AD56" s="91"/>
      <c r="AE56" s="91"/>
      <c r="AF56" s="91"/>
      <c r="AG56" s="91"/>
    </row>
    <row r="57" spans="1:35" ht="24.75" customHeight="1">
      <c r="A57" s="30"/>
      <c r="B57" s="46"/>
      <c r="C57" s="90"/>
      <c r="D57" s="91"/>
      <c r="E57" s="91"/>
      <c r="F57" s="330">
        <f>I40</f>
        <v>45261</v>
      </c>
      <c r="G57" s="330"/>
      <c r="H57" s="330"/>
      <c r="I57" s="330"/>
      <c r="J57" s="330"/>
      <c r="K57" s="330"/>
      <c r="L57" s="330"/>
      <c r="M57" s="331"/>
      <c r="N57" s="331"/>
      <c r="O57" s="331"/>
      <c r="P57" s="331"/>
      <c r="Q57" s="331"/>
      <c r="R57" s="331"/>
      <c r="S57" s="331"/>
      <c r="T57" s="331"/>
      <c r="U57" s="331"/>
      <c r="V57" s="331"/>
      <c r="W57" s="331"/>
      <c r="X57" s="331"/>
      <c r="Y57" s="331"/>
      <c r="Z57" s="331"/>
      <c r="AA57" s="91"/>
      <c r="AB57" s="91"/>
      <c r="AC57" s="91"/>
      <c r="AD57" s="91"/>
      <c r="AE57" s="91"/>
      <c r="AF57" s="91"/>
      <c r="AG57" s="91"/>
    </row>
    <row r="58" spans="1:35" ht="24.75" customHeight="1">
      <c r="A58" s="30"/>
      <c r="B58" s="46"/>
      <c r="C58" s="90"/>
      <c r="D58" s="91"/>
      <c r="E58" s="91"/>
      <c r="F58" s="330">
        <f>I41</f>
        <v>45292</v>
      </c>
      <c r="G58" s="330"/>
      <c r="H58" s="330"/>
      <c r="I58" s="330"/>
      <c r="J58" s="330"/>
      <c r="K58" s="330"/>
      <c r="L58" s="330"/>
      <c r="M58" s="331"/>
      <c r="N58" s="331"/>
      <c r="O58" s="331"/>
      <c r="P58" s="331"/>
      <c r="Q58" s="331"/>
      <c r="R58" s="331"/>
      <c r="S58" s="331"/>
      <c r="T58" s="331"/>
      <c r="U58" s="331"/>
      <c r="V58" s="331"/>
      <c r="W58" s="331"/>
      <c r="X58" s="331"/>
      <c r="Y58" s="331"/>
      <c r="Z58" s="331"/>
      <c r="AA58" s="91"/>
      <c r="AB58" s="91"/>
      <c r="AC58" s="91"/>
      <c r="AD58" s="91"/>
      <c r="AE58" s="91"/>
      <c r="AF58" s="91"/>
      <c r="AG58" s="91"/>
    </row>
    <row r="59" spans="1:35" ht="24.75" customHeight="1">
      <c r="A59" s="30"/>
      <c r="B59" s="46"/>
      <c r="C59" s="90"/>
      <c r="D59" s="91"/>
      <c r="E59" s="91"/>
      <c r="F59" s="330">
        <f>I42</f>
        <v>45323</v>
      </c>
      <c r="G59" s="330"/>
      <c r="H59" s="330"/>
      <c r="I59" s="330"/>
      <c r="J59" s="330"/>
      <c r="K59" s="330"/>
      <c r="L59" s="330"/>
      <c r="M59" s="331"/>
      <c r="N59" s="331"/>
      <c r="O59" s="331"/>
      <c r="P59" s="331"/>
      <c r="Q59" s="331"/>
      <c r="R59" s="331"/>
      <c r="S59" s="331"/>
      <c r="T59" s="331"/>
      <c r="U59" s="331"/>
      <c r="V59" s="331"/>
      <c r="W59" s="331"/>
      <c r="X59" s="331"/>
      <c r="Y59" s="331"/>
      <c r="Z59" s="331"/>
      <c r="AA59" s="91"/>
      <c r="AB59" s="91"/>
      <c r="AC59" s="91"/>
      <c r="AD59" s="91"/>
      <c r="AE59" s="91"/>
      <c r="AF59" s="91"/>
      <c r="AG59" s="91"/>
    </row>
    <row r="60" spans="1:35" ht="13.5" customHeight="1">
      <c r="A60" s="30"/>
      <c r="B60" s="46"/>
      <c r="C60" s="90"/>
      <c r="D60" s="91"/>
      <c r="E60" s="91"/>
      <c r="G60" s="91"/>
      <c r="H60" s="91"/>
      <c r="I60" s="98"/>
      <c r="J60" s="98"/>
      <c r="K60" s="98"/>
      <c r="L60" s="98"/>
      <c r="M60" s="97"/>
      <c r="N60" s="97"/>
      <c r="O60" s="97"/>
      <c r="P60" s="97"/>
      <c r="Q60" s="97"/>
      <c r="R60" s="97"/>
      <c r="S60" s="97"/>
      <c r="T60" s="97"/>
      <c r="U60" s="97"/>
      <c r="V60" s="97"/>
      <c r="W60" s="97"/>
      <c r="X60" s="97"/>
      <c r="Y60" s="97"/>
      <c r="Z60" s="97"/>
      <c r="AA60" s="91"/>
      <c r="AB60" s="91"/>
      <c r="AC60" s="91"/>
      <c r="AD60" s="91"/>
      <c r="AE60" s="91"/>
      <c r="AF60" s="91"/>
      <c r="AG60" s="91"/>
    </row>
    <row r="61" spans="1:35" ht="24.75" customHeight="1">
      <c r="A61" s="30"/>
      <c r="B61" s="46"/>
      <c r="C61" s="90"/>
      <c r="D61" s="91"/>
      <c r="E61" s="91"/>
      <c r="F61" s="332" t="s">
        <v>295</v>
      </c>
      <c r="G61" s="332"/>
      <c r="H61" s="332"/>
      <c r="I61" s="332"/>
      <c r="J61" s="332"/>
      <c r="K61" s="332"/>
      <c r="L61" s="332"/>
      <c r="M61" s="333" t="e">
        <f>AVERAGE(M57:S59)</f>
        <v>#DIV/0!</v>
      </c>
      <c r="N61" s="333"/>
      <c r="O61" s="333"/>
      <c r="P61" s="333"/>
      <c r="Q61" s="333"/>
      <c r="R61" s="333"/>
      <c r="S61" s="333"/>
      <c r="T61" s="333" t="e">
        <f>AVERAGE(T57:Z59)</f>
        <v>#DIV/0!</v>
      </c>
      <c r="U61" s="333"/>
      <c r="V61" s="333"/>
      <c r="W61" s="333"/>
      <c r="X61" s="333"/>
      <c r="Y61" s="333"/>
      <c r="Z61" s="333"/>
      <c r="AA61" s="91"/>
      <c r="AB61" s="91"/>
      <c r="AC61" s="91"/>
      <c r="AD61" s="91"/>
      <c r="AE61" s="91"/>
      <c r="AF61" s="91"/>
      <c r="AG61" s="91"/>
    </row>
    <row r="62" spans="1:35" ht="24.75" customHeight="1">
      <c r="A62" s="30"/>
      <c r="B62" s="46"/>
      <c r="C62" s="90"/>
      <c r="D62" s="91"/>
      <c r="E62" s="91"/>
      <c r="G62" s="91"/>
      <c r="H62" s="91"/>
      <c r="I62" s="95"/>
      <c r="J62" s="95"/>
      <c r="K62" s="95"/>
      <c r="L62" s="95"/>
      <c r="M62" s="96"/>
      <c r="N62" s="96"/>
      <c r="O62" s="96"/>
      <c r="P62" s="96"/>
      <c r="Q62" s="96"/>
      <c r="R62" s="96"/>
      <c r="S62" s="96"/>
      <c r="T62" s="91"/>
      <c r="U62" s="91"/>
      <c r="V62" s="91"/>
      <c r="W62" s="91"/>
      <c r="X62" s="91"/>
      <c r="Y62" s="91"/>
      <c r="Z62" s="91"/>
      <c r="AA62" s="91"/>
      <c r="AB62" s="91"/>
      <c r="AC62" s="91"/>
      <c r="AD62" s="91"/>
      <c r="AE62" s="91"/>
      <c r="AF62" s="91"/>
      <c r="AG62" s="91"/>
    </row>
    <row r="63" spans="1:35" ht="24.75" customHeight="1">
      <c r="A63" s="30"/>
      <c r="C63" s="90"/>
      <c r="D63" s="91"/>
      <c r="E63" s="91"/>
      <c r="F63" s="285" t="s">
        <v>296</v>
      </c>
      <c r="G63" s="285"/>
      <c r="H63" s="285"/>
      <c r="I63" s="285"/>
      <c r="J63" s="285"/>
      <c r="K63" s="285"/>
      <c r="L63" s="285"/>
      <c r="M63" s="326">
        <f>IFERROR(M44/(M61+T61),0)</f>
        <v>0</v>
      </c>
      <c r="N63" s="326"/>
      <c r="O63" s="326"/>
      <c r="P63" s="326"/>
      <c r="Q63" s="326"/>
      <c r="R63" s="326"/>
      <c r="S63" s="326"/>
      <c r="T63" s="44"/>
      <c r="V63" s="46" t="s">
        <v>277</v>
      </c>
      <c r="W63" s="45"/>
      <c r="X63" s="44"/>
      <c r="Y63" s="45"/>
      <c r="Z63" s="327"/>
      <c r="AA63" s="327"/>
      <c r="AB63" s="327"/>
      <c r="AC63" s="327"/>
      <c r="AD63" s="327"/>
      <c r="AE63" s="327"/>
      <c r="AF63" s="327"/>
      <c r="AG63" s="44" t="s">
        <v>297</v>
      </c>
    </row>
    <row r="64" spans="1:35" ht="24.75" customHeight="1">
      <c r="A64" s="30"/>
      <c r="B64" s="328" t="s">
        <v>298</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row>
    <row r="65" spans="1:37" ht="24.75" customHeight="1">
      <c r="A65" s="30"/>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row>
    <row r="66" spans="1:37" ht="18" customHeight="1">
      <c r="A66" s="30"/>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row>
    <row r="67" spans="1:37" ht="24.75" customHeight="1">
      <c r="A67" s="30"/>
      <c r="B67" s="46" t="s">
        <v>299</v>
      </c>
      <c r="C67" s="90"/>
      <c r="D67" s="91"/>
      <c r="E67" s="91"/>
      <c r="G67" s="91"/>
      <c r="H67" s="91"/>
      <c r="I67" s="91"/>
      <c r="J67" s="91"/>
      <c r="K67" s="91"/>
      <c r="L67" s="91"/>
      <c r="M67" s="44"/>
      <c r="N67" s="44"/>
      <c r="O67" s="44"/>
      <c r="P67" s="44"/>
      <c r="Q67" s="44"/>
      <c r="R67" s="44"/>
      <c r="S67" s="44"/>
      <c r="T67" s="44"/>
      <c r="U67" s="44"/>
      <c r="V67" s="44"/>
      <c r="W67" s="44"/>
      <c r="X67" s="44"/>
      <c r="Y67" s="44"/>
      <c r="Z67" s="44"/>
      <c r="AA67" s="44"/>
      <c r="AB67" s="44"/>
      <c r="AC67" s="44"/>
      <c r="AD67" s="44"/>
      <c r="AE67" s="44"/>
      <c r="AF67" s="44"/>
      <c r="AG67" s="44"/>
      <c r="AH67" s="44"/>
    </row>
    <row r="68" spans="1:37" ht="24.75" customHeight="1">
      <c r="A68" s="30"/>
      <c r="B68" s="90"/>
      <c r="D68" s="91"/>
      <c r="E68" s="91"/>
      <c r="G68" s="91"/>
      <c r="H68" s="91"/>
      <c r="I68" s="91"/>
      <c r="J68" s="91"/>
      <c r="K68" s="91"/>
      <c r="L68" s="91"/>
      <c r="M68" s="329" t="e">
        <f>ROUNDDOWN(M53/(M32*医療保険の利用者割合１),4)</f>
        <v>#DIV/0!</v>
      </c>
      <c r="N68" s="329"/>
      <c r="O68" s="329"/>
      <c r="P68" s="329"/>
      <c r="Q68" s="329"/>
      <c r="R68" s="329"/>
      <c r="S68" s="329"/>
      <c r="T68" s="44"/>
      <c r="U68" s="45"/>
      <c r="V68" s="46" t="s">
        <v>277</v>
      </c>
      <c r="W68" s="45"/>
      <c r="X68" s="44"/>
      <c r="Y68" s="45"/>
      <c r="Z68" s="329" t="e">
        <f>ROUNDDOWN(Z53/(Z32*Z63),4)</f>
        <v>#DIV/0!</v>
      </c>
      <c r="AA68" s="329"/>
      <c r="AB68" s="329"/>
      <c r="AC68" s="329"/>
      <c r="AD68" s="329"/>
      <c r="AE68" s="329"/>
      <c r="AF68" s="329"/>
      <c r="AG68" s="44" t="s">
        <v>297</v>
      </c>
      <c r="AK68" s="145" t="e">
        <f>IF(M68&lt;0.012,1,0)</f>
        <v>#DIV/0!</v>
      </c>
    </row>
    <row r="69" spans="1:37" ht="18" customHeight="1">
      <c r="A69" s="30"/>
      <c r="B69" s="90"/>
      <c r="D69" s="47"/>
      <c r="E69" s="91"/>
      <c r="F69" s="41"/>
      <c r="G69" s="91"/>
      <c r="H69" s="91"/>
      <c r="I69" s="91"/>
      <c r="J69" s="91"/>
      <c r="K69" s="91"/>
      <c r="L69" s="91"/>
      <c r="M69" s="91"/>
      <c r="N69" s="91"/>
      <c r="O69" s="91"/>
      <c r="P69" s="91"/>
      <c r="Q69" s="91"/>
      <c r="R69" s="91"/>
      <c r="S69" s="91"/>
      <c r="AE69" s="43"/>
      <c r="AF69" s="43"/>
    </row>
    <row r="70" spans="1:37" ht="24.75" customHeight="1">
      <c r="A70" s="29" t="s">
        <v>51</v>
      </c>
    </row>
    <row r="71" spans="1:37" ht="24.75" customHeight="1">
      <c r="B71" s="325" t="s">
        <v>300</v>
      </c>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row>
    <row r="72" spans="1:37" ht="24.75" customHeight="1">
      <c r="B72" s="325"/>
      <c r="C72" s="325"/>
      <c r="D72" s="325"/>
      <c r="E72" s="325"/>
      <c r="F72" s="325"/>
      <c r="G72" s="325"/>
      <c r="H72" s="325"/>
      <c r="I72" s="325"/>
      <c r="J72" s="325"/>
      <c r="K72" s="325"/>
      <c r="L72" s="325"/>
      <c r="M72" s="325"/>
      <c r="N72" s="325"/>
      <c r="O72" s="325"/>
      <c r="P72" s="325"/>
      <c r="Q72" s="325"/>
      <c r="R72" s="325"/>
      <c r="S72" s="325"/>
      <c r="T72" s="325"/>
      <c r="U72" s="325"/>
      <c r="V72" s="325"/>
      <c r="W72" s="325"/>
      <c r="X72" s="325"/>
      <c r="Y72" s="325"/>
      <c r="Z72" s="325"/>
      <c r="AA72" s="325"/>
      <c r="AB72" s="325"/>
      <c r="AC72" s="325"/>
      <c r="AD72" s="325"/>
      <c r="AE72" s="325"/>
      <c r="AF72" s="325"/>
      <c r="AG72" s="325"/>
      <c r="AH72" s="325"/>
      <c r="AI72" s="325"/>
    </row>
    <row r="73" spans="1:37" ht="24.75" customHeight="1">
      <c r="B73" s="325"/>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5"/>
      <c r="AE73" s="325"/>
      <c r="AF73" s="325"/>
      <c r="AG73" s="325"/>
      <c r="AH73" s="325"/>
      <c r="AI73" s="325"/>
    </row>
    <row r="74" spans="1:37" ht="24.75" customHeight="1">
      <c r="B74" s="325"/>
      <c r="C74" s="325"/>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row>
    <row r="75" spans="1:37" ht="24.75" customHeight="1">
      <c r="B75" s="325"/>
      <c r="C75" s="325"/>
      <c r="D75" s="325"/>
      <c r="E75" s="325"/>
      <c r="F75" s="325"/>
      <c r="G75" s="325"/>
      <c r="H75" s="325"/>
      <c r="I75" s="325"/>
      <c r="J75" s="325"/>
      <c r="K75" s="325"/>
      <c r="L75" s="325"/>
      <c r="M75" s="325"/>
      <c r="N75" s="325"/>
      <c r="O75" s="325"/>
      <c r="P75" s="325"/>
      <c r="Q75" s="325"/>
      <c r="R75" s="325"/>
      <c r="S75" s="325"/>
      <c r="T75" s="325"/>
      <c r="U75" s="325"/>
      <c r="V75" s="325"/>
      <c r="W75" s="325"/>
      <c r="X75" s="325"/>
      <c r="Y75" s="325"/>
      <c r="Z75" s="325"/>
      <c r="AA75" s="325"/>
      <c r="AB75" s="325"/>
      <c r="AC75" s="325"/>
      <c r="AD75" s="325"/>
      <c r="AE75" s="325"/>
      <c r="AF75" s="325"/>
      <c r="AG75" s="325"/>
      <c r="AH75" s="325"/>
      <c r="AI75" s="325"/>
    </row>
    <row r="76" spans="1:37" ht="24.75" customHeight="1">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row>
    <row r="77" spans="1:37" ht="24.75" customHeight="1">
      <c r="B77" s="325"/>
      <c r="C77" s="32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K77" s="155"/>
    </row>
    <row r="78" spans="1:37" ht="24.75" customHeight="1">
      <c r="B78" s="325"/>
      <c r="C78" s="325"/>
      <c r="D78" s="325"/>
      <c r="E78" s="325"/>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row>
    <row r="79" spans="1:37" ht="24.75" customHeight="1">
      <c r="B79" s="325"/>
      <c r="C79" s="325"/>
      <c r="D79" s="325"/>
      <c r="E79" s="325"/>
      <c r="F79" s="325"/>
      <c r="G79" s="325"/>
      <c r="H79" s="325"/>
      <c r="I79" s="325"/>
      <c r="J79" s="325"/>
      <c r="K79" s="325"/>
      <c r="L79" s="325"/>
      <c r="M79" s="325"/>
      <c r="N79" s="325"/>
      <c r="O79" s="325"/>
      <c r="P79" s="325"/>
      <c r="Q79" s="325"/>
      <c r="R79" s="325"/>
      <c r="S79" s="325"/>
      <c r="T79" s="325"/>
      <c r="U79" s="325"/>
      <c r="V79" s="325"/>
      <c r="W79" s="325"/>
      <c r="X79" s="325"/>
      <c r="Y79" s="325"/>
      <c r="Z79" s="325"/>
      <c r="AA79" s="325"/>
      <c r="AB79" s="325"/>
      <c r="AC79" s="325"/>
      <c r="AD79" s="325"/>
      <c r="AE79" s="325"/>
      <c r="AF79" s="325"/>
      <c r="AG79" s="325"/>
      <c r="AH79" s="325"/>
      <c r="AI79" s="325"/>
    </row>
    <row r="80" spans="1:37" ht="24.75" customHeight="1">
      <c r="B80" s="325"/>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row>
    <row r="81" spans="2:35" ht="24.75" customHeight="1">
      <c r="B81" s="325"/>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row>
    <row r="82" spans="2:35" ht="24.75" customHeight="1">
      <c r="B82" s="325"/>
      <c r="C82" s="325"/>
      <c r="D82" s="325"/>
      <c r="E82" s="325"/>
      <c r="F82" s="325"/>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row>
    <row r="83" spans="2:35" ht="24.75" customHeight="1">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row>
    <row r="84" spans="2:35" ht="24.7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row>
    <row r="85" spans="2:35" ht="24.75" customHeight="1">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row>
    <row r="86" spans="2:35" ht="24.75" customHeight="1">
      <c r="B86" s="325"/>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row>
    <row r="87" spans="2:35" ht="24.75" customHeight="1">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row>
    <row r="88" spans="2:35" ht="24.75" customHeight="1">
      <c r="B88" s="325"/>
      <c r="C88" s="325"/>
      <c r="D88" s="325"/>
      <c r="E88" s="325"/>
      <c r="F88" s="325"/>
      <c r="G88" s="325"/>
      <c r="H88" s="325"/>
      <c r="I88" s="325"/>
      <c r="J88" s="325"/>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row>
    <row r="89" spans="2:35" ht="24.75" customHeight="1">
      <c r="B89" s="325"/>
      <c r="C89" s="325"/>
      <c r="D89" s="325"/>
      <c r="E89" s="325"/>
      <c r="F89" s="325"/>
      <c r="G89" s="325"/>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row>
    <row r="90" spans="2:35" ht="24.75" customHeight="1">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row>
    <row r="121" spans="1:37" ht="24.75" customHeight="1">
      <c r="A121" s="90"/>
    </row>
    <row r="122" spans="1:37" ht="24.75" customHeight="1">
      <c r="A122" s="79"/>
    </row>
    <row r="123" spans="1:37" ht="24.75" customHeight="1">
      <c r="A123" s="76"/>
    </row>
    <row r="124" spans="1:37" ht="24.75" customHeight="1">
      <c r="F124" s="29"/>
      <c r="AK124" s="154"/>
    </row>
    <row r="125" spans="1:37" ht="24.75" customHeight="1">
      <c r="F125" s="29"/>
      <c r="AK125" s="154"/>
    </row>
    <row r="126" spans="1:37" ht="24.75" customHeight="1">
      <c r="F126" s="29"/>
      <c r="AK126" s="154"/>
    </row>
    <row r="127" spans="1:37" ht="24.75" customHeight="1">
      <c r="F127" s="29"/>
      <c r="AK127" s="154"/>
    </row>
    <row r="128" spans="1:37" ht="24.75" customHeight="1">
      <c r="F128" s="29"/>
      <c r="AK128" s="154"/>
    </row>
    <row r="129" spans="37:37" s="29" customFormat="1" ht="24.75" customHeight="1">
      <c r="AK129" s="154"/>
    </row>
    <row r="130" spans="37:37" s="29" customFormat="1" ht="24.75" customHeight="1">
      <c r="AK130" s="154"/>
    </row>
    <row r="131" spans="37:37" s="29" customFormat="1" ht="24.75" customHeight="1">
      <c r="AK131" s="154"/>
    </row>
    <row r="132" spans="37:37" s="29" customFormat="1" ht="24.75" customHeight="1">
      <c r="AK132" s="154"/>
    </row>
    <row r="133" spans="37:37" s="29" customFormat="1" ht="24.75" customHeight="1">
      <c r="AK133" s="154"/>
    </row>
    <row r="134" spans="37:37" s="29" customFormat="1" ht="24.75" customHeight="1">
      <c r="AK134" s="154"/>
    </row>
    <row r="135" spans="37:37" s="29" customFormat="1" ht="24.75" customHeight="1">
      <c r="AK135" s="154"/>
    </row>
    <row r="136" spans="37:37" s="29" customFormat="1" ht="24.75" customHeight="1">
      <c r="AK136" s="154"/>
    </row>
    <row r="137" spans="37:37" s="29" customFormat="1" ht="24.75" customHeight="1">
      <c r="AK137" s="154"/>
    </row>
    <row r="138" spans="37:37" s="29" customFormat="1" ht="24.75" customHeight="1">
      <c r="AK138" s="154"/>
    </row>
    <row r="139" spans="37:37" s="29" customFormat="1" ht="24.75" customHeight="1">
      <c r="AK139" s="154"/>
    </row>
    <row r="140" spans="37:37" s="29" customFormat="1" ht="24.75" customHeight="1">
      <c r="AK140" s="154"/>
    </row>
    <row r="141" spans="37:37" s="29" customFormat="1" ht="24.75" customHeight="1">
      <c r="AK141" s="154"/>
    </row>
    <row r="142" spans="37:37" s="29" customFormat="1" ht="24.75" customHeight="1">
      <c r="AK142" s="154"/>
    </row>
    <row r="143" spans="37:37" s="29" customFormat="1" ht="24.75" customHeight="1">
      <c r="AK143" s="154"/>
    </row>
    <row r="144" spans="37:37" s="29" customFormat="1" ht="24.75" customHeight="1">
      <c r="AK144" s="154"/>
    </row>
    <row r="145" spans="37:37" s="29" customFormat="1" ht="24.75" customHeight="1">
      <c r="AK145" s="154"/>
    </row>
    <row r="146" spans="37:37" s="29" customFormat="1" ht="24.75" customHeight="1">
      <c r="AK146" s="154"/>
    </row>
    <row r="147" spans="37:37" s="29" customFormat="1" ht="24.75" customHeight="1">
      <c r="AK147" s="154"/>
    </row>
    <row r="148" spans="37:37" s="29" customFormat="1" ht="24.75" customHeight="1">
      <c r="AK148" s="154"/>
    </row>
    <row r="149" spans="37:37" s="29" customFormat="1" ht="24.75" customHeight="1">
      <c r="AK149" s="154"/>
    </row>
    <row r="150" spans="37:37" s="29" customFormat="1" ht="24.75" customHeight="1">
      <c r="AK150" s="154"/>
    </row>
  </sheetData>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V28:AB28"/>
    <mergeCell ref="C29:G29"/>
    <mergeCell ref="H29:N29"/>
    <mergeCell ref="Q29:U29"/>
    <mergeCell ref="V29:AB29"/>
    <mergeCell ref="C30:G30"/>
    <mergeCell ref="H30:N30"/>
    <mergeCell ref="Q30:U30"/>
    <mergeCell ref="V30:AB30"/>
    <mergeCell ref="C32:L32"/>
    <mergeCell ref="M32:S32"/>
    <mergeCell ref="Z32:AF32"/>
    <mergeCell ref="B45:AI47"/>
    <mergeCell ref="B33:AI35"/>
    <mergeCell ref="I39:L39"/>
    <mergeCell ref="M39:S39"/>
    <mergeCell ref="I40:L40"/>
    <mergeCell ref="M40:S40"/>
    <mergeCell ref="I41:L41"/>
    <mergeCell ref="M41:S41"/>
    <mergeCell ref="I42:L42"/>
    <mergeCell ref="M42:S42"/>
    <mergeCell ref="C44:L44"/>
    <mergeCell ref="M44:S44"/>
    <mergeCell ref="Z44:AF44"/>
    <mergeCell ref="M51:S51"/>
    <mergeCell ref="Z51:AF51"/>
    <mergeCell ref="M53:S53"/>
    <mergeCell ref="Z53:AF53"/>
    <mergeCell ref="F56:L56"/>
    <mergeCell ref="M56:S56"/>
    <mergeCell ref="T56:Z56"/>
    <mergeCell ref="F57:L57"/>
    <mergeCell ref="M57:S57"/>
    <mergeCell ref="T57:Z57"/>
    <mergeCell ref="F58:L58"/>
    <mergeCell ref="M58:S58"/>
    <mergeCell ref="T58:Z58"/>
    <mergeCell ref="F59:L59"/>
    <mergeCell ref="M59:S59"/>
    <mergeCell ref="T59:Z59"/>
    <mergeCell ref="F61:L61"/>
    <mergeCell ref="M61:S61"/>
    <mergeCell ref="T61:Z61"/>
    <mergeCell ref="B71:AI90"/>
    <mergeCell ref="F63:L63"/>
    <mergeCell ref="M63:S63"/>
    <mergeCell ref="Z63:AF63"/>
    <mergeCell ref="B64:AI65"/>
    <mergeCell ref="M68:S68"/>
    <mergeCell ref="Z68:AF68"/>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114" zoomScaleNormal="100" zoomScaleSheetLayoutView="100" workbookViewId="0">
      <selection activeCell="M53" sqref="M53:S53"/>
    </sheetView>
  </sheetViews>
  <sheetFormatPr defaultRowHeight="24.75" customHeight="1" outlineLevelCol="1"/>
  <cols>
    <col min="1" max="5" width="3.625" style="45" customWidth="1"/>
    <col min="6" max="6" width="3.625" style="90" customWidth="1"/>
    <col min="7" max="36" width="3.625" style="45" customWidth="1"/>
    <col min="37" max="37" width="14.125" style="144" customWidth="1" outlineLevel="1"/>
    <col min="38" max="38" width="8.5" style="143" customWidth="1" outlineLevel="1"/>
    <col min="39" max="39" width="3.625" style="126" customWidth="1" outlineLevel="1"/>
    <col min="40" max="40" width="3.625" style="45" customWidth="1" outlineLevel="1"/>
    <col min="41" max="49" width="3.625" style="45" customWidth="1"/>
    <col min="50" max="16384" width="9" style="45"/>
  </cols>
  <sheetData>
    <row r="1" spans="1:39" ht="24.75" customHeight="1">
      <c r="A1" s="45" t="s">
        <v>301</v>
      </c>
    </row>
    <row r="2" spans="1:39" ht="24.75" customHeight="1">
      <c r="U2" s="275" t="s">
        <v>1</v>
      </c>
      <c r="V2" s="275"/>
      <c r="W2" s="275"/>
      <c r="X2" s="275"/>
      <c r="Y2" s="275"/>
      <c r="Z2" s="275"/>
      <c r="AA2" s="384" t="s">
        <v>302</v>
      </c>
      <c r="AB2" s="384"/>
      <c r="AC2" s="384"/>
      <c r="AD2" s="384"/>
      <c r="AE2" s="384"/>
      <c r="AF2" s="384"/>
      <c r="AG2" s="384"/>
      <c r="AH2" s="384"/>
      <c r="AI2" s="384"/>
      <c r="AJ2" s="384"/>
    </row>
    <row r="3" spans="1:39" ht="9.75" customHeight="1">
      <c r="U3" s="91"/>
      <c r="V3" s="91"/>
      <c r="W3" s="91"/>
      <c r="X3" s="91"/>
      <c r="Y3" s="91"/>
      <c r="Z3" s="91"/>
      <c r="AA3" s="91"/>
      <c r="AB3" s="91"/>
      <c r="AC3" s="91"/>
      <c r="AD3" s="91"/>
      <c r="AE3" s="91"/>
      <c r="AF3" s="91"/>
      <c r="AG3" s="91"/>
      <c r="AH3" s="91"/>
      <c r="AI3" s="91"/>
      <c r="AJ3" s="91"/>
    </row>
    <row r="4" spans="1:39" ht="24.75" customHeight="1">
      <c r="D4" s="277" t="s">
        <v>3</v>
      </c>
      <c r="E4" s="277"/>
      <c r="F4" s="277"/>
      <c r="G4" s="277"/>
      <c r="H4" s="277"/>
      <c r="I4" s="386"/>
      <c r="J4" s="385" t="s">
        <v>4</v>
      </c>
      <c r="K4" s="385"/>
      <c r="L4" s="385"/>
      <c r="M4" s="385"/>
      <c r="N4" s="385"/>
      <c r="O4" s="385"/>
      <c r="P4" s="385"/>
      <c r="Q4" s="385"/>
      <c r="R4" s="385"/>
      <c r="S4" s="385"/>
      <c r="U4" s="275" t="s">
        <v>5</v>
      </c>
      <c r="V4" s="275"/>
      <c r="W4" s="275"/>
      <c r="X4" s="275"/>
      <c r="Y4" s="275"/>
      <c r="Z4" s="275"/>
      <c r="AA4" s="385" t="s">
        <v>4</v>
      </c>
      <c r="AB4" s="385"/>
      <c r="AC4" s="385"/>
      <c r="AD4" s="385"/>
      <c r="AE4" s="385"/>
      <c r="AF4" s="385"/>
      <c r="AG4" s="385"/>
      <c r="AH4" s="385"/>
      <c r="AI4" s="385"/>
      <c r="AJ4" s="385"/>
    </row>
    <row r="5" spans="1:39" ht="49.5" customHeight="1">
      <c r="A5" s="270" t="s">
        <v>303</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39" ht="24.75" customHeight="1">
      <c r="A6" s="91"/>
      <c r="B6" s="91"/>
      <c r="C6" s="91"/>
      <c r="D6" s="91"/>
      <c r="E6" s="91"/>
      <c r="G6" s="91"/>
      <c r="H6" s="91"/>
      <c r="I6" s="91"/>
    </row>
    <row r="7" spans="1:39" ht="24.75" customHeight="1">
      <c r="A7" s="30" t="s">
        <v>8</v>
      </c>
      <c r="B7" s="361" t="s">
        <v>9</v>
      </c>
      <c r="C7" s="361"/>
      <c r="D7" s="361"/>
      <c r="E7" s="361"/>
      <c r="F7" s="361"/>
      <c r="G7" s="361"/>
      <c r="H7" s="361"/>
      <c r="I7" s="361"/>
      <c r="J7" s="361"/>
      <c r="K7" s="361"/>
      <c r="L7" s="362" t="str">
        <f>IF(訪問看護ステーションコード="","",訪問看護ステーションコード)</f>
        <v/>
      </c>
      <c r="M7" s="362"/>
      <c r="N7" s="362"/>
      <c r="O7" s="362"/>
      <c r="P7" s="362"/>
      <c r="Q7" s="362"/>
      <c r="R7" s="362"/>
      <c r="S7" s="362"/>
      <c r="T7" s="362"/>
      <c r="U7" s="362"/>
      <c r="V7" s="362"/>
      <c r="W7" s="362"/>
      <c r="X7" s="362"/>
    </row>
    <row r="8" spans="1:39" ht="24.75" customHeight="1">
      <c r="B8" s="361" t="s">
        <v>10</v>
      </c>
      <c r="C8" s="361"/>
      <c r="D8" s="361"/>
      <c r="E8" s="361"/>
      <c r="F8" s="361"/>
      <c r="G8" s="361"/>
      <c r="H8" s="361"/>
      <c r="I8" s="361"/>
      <c r="J8" s="361"/>
      <c r="K8" s="361"/>
      <c r="L8" s="363" t="str">
        <f>IF(訪問看護ステーション名="","",訪問看護ステーション名)</f>
        <v/>
      </c>
      <c r="M8" s="363"/>
      <c r="N8" s="363"/>
      <c r="O8" s="363"/>
      <c r="P8" s="363"/>
      <c r="Q8" s="363"/>
      <c r="R8" s="363"/>
      <c r="S8" s="363"/>
      <c r="T8" s="363"/>
      <c r="U8" s="363"/>
      <c r="V8" s="363"/>
      <c r="W8" s="363"/>
      <c r="X8" s="363"/>
    </row>
    <row r="9" spans="1:39" ht="24.75" customHeight="1">
      <c r="A9" s="30"/>
      <c r="B9" s="90"/>
      <c r="D9" s="91"/>
      <c r="E9" s="91"/>
      <c r="G9" s="91"/>
      <c r="H9" s="91"/>
      <c r="I9" s="91"/>
      <c r="J9" s="91"/>
      <c r="K9" s="91"/>
      <c r="L9" s="91"/>
      <c r="M9" s="91"/>
      <c r="N9" s="91"/>
      <c r="O9" s="91"/>
      <c r="P9" s="91"/>
      <c r="Q9" s="91"/>
      <c r="R9" s="91"/>
      <c r="S9" s="91"/>
    </row>
    <row r="10" spans="1:39" ht="24.75" customHeight="1">
      <c r="A10" s="30" t="s">
        <v>17</v>
      </c>
      <c r="B10" s="90" t="s">
        <v>18</v>
      </c>
      <c r="D10" s="91"/>
      <c r="E10" s="91"/>
      <c r="G10" s="91"/>
      <c r="H10" s="91"/>
      <c r="I10" s="91"/>
      <c r="J10" s="91"/>
      <c r="K10" s="91"/>
      <c r="L10" s="91"/>
      <c r="M10" s="91"/>
      <c r="N10" s="91"/>
      <c r="O10" s="91"/>
      <c r="P10" s="91"/>
      <c r="Q10" s="91"/>
      <c r="R10" s="91"/>
      <c r="S10" s="91"/>
    </row>
    <row r="11" spans="1:39" ht="18" customHeight="1">
      <c r="A11" s="30"/>
      <c r="B11" s="90"/>
      <c r="D11" s="91"/>
      <c r="E11" s="91"/>
      <c r="G11" s="91"/>
      <c r="H11" s="91"/>
      <c r="I11" s="91"/>
      <c r="J11" s="91"/>
      <c r="K11" s="91"/>
      <c r="L11" s="91"/>
      <c r="M11" s="91"/>
      <c r="N11" s="91"/>
      <c r="O11" s="91"/>
      <c r="P11" s="91"/>
      <c r="Q11" s="91"/>
      <c r="R11" s="91"/>
      <c r="S11" s="91"/>
      <c r="AM11" s="126">
        <v>4</v>
      </c>
    </row>
    <row r="12" spans="1:39" ht="24.75" customHeight="1">
      <c r="A12" s="30"/>
      <c r="B12" s="90"/>
      <c r="D12" s="91"/>
      <c r="E12" s="91"/>
      <c r="F12" s="31"/>
      <c r="G12" s="90" t="s">
        <v>304</v>
      </c>
      <c r="H12" s="91"/>
      <c r="I12" s="91"/>
      <c r="J12" s="91"/>
      <c r="K12" s="91"/>
      <c r="L12" s="91"/>
      <c r="M12" s="91"/>
      <c r="N12" s="91"/>
      <c r="O12" s="91"/>
      <c r="P12" s="91"/>
      <c r="Q12" s="91"/>
      <c r="R12" s="91"/>
      <c r="S12" s="91"/>
      <c r="AK12" s="144" t="b">
        <v>0</v>
      </c>
    </row>
    <row r="13" spans="1:39" ht="18" customHeight="1">
      <c r="A13" s="30"/>
      <c r="B13" s="90"/>
      <c r="D13" s="91"/>
      <c r="E13" s="91"/>
      <c r="F13" s="92"/>
      <c r="G13" s="90"/>
      <c r="H13" s="91"/>
      <c r="I13" s="91"/>
      <c r="J13" s="91"/>
      <c r="K13" s="91"/>
      <c r="L13" s="91"/>
      <c r="M13" s="91"/>
      <c r="N13" s="91"/>
      <c r="O13" s="91"/>
      <c r="P13" s="91"/>
      <c r="Q13" s="91"/>
      <c r="R13" s="91"/>
      <c r="S13" s="91"/>
    </row>
    <row r="14" spans="1:39" ht="24.75" customHeight="1">
      <c r="A14" s="30" t="s">
        <v>305</v>
      </c>
      <c r="B14" s="90" t="s">
        <v>251</v>
      </c>
      <c r="C14" s="91"/>
      <c r="D14" s="91"/>
      <c r="E14" s="91"/>
      <c r="H14" s="91"/>
      <c r="I14" s="91"/>
      <c r="J14" s="91"/>
      <c r="K14" s="91"/>
      <c r="L14" s="91"/>
      <c r="M14" s="91"/>
      <c r="N14" s="91"/>
      <c r="O14" s="91"/>
      <c r="P14" s="91"/>
      <c r="Q14" s="91"/>
      <c r="R14" s="91"/>
      <c r="S14" s="91"/>
      <c r="AK14" s="144" t="b">
        <v>0</v>
      </c>
    </row>
    <row r="15" spans="1:39" ht="24.75" customHeight="1">
      <c r="A15" s="30"/>
      <c r="B15" s="90"/>
      <c r="C15" s="91"/>
      <c r="D15" s="91"/>
      <c r="E15" s="91"/>
      <c r="H15" s="91"/>
      <c r="I15" s="91"/>
      <c r="J15" s="91"/>
      <c r="K15" s="90" t="s">
        <v>306</v>
      </c>
      <c r="L15" s="91"/>
      <c r="M15" s="91"/>
      <c r="N15" s="91"/>
      <c r="O15" s="91"/>
      <c r="P15" s="91"/>
      <c r="Q15" s="91"/>
      <c r="R15" s="91"/>
      <c r="S15" s="91"/>
      <c r="AK15" s="144" t="b">
        <v>0</v>
      </c>
    </row>
    <row r="16" spans="1:39" ht="24.75" customHeight="1">
      <c r="A16" s="30"/>
      <c r="B16" s="91"/>
      <c r="C16" s="91"/>
      <c r="D16" s="91"/>
      <c r="E16" s="91"/>
      <c r="F16" s="125"/>
      <c r="G16" s="90" t="s">
        <v>253</v>
      </c>
      <c r="H16" s="91"/>
      <c r="I16" s="91"/>
      <c r="J16" s="277"/>
      <c r="K16" s="278"/>
      <c r="L16" s="277" t="s">
        <v>254</v>
      </c>
      <c r="M16" s="277"/>
      <c r="N16" s="278"/>
      <c r="O16" s="277" t="s">
        <v>255</v>
      </c>
      <c r="P16" s="277"/>
      <c r="Q16" s="278"/>
      <c r="R16" s="277" t="s">
        <v>256</v>
      </c>
      <c r="S16" s="277"/>
      <c r="T16" s="278"/>
      <c r="U16" s="277" t="s">
        <v>257</v>
      </c>
      <c r="V16" s="277"/>
      <c r="W16" s="277"/>
      <c r="AK16" s="144">
        <v>1</v>
      </c>
    </row>
    <row r="17" spans="1:37" ht="24.75" customHeight="1">
      <c r="A17" s="30"/>
      <c r="B17" s="91"/>
      <c r="C17" s="91"/>
      <c r="D17" s="91"/>
      <c r="E17" s="91"/>
      <c r="F17" s="125"/>
      <c r="G17" s="90" t="s">
        <v>258</v>
      </c>
      <c r="H17" s="91"/>
      <c r="I17" s="91"/>
      <c r="J17" s="277"/>
      <c r="K17" s="278"/>
      <c r="L17" s="277"/>
      <c r="M17" s="277"/>
      <c r="N17" s="278"/>
      <c r="O17" s="277"/>
      <c r="P17" s="277"/>
      <c r="Q17" s="278"/>
      <c r="R17" s="277"/>
      <c r="S17" s="277"/>
      <c r="T17" s="278"/>
      <c r="U17" s="277"/>
      <c r="V17" s="277"/>
      <c r="W17" s="277"/>
      <c r="X17" s="90"/>
      <c r="Y17" s="90"/>
    </row>
    <row r="18" spans="1:37" ht="24.75" customHeight="1">
      <c r="A18" s="30"/>
      <c r="B18" s="91"/>
      <c r="C18" s="91"/>
      <c r="D18" s="91"/>
      <c r="E18" s="91"/>
      <c r="F18" s="45"/>
      <c r="G18" s="41" t="s">
        <v>259</v>
      </c>
      <c r="H18" s="91"/>
      <c r="I18" s="91"/>
      <c r="J18" s="90"/>
      <c r="K18" s="90"/>
      <c r="L18" s="91"/>
      <c r="M18" s="91"/>
      <c r="N18" s="90"/>
      <c r="O18" s="90"/>
      <c r="P18" s="90"/>
      <c r="Q18" s="91"/>
      <c r="R18" s="90"/>
      <c r="S18" s="90"/>
      <c r="U18" s="90"/>
      <c r="V18" s="90"/>
      <c r="X18" s="90"/>
      <c r="Y18" s="90"/>
    </row>
    <row r="19" spans="1:37" ht="24.75" customHeight="1">
      <c r="A19" s="30"/>
      <c r="B19" s="91"/>
      <c r="C19" s="91"/>
      <c r="D19" s="91"/>
      <c r="E19" s="91"/>
      <c r="F19" s="45"/>
      <c r="G19" s="41" t="s">
        <v>307</v>
      </c>
      <c r="H19" s="91"/>
      <c r="I19" s="91"/>
      <c r="J19" s="90"/>
      <c r="K19" s="90"/>
      <c r="L19" s="91"/>
      <c r="M19" s="91"/>
      <c r="N19" s="90"/>
      <c r="O19" s="90"/>
      <c r="P19" s="90"/>
      <c r="Q19" s="91"/>
      <c r="R19" s="90"/>
      <c r="S19" s="90"/>
      <c r="U19" s="90"/>
      <c r="V19" s="90"/>
      <c r="X19" s="90"/>
      <c r="Y19" s="90"/>
    </row>
    <row r="20" spans="1:37" ht="18" customHeight="1">
      <c r="A20" s="30"/>
      <c r="B20" s="90"/>
      <c r="D20" s="91"/>
      <c r="E20" s="91"/>
      <c r="H20" s="91"/>
      <c r="I20" s="91"/>
      <c r="J20" s="91"/>
      <c r="K20" s="91"/>
      <c r="L20" s="91"/>
      <c r="M20" s="91"/>
      <c r="N20" s="91"/>
      <c r="O20" s="91"/>
      <c r="P20" s="91"/>
      <c r="Q20" s="91"/>
      <c r="R20" s="91"/>
      <c r="S20" s="91"/>
    </row>
    <row r="21" spans="1:37" ht="24.75" customHeight="1">
      <c r="A21" s="30" t="s">
        <v>308</v>
      </c>
      <c r="B21" s="90" t="s">
        <v>309</v>
      </c>
      <c r="D21" s="91"/>
      <c r="E21" s="91"/>
      <c r="H21" s="91"/>
      <c r="I21" s="91"/>
      <c r="R21" s="91"/>
      <c r="S21" s="91"/>
    </row>
    <row r="22" spans="1:37" ht="24.75" customHeight="1">
      <c r="A22" s="30"/>
      <c r="B22" s="90"/>
      <c r="D22" s="91"/>
      <c r="E22" s="91"/>
      <c r="H22" s="91"/>
      <c r="I22" s="91"/>
      <c r="J22" s="364"/>
      <c r="K22" s="364"/>
      <c r="L22" s="364"/>
      <c r="M22" s="364"/>
      <c r="N22" s="364"/>
      <c r="O22" s="364"/>
      <c r="P22" s="364"/>
      <c r="Q22" s="91" t="s">
        <v>310</v>
      </c>
      <c r="R22" s="91"/>
      <c r="S22" s="91"/>
      <c r="AK22" s="144">
        <f>IF(AK24=TRUE,1,IF(J22&gt;=2,1,0))</f>
        <v>0</v>
      </c>
    </row>
    <row r="23" spans="1:37" ht="24.75" customHeight="1">
      <c r="A23" s="30"/>
      <c r="B23" s="90" t="s">
        <v>311</v>
      </c>
      <c r="D23" s="91"/>
      <c r="E23" s="91"/>
      <c r="H23" s="91"/>
      <c r="I23" s="91"/>
      <c r="J23" s="91"/>
      <c r="K23" s="91"/>
      <c r="L23" s="91"/>
      <c r="M23" s="91"/>
      <c r="N23" s="91"/>
      <c r="O23" s="91"/>
      <c r="P23" s="91"/>
      <c r="Q23" s="91"/>
      <c r="R23" s="91"/>
      <c r="S23" s="91"/>
    </row>
    <row r="24" spans="1:37" ht="24.75" customHeight="1">
      <c r="A24" s="30"/>
      <c r="B24" s="90" t="s">
        <v>312</v>
      </c>
      <c r="D24" s="91"/>
      <c r="E24" s="91"/>
      <c r="H24" s="91"/>
      <c r="I24" s="91"/>
      <c r="J24" s="91"/>
      <c r="K24" s="91"/>
      <c r="L24" s="91"/>
      <c r="M24" s="91"/>
      <c r="N24" s="91"/>
      <c r="O24" s="91"/>
      <c r="P24" s="91"/>
      <c r="Q24" s="91"/>
      <c r="R24" s="91"/>
      <c r="S24" s="91"/>
      <c r="AG24" s="125"/>
      <c r="AK24" s="144" t="b">
        <v>0</v>
      </c>
    </row>
    <row r="25" spans="1:37" ht="18" customHeight="1">
      <c r="A25" s="30"/>
      <c r="D25" s="91"/>
      <c r="E25" s="91"/>
      <c r="H25" s="91"/>
      <c r="I25" s="91"/>
      <c r="J25" s="91"/>
      <c r="K25" s="91"/>
      <c r="L25" s="91"/>
      <c r="M25" s="91"/>
      <c r="N25" s="91"/>
      <c r="O25" s="91"/>
      <c r="P25" s="91"/>
      <c r="Q25" s="91"/>
      <c r="R25" s="91"/>
      <c r="S25" s="91"/>
      <c r="AK25" s="144">
        <f>IF(AK26=TRUE,1,0)</f>
        <v>0</v>
      </c>
    </row>
    <row r="26" spans="1:37" ht="24.75" customHeight="1">
      <c r="A26" s="30" t="s">
        <v>32</v>
      </c>
      <c r="B26" s="90" t="s">
        <v>313</v>
      </c>
      <c r="D26" s="91"/>
      <c r="E26" s="91"/>
      <c r="H26" s="91"/>
      <c r="I26" s="91"/>
      <c r="J26" s="91"/>
      <c r="K26" s="91"/>
      <c r="L26" s="91"/>
      <c r="M26" s="91"/>
      <c r="N26" s="91"/>
      <c r="O26" s="91"/>
      <c r="P26" s="91"/>
      <c r="Q26" s="91"/>
      <c r="R26" s="91"/>
      <c r="S26" s="91"/>
      <c r="AG26" s="125"/>
      <c r="AK26" s="144" t="b">
        <v>0</v>
      </c>
    </row>
    <row r="27" spans="1:37" ht="24.75" customHeight="1">
      <c r="A27" s="30"/>
      <c r="B27" s="90" t="s">
        <v>314</v>
      </c>
      <c r="D27" s="91"/>
      <c r="E27" s="91"/>
      <c r="H27" s="91"/>
      <c r="I27" s="91"/>
      <c r="J27" s="91"/>
      <c r="K27" s="91"/>
      <c r="L27" s="91"/>
      <c r="M27" s="91"/>
      <c r="N27" s="91"/>
      <c r="O27" s="91"/>
      <c r="P27" s="91"/>
      <c r="Q27" s="91"/>
      <c r="R27" s="91"/>
      <c r="S27" s="91"/>
      <c r="AG27" s="90"/>
    </row>
    <row r="28" spans="1:37" ht="18" customHeight="1">
      <c r="A28" s="30"/>
      <c r="B28" s="90"/>
      <c r="D28" s="91"/>
      <c r="E28" s="91"/>
      <c r="H28" s="91"/>
      <c r="I28" s="91"/>
      <c r="J28" s="91"/>
      <c r="K28" s="91"/>
      <c r="L28" s="91"/>
      <c r="M28" s="91"/>
      <c r="N28" s="91"/>
      <c r="O28" s="91"/>
      <c r="P28" s="91"/>
      <c r="Q28" s="91"/>
      <c r="R28" s="91"/>
      <c r="S28" s="91"/>
    </row>
    <row r="29" spans="1:37" ht="24.75" customHeight="1">
      <c r="A29" s="30" t="s">
        <v>95</v>
      </c>
      <c r="B29" s="45" t="s">
        <v>315</v>
      </c>
      <c r="E29" s="91"/>
      <c r="G29" s="91"/>
      <c r="H29" s="91"/>
      <c r="I29" s="91"/>
      <c r="J29" s="91"/>
      <c r="K29" s="91"/>
      <c r="L29" s="119"/>
      <c r="M29" s="91"/>
      <c r="N29" s="91"/>
      <c r="O29" s="91"/>
      <c r="P29" s="91"/>
      <c r="Q29" s="91"/>
      <c r="R29" s="91"/>
      <c r="S29" s="91"/>
    </row>
    <row r="30" spans="1:37" ht="24.75" customHeight="1">
      <c r="A30" s="30"/>
      <c r="B30" s="45" t="s">
        <v>316</v>
      </c>
      <c r="E30" s="91"/>
      <c r="G30" s="91"/>
      <c r="H30" s="91"/>
      <c r="I30" s="91"/>
      <c r="J30" s="91"/>
      <c r="K30" s="91"/>
      <c r="L30" s="119"/>
      <c r="M30" s="91"/>
      <c r="N30" s="91"/>
      <c r="O30" s="91"/>
      <c r="P30" s="91"/>
      <c r="Q30" s="91"/>
      <c r="R30" s="91"/>
      <c r="S30" s="91"/>
    </row>
    <row r="31" spans="1:37" ht="24.75" customHeight="1">
      <c r="A31" s="30"/>
      <c r="B31" s="29" t="s">
        <v>261</v>
      </c>
      <c r="E31" s="91"/>
      <c r="G31" s="91"/>
      <c r="H31" s="91"/>
      <c r="I31" s="91"/>
      <c r="J31" s="91"/>
      <c r="K31" s="91"/>
      <c r="L31" s="91"/>
      <c r="M31" s="91"/>
      <c r="N31" s="91"/>
      <c r="O31" s="91"/>
      <c r="P31" s="91"/>
      <c r="Q31" s="91"/>
      <c r="R31" s="91"/>
      <c r="S31" s="91"/>
    </row>
    <row r="32" spans="1:37" ht="24.75" customHeight="1">
      <c r="A32" s="30"/>
      <c r="B32" s="45" t="s">
        <v>317</v>
      </c>
      <c r="E32" s="91"/>
      <c r="G32" s="91"/>
      <c r="H32" s="91"/>
      <c r="I32" s="91"/>
      <c r="J32" s="91"/>
      <c r="K32" s="91"/>
      <c r="L32" s="91"/>
      <c r="M32" s="91"/>
      <c r="N32" s="91"/>
      <c r="O32" s="91"/>
      <c r="P32" s="91"/>
      <c r="Q32" s="91"/>
      <c r="R32" s="91"/>
      <c r="S32" s="91"/>
    </row>
    <row r="33" spans="1:37" ht="24.75" customHeight="1">
      <c r="A33" s="30"/>
      <c r="C33" s="75" t="str">
        <f>IF($AK$16=1,"☑","□")</f>
        <v>☑</v>
      </c>
      <c r="D33" s="90" t="s">
        <v>263</v>
      </c>
      <c r="E33" s="91"/>
      <c r="F33" s="91"/>
      <c r="G33" s="91"/>
      <c r="H33" s="91"/>
      <c r="I33" s="91"/>
      <c r="J33" s="75" t="str">
        <f>IF($AK$16=2,"☑","□")</f>
        <v>□</v>
      </c>
      <c r="K33" s="90" t="s">
        <v>264</v>
      </c>
      <c r="L33" s="91"/>
      <c r="M33" s="91"/>
      <c r="N33" s="91"/>
      <c r="O33" s="91"/>
      <c r="P33" s="91"/>
      <c r="Q33" s="75" t="str">
        <f>IF($AK$16=3,"☑","□")</f>
        <v>□</v>
      </c>
      <c r="R33" s="90" t="s">
        <v>265</v>
      </c>
      <c r="S33" s="91"/>
      <c r="T33" s="91"/>
      <c r="U33" s="91"/>
      <c r="V33" s="91"/>
      <c r="X33" s="75" t="str">
        <f>IF($AK$16=4,"☑","□")</f>
        <v>□</v>
      </c>
      <c r="Y33" s="90" t="s">
        <v>266</v>
      </c>
      <c r="Z33" s="91"/>
      <c r="AA33" s="91"/>
      <c r="AB33" s="91"/>
      <c r="AC33" s="91"/>
      <c r="AK33" s="144">
        <f>$AK$16</f>
        <v>1</v>
      </c>
    </row>
    <row r="34" spans="1:37" ht="18" customHeight="1">
      <c r="A34" s="30"/>
      <c r="G34" s="91"/>
      <c r="H34" s="91"/>
      <c r="I34" s="91"/>
      <c r="J34" s="91"/>
      <c r="K34" s="91"/>
      <c r="L34" s="91"/>
      <c r="M34" s="91"/>
      <c r="N34" s="91"/>
      <c r="O34" s="91"/>
      <c r="P34" s="91"/>
      <c r="Q34" s="91"/>
      <c r="R34" s="91"/>
      <c r="S34" s="91"/>
    </row>
    <row r="35" spans="1:37" ht="24.75" customHeight="1">
      <c r="A35" s="30"/>
      <c r="B35" s="45" t="s">
        <v>267</v>
      </c>
      <c r="H35" s="91"/>
      <c r="I35" s="91"/>
      <c r="J35" s="91"/>
      <c r="K35" s="91"/>
      <c r="L35" s="91"/>
      <c r="M35" s="91"/>
      <c r="N35" s="91"/>
      <c r="O35" s="91"/>
      <c r="P35" s="91"/>
      <c r="Q35" s="91"/>
      <c r="R35" s="91"/>
      <c r="S35" s="91"/>
    </row>
    <row r="36" spans="1:37" ht="24.75" customHeight="1">
      <c r="A36" s="30"/>
      <c r="B36" s="45" t="s">
        <v>318</v>
      </c>
      <c r="H36" s="91"/>
      <c r="I36" s="91"/>
      <c r="J36" s="91"/>
      <c r="K36" s="91"/>
      <c r="L36" s="91"/>
      <c r="M36" s="91"/>
      <c r="N36" s="91"/>
      <c r="O36" s="91"/>
      <c r="P36" s="91"/>
      <c r="Q36" s="91"/>
      <c r="R36" s="91"/>
      <c r="S36" s="91"/>
    </row>
    <row r="37" spans="1:37" ht="24.75" customHeight="1">
      <c r="A37" s="30"/>
      <c r="C37" s="75" t="str">
        <f>IF($AK$16=1,"☑","□")</f>
        <v>☑</v>
      </c>
      <c r="D37" s="90" t="s">
        <v>268</v>
      </c>
      <c r="E37" s="91"/>
      <c r="F37" s="91"/>
      <c r="G37" s="91"/>
      <c r="H37" s="91"/>
      <c r="I37" s="91"/>
      <c r="J37" s="75" t="str">
        <f>IF($AK$16=2,"☑","□")</f>
        <v>□</v>
      </c>
      <c r="K37" s="90" t="s">
        <v>269</v>
      </c>
      <c r="L37" s="91"/>
      <c r="M37" s="91"/>
      <c r="N37" s="91"/>
      <c r="O37" s="91"/>
      <c r="P37" s="91"/>
      <c r="Q37" s="75" t="str">
        <f>IF($AK$16=3,"☑","□")</f>
        <v>□</v>
      </c>
      <c r="R37" s="90" t="s">
        <v>270</v>
      </c>
      <c r="S37" s="91"/>
      <c r="T37" s="91"/>
      <c r="U37" s="91"/>
      <c r="V37" s="91"/>
      <c r="X37" s="75" t="str">
        <f>IF($AK$16=4,"☑","□")</f>
        <v>□</v>
      </c>
      <c r="Y37" s="90" t="s">
        <v>271</v>
      </c>
      <c r="Z37" s="91"/>
      <c r="AA37" s="91"/>
      <c r="AB37" s="91"/>
      <c r="AC37" s="91"/>
      <c r="AK37" s="144">
        <f>$AK$16</f>
        <v>1</v>
      </c>
    </row>
    <row r="38" spans="1:37" ht="18" customHeight="1">
      <c r="A38" s="30"/>
      <c r="F38" s="91"/>
      <c r="G38" s="91"/>
      <c r="H38" s="91"/>
      <c r="I38" s="91"/>
      <c r="J38" s="91"/>
      <c r="K38" s="91"/>
      <c r="L38" s="91"/>
      <c r="M38" s="91"/>
      <c r="N38" s="91"/>
      <c r="O38" s="91"/>
      <c r="P38" s="91"/>
      <c r="Q38" s="91"/>
      <c r="R38" s="91"/>
      <c r="S38" s="91"/>
    </row>
    <row r="39" spans="1:37" ht="24.75" customHeight="1">
      <c r="A39" s="30"/>
      <c r="B39" s="29" t="s">
        <v>272</v>
      </c>
      <c r="D39" s="91"/>
      <c r="E39" s="91"/>
      <c r="I39" s="91"/>
      <c r="J39" s="91"/>
      <c r="K39" s="91"/>
      <c r="L39" s="91"/>
    </row>
    <row r="40" spans="1:37" ht="24.75" customHeight="1">
      <c r="A40" s="30"/>
      <c r="B40" s="29"/>
      <c r="C40" s="356" t="s">
        <v>273</v>
      </c>
      <c r="D40" s="356"/>
      <c r="E40" s="356"/>
      <c r="F40" s="356"/>
      <c r="G40" s="356"/>
      <c r="H40" s="356" t="s">
        <v>274</v>
      </c>
      <c r="I40" s="356"/>
      <c r="J40" s="356"/>
      <c r="K40" s="356"/>
      <c r="L40" s="356"/>
      <c r="M40" s="356"/>
      <c r="N40" s="356"/>
      <c r="Q40" s="356" t="s">
        <v>273</v>
      </c>
      <c r="R40" s="356"/>
      <c r="S40" s="356"/>
      <c r="T40" s="356"/>
      <c r="U40" s="356"/>
      <c r="V40" s="356" t="s">
        <v>274</v>
      </c>
      <c r="W40" s="356"/>
      <c r="X40" s="356"/>
      <c r="Y40" s="356"/>
      <c r="Z40" s="356"/>
      <c r="AA40" s="356"/>
      <c r="AB40" s="356"/>
    </row>
    <row r="41" spans="1:37" ht="24.75" customHeight="1">
      <c r="A41" s="30"/>
      <c r="B41" s="29"/>
      <c r="C41" s="357">
        <v>2023</v>
      </c>
      <c r="D41" s="358"/>
      <c r="E41" s="166" t="s">
        <v>23</v>
      </c>
      <c r="F41" s="169" t="str">
        <f>IF(AK16=2,"6",IF(AK16=3,"9",IF(AK16=4,"12","3")))</f>
        <v>3</v>
      </c>
      <c r="G41" s="168" t="s">
        <v>24</v>
      </c>
      <c r="H41" s="353"/>
      <c r="I41" s="353"/>
      <c r="J41" s="353"/>
      <c r="K41" s="353"/>
      <c r="L41" s="353"/>
      <c r="M41" s="353"/>
      <c r="N41" s="353"/>
      <c r="Q41" s="350">
        <f>EDATE($C46,1)</f>
        <v>45170</v>
      </c>
      <c r="R41" s="351"/>
      <c r="S41" s="351"/>
      <c r="T41" s="351"/>
      <c r="U41" s="352"/>
      <c r="V41" s="353"/>
      <c r="W41" s="353"/>
      <c r="X41" s="353"/>
      <c r="Y41" s="353"/>
      <c r="Z41" s="353"/>
      <c r="AA41" s="353"/>
      <c r="AB41" s="353"/>
      <c r="AK41" s="167" t="str">
        <f>C41&amp;"/"&amp;F41</f>
        <v>2023/3</v>
      </c>
    </row>
    <row r="42" spans="1:37" ht="24.75" customHeight="1">
      <c r="A42" s="30"/>
      <c r="B42" s="29"/>
      <c r="C42" s="350">
        <f>EDATE($AK41,1)</f>
        <v>45017</v>
      </c>
      <c r="D42" s="351"/>
      <c r="E42" s="351"/>
      <c r="F42" s="351"/>
      <c r="G42" s="352"/>
      <c r="H42" s="353"/>
      <c r="I42" s="353"/>
      <c r="J42" s="353"/>
      <c r="K42" s="353"/>
      <c r="L42" s="353"/>
      <c r="M42" s="353"/>
      <c r="N42" s="353"/>
      <c r="Q42" s="350">
        <f>EDATE($Q41,1)</f>
        <v>45200</v>
      </c>
      <c r="R42" s="351"/>
      <c r="S42" s="351"/>
      <c r="T42" s="351"/>
      <c r="U42" s="352"/>
      <c r="V42" s="353"/>
      <c r="W42" s="353"/>
      <c r="X42" s="353"/>
      <c r="Y42" s="353"/>
      <c r="Z42" s="353"/>
      <c r="AA42" s="353"/>
      <c r="AB42" s="353"/>
    </row>
    <row r="43" spans="1:37" ht="24.75" customHeight="1">
      <c r="A43" s="30"/>
      <c r="B43" s="29"/>
      <c r="C43" s="350">
        <f t="shared" ref="C43:C46" si="0">EDATE($C42,1)</f>
        <v>45047</v>
      </c>
      <c r="D43" s="351"/>
      <c r="E43" s="351"/>
      <c r="F43" s="351"/>
      <c r="G43" s="352"/>
      <c r="H43" s="353"/>
      <c r="I43" s="353"/>
      <c r="J43" s="353"/>
      <c r="K43" s="353"/>
      <c r="L43" s="353"/>
      <c r="M43" s="353"/>
      <c r="N43" s="353"/>
      <c r="Q43" s="350">
        <f t="shared" ref="Q43:Q46" si="1">EDATE($Q42,1)</f>
        <v>45231</v>
      </c>
      <c r="R43" s="351"/>
      <c r="S43" s="351"/>
      <c r="T43" s="351"/>
      <c r="U43" s="352"/>
      <c r="V43" s="353"/>
      <c r="W43" s="353"/>
      <c r="X43" s="353"/>
      <c r="Y43" s="353"/>
      <c r="Z43" s="353"/>
      <c r="AA43" s="353"/>
      <c r="AB43" s="353"/>
    </row>
    <row r="44" spans="1:37" ht="24.75" customHeight="1">
      <c r="A44" s="30"/>
      <c r="B44" s="29"/>
      <c r="C44" s="350">
        <f t="shared" si="0"/>
        <v>45078</v>
      </c>
      <c r="D44" s="351"/>
      <c r="E44" s="351"/>
      <c r="F44" s="351"/>
      <c r="G44" s="352"/>
      <c r="H44" s="353"/>
      <c r="I44" s="353"/>
      <c r="J44" s="353"/>
      <c r="K44" s="353"/>
      <c r="L44" s="353"/>
      <c r="M44" s="353"/>
      <c r="N44" s="353"/>
      <c r="Q44" s="350">
        <f t="shared" si="1"/>
        <v>45261</v>
      </c>
      <c r="R44" s="351"/>
      <c r="S44" s="351"/>
      <c r="T44" s="351"/>
      <c r="U44" s="352"/>
      <c r="V44" s="353"/>
      <c r="W44" s="353"/>
      <c r="X44" s="353"/>
      <c r="Y44" s="353"/>
      <c r="Z44" s="353"/>
      <c r="AA44" s="353"/>
      <c r="AB44" s="353"/>
    </row>
    <row r="45" spans="1:37" ht="24.75" customHeight="1">
      <c r="A45" s="30"/>
      <c r="B45" s="29"/>
      <c r="C45" s="350">
        <f t="shared" si="0"/>
        <v>45108</v>
      </c>
      <c r="D45" s="351"/>
      <c r="E45" s="351"/>
      <c r="F45" s="351"/>
      <c r="G45" s="352"/>
      <c r="H45" s="353"/>
      <c r="I45" s="353"/>
      <c r="J45" s="353"/>
      <c r="K45" s="353"/>
      <c r="L45" s="353"/>
      <c r="M45" s="353"/>
      <c r="N45" s="353"/>
      <c r="Q45" s="350">
        <f t="shared" si="1"/>
        <v>45292</v>
      </c>
      <c r="R45" s="351"/>
      <c r="S45" s="351"/>
      <c r="T45" s="351"/>
      <c r="U45" s="352"/>
      <c r="V45" s="353"/>
      <c r="W45" s="353"/>
      <c r="X45" s="353"/>
      <c r="Y45" s="353"/>
      <c r="Z45" s="353"/>
      <c r="AA45" s="353"/>
      <c r="AB45" s="353"/>
    </row>
    <row r="46" spans="1:37" ht="24.75" customHeight="1">
      <c r="A46" s="30"/>
      <c r="B46" s="29"/>
      <c r="C46" s="350">
        <f t="shared" si="0"/>
        <v>45139</v>
      </c>
      <c r="D46" s="351"/>
      <c r="E46" s="351"/>
      <c r="F46" s="351"/>
      <c r="G46" s="352"/>
      <c r="H46" s="353"/>
      <c r="I46" s="353"/>
      <c r="J46" s="353"/>
      <c r="K46" s="353"/>
      <c r="L46" s="353"/>
      <c r="M46" s="353"/>
      <c r="N46" s="353"/>
      <c r="Q46" s="350">
        <f t="shared" si="1"/>
        <v>45323</v>
      </c>
      <c r="R46" s="351"/>
      <c r="S46" s="351"/>
      <c r="T46" s="351"/>
      <c r="U46" s="352"/>
      <c r="V46" s="353"/>
      <c r="W46" s="353"/>
      <c r="X46" s="353"/>
      <c r="Y46" s="353"/>
      <c r="Z46" s="353"/>
      <c r="AA46" s="353"/>
      <c r="AB46" s="353"/>
    </row>
    <row r="47" spans="1:37" ht="18" customHeight="1">
      <c r="A47" s="30"/>
      <c r="B47" s="29"/>
    </row>
    <row r="48" spans="1:37" ht="24.75" customHeight="1">
      <c r="A48" s="30"/>
      <c r="C48" s="354" t="s">
        <v>275</v>
      </c>
      <c r="D48" s="354"/>
      <c r="E48" s="354"/>
      <c r="F48" s="354"/>
      <c r="G48" s="354"/>
      <c r="H48" s="354"/>
      <c r="I48" s="354"/>
      <c r="J48" s="354"/>
      <c r="K48" s="354"/>
      <c r="L48" s="354"/>
      <c r="M48" s="365">
        <f>IFERROR(AVERAGE(H41:N46,V41:AB46),0)</f>
        <v>0</v>
      </c>
      <c r="N48" s="365"/>
      <c r="O48" s="365"/>
      <c r="P48" s="365"/>
      <c r="Q48" s="365"/>
      <c r="R48" s="365"/>
      <c r="S48" s="365"/>
      <c r="T48" s="91" t="s">
        <v>276</v>
      </c>
      <c r="V48" s="90" t="s">
        <v>277</v>
      </c>
      <c r="W48" s="29"/>
      <c r="X48" s="91"/>
      <c r="Y48" s="29"/>
      <c r="Z48" s="383"/>
      <c r="AA48" s="383"/>
      <c r="AB48" s="383"/>
      <c r="AC48" s="383"/>
      <c r="AD48" s="383"/>
      <c r="AE48" s="383"/>
      <c r="AF48" s="383"/>
      <c r="AG48" s="91" t="s">
        <v>278</v>
      </c>
    </row>
    <row r="49" spans="1:37" ht="24.75" customHeight="1">
      <c r="A49" s="30"/>
      <c r="B49" s="328" t="s">
        <v>319</v>
      </c>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row>
    <row r="50" spans="1:37" ht="24.75" customHeight="1">
      <c r="A50" s="30"/>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row>
    <row r="51" spans="1:37" ht="24.75" customHeight="1">
      <c r="A51" s="30"/>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row>
    <row r="52" spans="1:37" ht="18" customHeight="1">
      <c r="A52" s="30"/>
      <c r="C52" s="41"/>
      <c r="D52" s="91"/>
      <c r="E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7" ht="24.75" customHeight="1">
      <c r="A53" s="30"/>
      <c r="B53" s="90" t="s">
        <v>280</v>
      </c>
      <c r="C53" s="29"/>
      <c r="D53" s="91"/>
      <c r="E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row>
    <row r="54" spans="1:37" ht="24.75" customHeight="1">
      <c r="A54" s="30"/>
      <c r="B54" s="90" t="s">
        <v>320</v>
      </c>
      <c r="C54" s="29"/>
      <c r="D54" s="91"/>
      <c r="E54" s="91"/>
      <c r="G54" s="91"/>
      <c r="H54" s="91"/>
      <c r="I54" s="91"/>
      <c r="J54" s="91"/>
      <c r="K54" s="91"/>
      <c r="L54" s="91"/>
      <c r="AK54" s="144" t="s">
        <v>282</v>
      </c>
    </row>
    <row r="55" spans="1:37" ht="30" customHeight="1">
      <c r="A55" s="30"/>
      <c r="B55" s="90"/>
      <c r="C55" s="29"/>
      <c r="D55" s="91"/>
      <c r="E55" s="91"/>
      <c r="I55" s="341" t="s">
        <v>283</v>
      </c>
      <c r="J55" s="342"/>
      <c r="K55" s="342"/>
      <c r="L55" s="343"/>
      <c r="M55" s="338" t="s">
        <v>284</v>
      </c>
      <c r="N55" s="339"/>
      <c r="O55" s="339"/>
      <c r="P55" s="339"/>
      <c r="Q55" s="339"/>
      <c r="R55" s="339"/>
      <c r="S55" s="339"/>
    </row>
    <row r="56" spans="1:37" ht="24.75" customHeight="1">
      <c r="A56" s="30"/>
      <c r="B56" s="90"/>
      <c r="C56" s="29"/>
      <c r="D56" s="91"/>
      <c r="E56" s="91"/>
      <c r="I56" s="330">
        <f>Q44</f>
        <v>45261</v>
      </c>
      <c r="J56" s="330"/>
      <c r="K56" s="330"/>
      <c r="L56" s="330"/>
      <c r="M56" s="344"/>
      <c r="N56" s="344"/>
      <c r="O56" s="344"/>
      <c r="P56" s="344"/>
      <c r="Q56" s="344"/>
      <c r="R56" s="344"/>
      <c r="S56" s="344"/>
    </row>
    <row r="57" spans="1:37" ht="24.75" customHeight="1">
      <c r="A57" s="30"/>
      <c r="B57" s="90"/>
      <c r="C57" s="29"/>
      <c r="D57" s="91"/>
      <c r="E57" s="91"/>
      <c r="I57" s="330">
        <f>Q45</f>
        <v>45292</v>
      </c>
      <c r="J57" s="330"/>
      <c r="K57" s="330"/>
      <c r="L57" s="330"/>
      <c r="M57" s="344"/>
      <c r="N57" s="344"/>
      <c r="O57" s="344"/>
      <c r="P57" s="344"/>
      <c r="Q57" s="344"/>
      <c r="R57" s="344"/>
      <c r="S57" s="344"/>
    </row>
    <row r="58" spans="1:37" ht="24.75" customHeight="1">
      <c r="A58" s="30"/>
      <c r="B58" s="90"/>
      <c r="C58" s="29"/>
      <c r="D58" s="91"/>
      <c r="E58" s="91"/>
      <c r="I58" s="330">
        <f>Q46</f>
        <v>45323</v>
      </c>
      <c r="J58" s="330"/>
      <c r="K58" s="330"/>
      <c r="L58" s="330"/>
      <c r="M58" s="344"/>
      <c r="N58" s="344"/>
      <c r="O58" s="344"/>
      <c r="P58" s="344"/>
      <c r="Q58" s="344"/>
      <c r="R58" s="344"/>
      <c r="S58" s="344"/>
    </row>
    <row r="59" spans="1:37" ht="24.75" customHeight="1">
      <c r="A59" s="30"/>
      <c r="B59" s="90"/>
      <c r="C59" s="29"/>
      <c r="D59" s="91"/>
      <c r="E59" s="91"/>
      <c r="I59" s="120"/>
      <c r="J59" s="120"/>
      <c r="K59" s="120"/>
      <c r="L59" s="120"/>
      <c r="M59" s="121"/>
      <c r="N59" s="121"/>
      <c r="O59" s="121"/>
      <c r="P59" s="121"/>
      <c r="Q59" s="121"/>
      <c r="R59" s="121"/>
      <c r="S59" s="121"/>
    </row>
    <row r="60" spans="1:37" ht="24.75" customHeight="1">
      <c r="A60" s="30"/>
      <c r="B60" s="90"/>
      <c r="C60" s="354" t="s">
        <v>285</v>
      </c>
      <c r="D60" s="354"/>
      <c r="E60" s="354"/>
      <c r="F60" s="354"/>
      <c r="G60" s="354"/>
      <c r="H60" s="354"/>
      <c r="I60" s="354"/>
      <c r="J60" s="354"/>
      <c r="K60" s="354"/>
      <c r="L60" s="354"/>
      <c r="M60" s="367">
        <f>IFERROR(ROUND(AVERAGE(M56:S58),2),0)</f>
        <v>0</v>
      </c>
      <c r="N60" s="368"/>
      <c r="O60" s="368"/>
      <c r="P60" s="368"/>
      <c r="Q60" s="368"/>
      <c r="R60" s="368"/>
      <c r="S60" s="369"/>
      <c r="T60" s="91" t="s">
        <v>286</v>
      </c>
      <c r="V60" s="90" t="s">
        <v>277</v>
      </c>
      <c r="X60" s="91"/>
      <c r="Z60" s="364"/>
      <c r="AA60" s="364"/>
      <c r="AB60" s="364"/>
      <c r="AC60" s="364"/>
      <c r="AD60" s="364"/>
      <c r="AE60" s="364"/>
      <c r="AF60" s="364"/>
      <c r="AG60" s="91" t="s">
        <v>287</v>
      </c>
      <c r="AK60" s="144">
        <v>780</v>
      </c>
    </row>
    <row r="61" spans="1:37" ht="24.75" customHeight="1">
      <c r="A61" s="30"/>
      <c r="B61" s="328" t="s">
        <v>321</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row>
    <row r="62" spans="1:37" ht="24.75" customHeight="1">
      <c r="A62" s="30"/>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row>
    <row r="63" spans="1:37" ht="24.75" customHeight="1">
      <c r="A63" s="30"/>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row>
    <row r="64" spans="1:37" ht="18" customHeight="1">
      <c r="A64" s="30"/>
      <c r="C64" s="41"/>
      <c r="D64" s="91"/>
      <c r="E64" s="91"/>
      <c r="F64" s="45"/>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6" ht="24.75" customHeight="1">
      <c r="A65" s="30"/>
      <c r="B65" s="90" t="s">
        <v>289</v>
      </c>
      <c r="C65" s="41"/>
      <c r="D65" s="91"/>
      <c r="E65" s="91"/>
      <c r="F65" s="45"/>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6" ht="24.75" customHeight="1">
      <c r="A66" s="30"/>
      <c r="B66" s="90" t="s">
        <v>290</v>
      </c>
      <c r="C66" s="90"/>
      <c r="D66" s="91"/>
      <c r="E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29"/>
      <c r="AI66" s="29"/>
      <c r="AJ66" s="29"/>
    </row>
    <row r="67" spans="1:36" ht="24.75" customHeight="1">
      <c r="A67" s="30"/>
      <c r="B67" s="29"/>
      <c r="C67" s="90"/>
      <c r="D67" s="91"/>
      <c r="E67" s="91"/>
      <c r="G67" s="91"/>
      <c r="H67" s="91"/>
      <c r="I67" s="91"/>
      <c r="J67" s="91"/>
      <c r="K67" s="91"/>
      <c r="L67" s="91"/>
      <c r="M67" s="366">
        <f>M60</f>
        <v>0</v>
      </c>
      <c r="N67" s="366"/>
      <c r="O67" s="366"/>
      <c r="P67" s="366"/>
      <c r="Q67" s="366"/>
      <c r="R67" s="366"/>
      <c r="S67" s="366"/>
      <c r="T67" s="91" t="s">
        <v>286</v>
      </c>
      <c r="U67" s="29"/>
      <c r="V67" s="90" t="s">
        <v>277</v>
      </c>
      <c r="W67" s="29"/>
      <c r="X67" s="91"/>
      <c r="Y67" s="29"/>
      <c r="Z67" s="366">
        <f>Z60</f>
        <v>0</v>
      </c>
      <c r="AA67" s="366"/>
      <c r="AB67" s="366"/>
      <c r="AC67" s="366"/>
      <c r="AD67" s="366"/>
      <c r="AE67" s="366"/>
      <c r="AF67" s="366"/>
      <c r="AG67" s="91" t="s">
        <v>287</v>
      </c>
      <c r="AH67" s="29"/>
      <c r="AI67" s="29"/>
      <c r="AJ67" s="29"/>
    </row>
    <row r="68" spans="1:36" ht="24.75" customHeight="1">
      <c r="A68" s="30"/>
      <c r="B68" s="90" t="s">
        <v>291</v>
      </c>
      <c r="C68" s="90"/>
      <c r="D68" s="91"/>
      <c r="E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row>
    <row r="69" spans="1:36" ht="24.75" customHeight="1">
      <c r="A69" s="30"/>
      <c r="C69" s="90"/>
      <c r="D69" s="91"/>
      <c r="E69" s="91"/>
      <c r="G69" s="91"/>
      <c r="H69" s="91"/>
      <c r="I69" s="91"/>
      <c r="J69" s="91"/>
      <c r="K69" s="91"/>
      <c r="L69" s="91"/>
      <c r="M69" s="365">
        <f>M67*AK60</f>
        <v>0</v>
      </c>
      <c r="N69" s="365"/>
      <c r="O69" s="365"/>
      <c r="P69" s="365"/>
      <c r="Q69" s="365"/>
      <c r="R69" s="365"/>
      <c r="S69" s="365"/>
      <c r="T69" s="91" t="s">
        <v>276</v>
      </c>
      <c r="U69" s="29"/>
      <c r="V69" s="90" t="s">
        <v>277</v>
      </c>
      <c r="W69" s="29"/>
      <c r="X69" s="91"/>
      <c r="Y69" s="29"/>
      <c r="Z69" s="365">
        <f>Z67*AK60</f>
        <v>0</v>
      </c>
      <c r="AA69" s="365"/>
      <c r="AB69" s="365"/>
      <c r="AC69" s="365"/>
      <c r="AD69" s="365"/>
      <c r="AE69" s="365"/>
      <c r="AF69" s="365"/>
      <c r="AG69" s="91" t="s">
        <v>278</v>
      </c>
    </row>
    <row r="70" spans="1:36" ht="18" customHeight="1">
      <c r="A70" s="30"/>
      <c r="C70" s="90"/>
      <c r="D70" s="91"/>
      <c r="E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row>
    <row r="71" spans="1:36" ht="24.75" customHeight="1">
      <c r="A71" s="30"/>
      <c r="B71" s="90" t="s">
        <v>292</v>
      </c>
      <c r="C71" s="90"/>
      <c r="D71" s="91"/>
      <c r="E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row>
    <row r="72" spans="1:36" ht="24.75" customHeight="1">
      <c r="A72" s="30"/>
      <c r="B72" s="90"/>
      <c r="C72" s="90"/>
      <c r="D72" s="91"/>
      <c r="E72" s="91"/>
      <c r="F72" s="336" t="s">
        <v>283</v>
      </c>
      <c r="G72" s="336"/>
      <c r="H72" s="336"/>
      <c r="I72" s="336"/>
      <c r="J72" s="336"/>
      <c r="K72" s="336"/>
      <c r="L72" s="337"/>
      <c r="M72" s="338" t="s">
        <v>293</v>
      </c>
      <c r="N72" s="339"/>
      <c r="O72" s="339"/>
      <c r="P72" s="339"/>
      <c r="Q72" s="339"/>
      <c r="R72" s="339"/>
      <c r="S72" s="339"/>
      <c r="T72" s="338" t="s">
        <v>294</v>
      </c>
      <c r="U72" s="339"/>
      <c r="V72" s="339"/>
      <c r="W72" s="339"/>
      <c r="X72" s="339"/>
      <c r="Y72" s="339"/>
      <c r="Z72" s="339"/>
      <c r="AA72" s="91"/>
      <c r="AB72" s="91"/>
      <c r="AC72" s="91"/>
      <c r="AD72" s="91"/>
      <c r="AE72" s="91"/>
      <c r="AF72" s="91"/>
      <c r="AG72" s="91"/>
    </row>
    <row r="73" spans="1:36" ht="24.75" customHeight="1">
      <c r="A73" s="30"/>
      <c r="B73" s="90"/>
      <c r="C73" s="90"/>
      <c r="D73" s="91"/>
      <c r="E73" s="91"/>
      <c r="F73" s="379">
        <f>I56</f>
        <v>45261</v>
      </c>
      <c r="G73" s="379"/>
      <c r="H73" s="379"/>
      <c r="I73" s="379"/>
      <c r="J73" s="379"/>
      <c r="K73" s="379"/>
      <c r="L73" s="379"/>
      <c r="M73" s="331"/>
      <c r="N73" s="331"/>
      <c r="O73" s="331"/>
      <c r="P73" s="331"/>
      <c r="Q73" s="331"/>
      <c r="R73" s="331"/>
      <c r="S73" s="331"/>
      <c r="T73" s="331"/>
      <c r="U73" s="331"/>
      <c r="V73" s="331"/>
      <c r="W73" s="331"/>
      <c r="X73" s="331"/>
      <c r="Y73" s="331"/>
      <c r="Z73" s="331"/>
      <c r="AA73" s="91"/>
      <c r="AB73" s="91"/>
      <c r="AC73" s="91"/>
      <c r="AD73" s="91"/>
      <c r="AE73" s="91"/>
      <c r="AF73" s="91"/>
      <c r="AG73" s="91"/>
    </row>
    <row r="74" spans="1:36" ht="24.75" customHeight="1">
      <c r="A74" s="30"/>
      <c r="B74" s="90"/>
      <c r="C74" s="90"/>
      <c r="D74" s="91"/>
      <c r="E74" s="91"/>
      <c r="F74" s="379">
        <f>I57</f>
        <v>45292</v>
      </c>
      <c r="G74" s="379"/>
      <c r="H74" s="379"/>
      <c r="I74" s="379"/>
      <c r="J74" s="379"/>
      <c r="K74" s="379"/>
      <c r="L74" s="379"/>
      <c r="M74" s="331"/>
      <c r="N74" s="331"/>
      <c r="O74" s="331"/>
      <c r="P74" s="331"/>
      <c r="Q74" s="331"/>
      <c r="R74" s="331"/>
      <c r="S74" s="331"/>
      <c r="T74" s="331"/>
      <c r="U74" s="331"/>
      <c r="V74" s="331"/>
      <c r="W74" s="331"/>
      <c r="X74" s="331"/>
      <c r="Y74" s="331"/>
      <c r="Z74" s="331"/>
      <c r="AA74" s="91"/>
      <c r="AB74" s="91"/>
      <c r="AC74" s="91"/>
      <c r="AD74" s="91"/>
      <c r="AE74" s="91"/>
      <c r="AF74" s="91"/>
      <c r="AG74" s="91"/>
    </row>
    <row r="75" spans="1:36" ht="24.75" customHeight="1">
      <c r="A75" s="30"/>
      <c r="B75" s="90"/>
      <c r="C75" s="90"/>
      <c r="D75" s="91"/>
      <c r="E75" s="91"/>
      <c r="F75" s="379">
        <f>I58</f>
        <v>45323</v>
      </c>
      <c r="G75" s="379"/>
      <c r="H75" s="379"/>
      <c r="I75" s="379"/>
      <c r="J75" s="379"/>
      <c r="K75" s="379"/>
      <c r="L75" s="379"/>
      <c r="M75" s="331"/>
      <c r="N75" s="331"/>
      <c r="O75" s="331"/>
      <c r="P75" s="331"/>
      <c r="Q75" s="331"/>
      <c r="R75" s="331"/>
      <c r="S75" s="331"/>
      <c r="T75" s="331"/>
      <c r="U75" s="331"/>
      <c r="V75" s="331"/>
      <c r="W75" s="331"/>
      <c r="X75" s="331"/>
      <c r="Y75" s="331"/>
      <c r="Z75" s="331"/>
      <c r="AA75" s="91"/>
      <c r="AB75" s="91"/>
      <c r="AC75" s="91"/>
      <c r="AD75" s="91"/>
      <c r="AE75" s="91"/>
      <c r="AF75" s="91"/>
      <c r="AG75" s="91"/>
    </row>
    <row r="76" spans="1:36" ht="13.5" customHeight="1">
      <c r="A76" s="30"/>
      <c r="B76" s="90"/>
      <c r="C76" s="90"/>
      <c r="D76" s="91"/>
      <c r="E76" s="91"/>
      <c r="G76" s="91"/>
      <c r="H76" s="91"/>
      <c r="I76" s="122"/>
      <c r="J76" s="122"/>
      <c r="K76" s="122"/>
      <c r="L76" s="122"/>
      <c r="M76" s="97"/>
      <c r="N76" s="97"/>
      <c r="O76" s="97"/>
      <c r="P76" s="97"/>
      <c r="Q76" s="97"/>
      <c r="R76" s="97"/>
      <c r="S76" s="97"/>
      <c r="T76" s="97"/>
      <c r="U76" s="97"/>
      <c r="V76" s="97"/>
      <c r="W76" s="97"/>
      <c r="X76" s="97"/>
      <c r="Y76" s="97"/>
      <c r="Z76" s="97"/>
      <c r="AA76" s="91"/>
      <c r="AB76" s="91"/>
      <c r="AC76" s="91"/>
      <c r="AD76" s="91"/>
      <c r="AE76" s="91"/>
      <c r="AF76" s="91"/>
      <c r="AG76" s="91"/>
    </row>
    <row r="77" spans="1:36" ht="24.75" customHeight="1">
      <c r="A77" s="30"/>
      <c r="B77" s="90"/>
      <c r="C77" s="90"/>
      <c r="D77" s="91"/>
      <c r="E77" s="91"/>
      <c r="F77" s="378" t="s">
        <v>295</v>
      </c>
      <c r="G77" s="378"/>
      <c r="H77" s="378"/>
      <c r="I77" s="378"/>
      <c r="J77" s="378"/>
      <c r="K77" s="378"/>
      <c r="L77" s="378"/>
      <c r="M77" s="333" t="e">
        <f>AVERAGE(M73:S75)</f>
        <v>#DIV/0!</v>
      </c>
      <c r="N77" s="333"/>
      <c r="O77" s="333"/>
      <c r="P77" s="333"/>
      <c r="Q77" s="333"/>
      <c r="R77" s="333"/>
      <c r="S77" s="333"/>
      <c r="T77" s="333" t="e">
        <f>AVERAGE(T73:Z75)</f>
        <v>#DIV/0!</v>
      </c>
      <c r="U77" s="333"/>
      <c r="V77" s="333"/>
      <c r="W77" s="333"/>
      <c r="X77" s="333"/>
      <c r="Y77" s="333"/>
      <c r="Z77" s="333"/>
      <c r="AA77" s="91"/>
      <c r="AB77" s="91"/>
      <c r="AC77" s="91"/>
      <c r="AD77" s="91"/>
      <c r="AE77" s="91"/>
      <c r="AF77" s="91"/>
      <c r="AG77" s="91"/>
    </row>
    <row r="78" spans="1:36" ht="24.75" customHeight="1">
      <c r="A78" s="30"/>
      <c r="B78" s="90"/>
      <c r="C78" s="90"/>
      <c r="D78" s="91"/>
      <c r="E78" s="91"/>
      <c r="G78" s="91"/>
      <c r="H78" s="91"/>
      <c r="I78" s="120"/>
      <c r="J78" s="120"/>
      <c r="K78" s="120"/>
      <c r="L78" s="120"/>
      <c r="M78" s="121"/>
      <c r="N78" s="121"/>
      <c r="O78" s="121"/>
      <c r="P78" s="121"/>
      <c r="Q78" s="121"/>
      <c r="R78" s="121"/>
      <c r="S78" s="121"/>
      <c r="T78" s="91"/>
      <c r="U78" s="91"/>
      <c r="V78" s="91"/>
      <c r="W78" s="91"/>
      <c r="X78" s="91"/>
      <c r="Y78" s="91"/>
      <c r="Z78" s="91"/>
      <c r="AA78" s="91"/>
      <c r="AB78" s="91"/>
      <c r="AC78" s="91"/>
      <c r="AD78" s="91"/>
      <c r="AE78" s="91"/>
      <c r="AF78" s="91"/>
      <c r="AG78" s="91"/>
    </row>
    <row r="79" spans="1:36" ht="24.75" customHeight="1">
      <c r="A79" s="30"/>
      <c r="C79" s="90"/>
      <c r="D79" s="91"/>
      <c r="E79" s="91"/>
      <c r="F79" s="285" t="s">
        <v>296</v>
      </c>
      <c r="G79" s="285"/>
      <c r="H79" s="285"/>
      <c r="I79" s="285"/>
      <c r="J79" s="285"/>
      <c r="K79" s="285"/>
      <c r="L79" s="285"/>
      <c r="M79" s="372">
        <f>IFERROR(M60/(M77+T77),0)</f>
        <v>0</v>
      </c>
      <c r="N79" s="372"/>
      <c r="O79" s="372"/>
      <c r="P79" s="372"/>
      <c r="Q79" s="372"/>
      <c r="R79" s="372"/>
      <c r="S79" s="372"/>
      <c r="T79" s="91"/>
      <c r="V79" s="90" t="s">
        <v>277</v>
      </c>
      <c r="W79" s="29"/>
      <c r="X79" s="91"/>
      <c r="Y79" s="29"/>
      <c r="Z79" s="377"/>
      <c r="AA79" s="377"/>
      <c r="AB79" s="377"/>
      <c r="AC79" s="377"/>
      <c r="AD79" s="377"/>
      <c r="AE79" s="377"/>
      <c r="AF79" s="377"/>
      <c r="AG79" s="91" t="s">
        <v>297</v>
      </c>
    </row>
    <row r="80" spans="1:36" ht="24.75" customHeight="1">
      <c r="A80" s="30"/>
      <c r="B80" s="328" t="s">
        <v>322</v>
      </c>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row>
    <row r="81" spans="1:38" ht="24.75" customHeight="1">
      <c r="A81" s="30"/>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row>
    <row r="82" spans="1:38" ht="18" customHeight="1">
      <c r="A82" s="30"/>
      <c r="C82" s="90"/>
      <c r="D82" s="91"/>
      <c r="E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row>
    <row r="83" spans="1:38" ht="24.75" customHeight="1">
      <c r="A83" s="30"/>
      <c r="B83" s="90" t="s">
        <v>299</v>
      </c>
      <c r="C83" s="90"/>
      <c r="D83" s="91"/>
      <c r="E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row>
    <row r="84" spans="1:38" ht="24.75" customHeight="1">
      <c r="A84" s="30"/>
      <c r="B84" s="90"/>
      <c r="D84" s="91"/>
      <c r="E84" s="91"/>
      <c r="G84" s="91"/>
      <c r="H84" s="91"/>
      <c r="I84" s="91"/>
      <c r="J84" s="91"/>
      <c r="K84" s="91"/>
      <c r="L84" s="91"/>
      <c r="M84" s="329" t="e">
        <f>ROUNDDOWN(M69/(M48*医療保険の利用者割合２),4)</f>
        <v>#DIV/0!</v>
      </c>
      <c r="N84" s="329"/>
      <c r="O84" s="329"/>
      <c r="P84" s="329"/>
      <c r="Q84" s="329"/>
      <c r="R84" s="329"/>
      <c r="S84" s="329"/>
      <c r="T84" s="91"/>
      <c r="U84" s="29"/>
      <c r="V84" s="90" t="s">
        <v>277</v>
      </c>
      <c r="W84" s="29"/>
      <c r="X84" s="91"/>
      <c r="Y84" s="29"/>
      <c r="Z84" s="329" t="e">
        <f>ROUNDDOWN(Z69/(Z48*Z79),4)</f>
        <v>#DIV/0!</v>
      </c>
      <c r="AA84" s="329"/>
      <c r="AB84" s="329"/>
      <c r="AC84" s="329"/>
      <c r="AD84" s="329"/>
      <c r="AE84" s="329"/>
      <c r="AF84" s="329"/>
      <c r="AG84" s="91" t="s">
        <v>323</v>
      </c>
      <c r="AK84" s="145" t="e">
        <f>IF(M84&lt;0.012,1,0)</f>
        <v>#DIV/0!</v>
      </c>
    </row>
    <row r="85" spans="1:38" ht="18" customHeight="1">
      <c r="A85" s="30"/>
      <c r="B85" s="90"/>
      <c r="D85" s="41"/>
      <c r="E85" s="91"/>
      <c r="F85" s="41"/>
      <c r="G85" s="91"/>
      <c r="H85" s="91"/>
      <c r="I85" s="91"/>
      <c r="J85" s="91"/>
      <c r="K85" s="91"/>
      <c r="L85" s="91"/>
      <c r="M85" s="91"/>
      <c r="N85" s="91"/>
      <c r="O85" s="91"/>
      <c r="P85" s="91"/>
      <c r="Q85" s="91"/>
      <c r="R85" s="91"/>
      <c r="S85" s="91"/>
      <c r="AE85" s="123"/>
      <c r="AF85" s="123"/>
    </row>
    <row r="86" spans="1:38" ht="24.75" customHeight="1">
      <c r="A86" s="30"/>
      <c r="B86" s="90" t="s">
        <v>324</v>
      </c>
      <c r="D86" s="91"/>
      <c r="E86" s="91"/>
      <c r="G86" s="91"/>
      <c r="H86" s="91"/>
      <c r="I86" s="91"/>
      <c r="J86" s="91"/>
      <c r="K86" s="91"/>
      <c r="L86" s="91"/>
    </row>
    <row r="87" spans="1:38" ht="24.75" customHeight="1">
      <c r="A87" s="30"/>
      <c r="C87" s="90"/>
      <c r="D87" s="91"/>
      <c r="E87" s="91"/>
      <c r="M87" s="366" t="str">
        <f>IFERROR(IF(((M48*医療保険の利用者割合２*1.2%-M69)/M67)&lt;0,0,(M48*医療保険の利用者割合２*1.2%-M69)/M67),"")</f>
        <v/>
      </c>
      <c r="N87" s="366"/>
      <c r="O87" s="366"/>
      <c r="P87" s="366"/>
      <c r="Q87" s="366"/>
      <c r="R87" s="366"/>
      <c r="S87" s="366"/>
      <c r="T87" s="91"/>
      <c r="V87" s="90" t="s">
        <v>277</v>
      </c>
      <c r="Z87" s="366" t="str">
        <f>IFERROR(IF((Z48*Z79*1.2%-Z69)/Z67&lt;0,0,(Z48*Z79*1.2%-Z69)/Z67),"")</f>
        <v/>
      </c>
      <c r="AA87" s="366"/>
      <c r="AB87" s="366"/>
      <c r="AC87" s="366"/>
      <c r="AD87" s="366"/>
      <c r="AE87" s="366"/>
      <c r="AF87" s="366"/>
      <c r="AG87" s="91" t="s">
        <v>325</v>
      </c>
    </row>
    <row r="88" spans="1:38" ht="18" customHeight="1">
      <c r="A88" s="30"/>
      <c r="B88" s="277" t="s">
        <v>326</v>
      </c>
      <c r="C88" s="277"/>
      <c r="D88" s="277"/>
      <c r="E88" s="277"/>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row>
    <row r="89" spans="1:38" ht="24.75" customHeight="1">
      <c r="A89" s="30"/>
      <c r="B89" s="277"/>
      <c r="C89" s="277"/>
      <c r="D89" s="277"/>
      <c r="E89" s="277"/>
      <c r="F89" s="380" t="s">
        <v>327</v>
      </c>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row>
    <row r="90" spans="1:38" ht="24.75" customHeight="1">
      <c r="A90" s="30"/>
      <c r="B90" s="277"/>
      <c r="C90" s="277"/>
      <c r="D90" s="277"/>
      <c r="E90" s="277"/>
      <c r="G90" s="60"/>
      <c r="H90" s="60"/>
      <c r="I90" s="60"/>
      <c r="J90" s="381" t="s">
        <v>328</v>
      </c>
      <c r="K90" s="381"/>
      <c r="L90" s="381"/>
      <c r="M90" s="381"/>
      <c r="N90" s="381"/>
      <c r="O90" s="381"/>
      <c r="P90" s="381"/>
      <c r="Q90" s="381"/>
      <c r="R90" s="381"/>
      <c r="S90" s="381"/>
      <c r="T90" s="381"/>
      <c r="U90" s="381"/>
      <c r="V90" s="381"/>
      <c r="W90" s="381"/>
      <c r="X90" s="381"/>
      <c r="Y90" s="381"/>
      <c r="Z90" s="381"/>
      <c r="AA90" s="381"/>
      <c r="AB90" s="381"/>
      <c r="AC90" s="381"/>
      <c r="AD90" s="381"/>
      <c r="AE90" s="60"/>
      <c r="AF90" s="60"/>
      <c r="AG90" s="60"/>
      <c r="AH90" s="60"/>
    </row>
    <row r="91" spans="1:38" ht="18" customHeight="1">
      <c r="A91" s="30"/>
      <c r="B91" s="277"/>
      <c r="C91" s="277"/>
      <c r="D91" s="277"/>
      <c r="E91" s="277"/>
      <c r="G91" s="59"/>
      <c r="H91" s="59"/>
      <c r="I91" s="59"/>
      <c r="J91" s="382"/>
      <c r="K91" s="382"/>
      <c r="L91" s="382"/>
      <c r="M91" s="382"/>
      <c r="N91" s="382"/>
      <c r="O91" s="382"/>
      <c r="P91" s="382"/>
      <c r="Q91" s="382"/>
      <c r="R91" s="382"/>
      <c r="S91" s="382"/>
      <c r="T91" s="382"/>
      <c r="U91" s="382"/>
      <c r="V91" s="382"/>
      <c r="W91" s="382"/>
      <c r="X91" s="382"/>
      <c r="Y91" s="382"/>
      <c r="Z91" s="382"/>
      <c r="AA91" s="382"/>
      <c r="AB91" s="382"/>
      <c r="AC91" s="382"/>
      <c r="AD91" s="382"/>
      <c r="AE91" s="59"/>
      <c r="AF91" s="59"/>
      <c r="AG91" s="59"/>
      <c r="AH91" s="59"/>
    </row>
    <row r="92" spans="1:38" ht="24.75" customHeight="1">
      <c r="A92" s="30" t="s">
        <v>42</v>
      </c>
      <c r="B92" s="90" t="s">
        <v>329</v>
      </c>
      <c r="D92" s="91"/>
      <c r="E92" s="91"/>
      <c r="G92" s="91"/>
      <c r="H92" s="91"/>
      <c r="I92" s="91"/>
      <c r="J92" s="91"/>
      <c r="K92" s="91"/>
      <c r="L92" s="91"/>
      <c r="M92" s="91"/>
      <c r="N92" s="91"/>
      <c r="O92" s="91"/>
      <c r="P92" s="91"/>
      <c r="Q92" s="91"/>
      <c r="R92" s="91"/>
      <c r="S92" s="91"/>
    </row>
    <row r="93" spans="1:38" ht="18" customHeight="1">
      <c r="A93" s="30"/>
      <c r="B93" s="90"/>
      <c r="D93" s="91"/>
      <c r="E93" s="91"/>
      <c r="G93" s="91"/>
      <c r="H93" s="91"/>
      <c r="I93" s="91"/>
      <c r="J93" s="91"/>
      <c r="K93" s="91"/>
      <c r="L93" s="91"/>
      <c r="M93" s="91"/>
      <c r="N93" s="91"/>
      <c r="O93" s="91"/>
      <c r="P93" s="91"/>
      <c r="Q93" s="91"/>
      <c r="R93" s="91"/>
      <c r="S93" s="91"/>
    </row>
    <row r="94" spans="1:38" ht="30" customHeight="1">
      <c r="A94" s="30"/>
      <c r="B94" s="90"/>
      <c r="D94" s="91"/>
      <c r="E94" s="91"/>
      <c r="G94" s="91"/>
      <c r="J94" s="371" t="str">
        <f>IF(AK94&lt;=1.1,IF(AK94&gt;=0.9,"☑","□"),"□")</f>
        <v>□</v>
      </c>
      <c r="K94" s="371"/>
      <c r="L94" s="90" t="s">
        <v>330</v>
      </c>
      <c r="M94" s="91"/>
      <c r="N94" s="91"/>
      <c r="O94" s="91"/>
      <c r="P94" s="91"/>
      <c r="Q94" s="91"/>
      <c r="R94" s="91"/>
      <c r="S94" s="91"/>
      <c r="T94" s="91"/>
      <c r="U94" s="91"/>
      <c r="V94" s="91"/>
      <c r="AK94" s="146" t="str">
        <f>IFERROR(M48/Z48,"")</f>
        <v/>
      </c>
      <c r="AL94" s="143" t="str">
        <f>IF(J94="☑","TRUE","FALSE")</f>
        <v>FALSE</v>
      </c>
    </row>
    <row r="95" spans="1:38" ht="30" customHeight="1">
      <c r="A95" s="30"/>
      <c r="B95" s="90"/>
      <c r="C95" s="45" t="s">
        <v>331</v>
      </c>
      <c r="D95" s="91"/>
      <c r="E95" s="91"/>
      <c r="G95" s="91"/>
      <c r="J95" s="371" t="str">
        <f>IF(AK95&lt;=1.1,IF(AK95&gt;=0.9,"☑","□"),"□")</f>
        <v>□</v>
      </c>
      <c r="K95" s="371"/>
      <c r="L95" s="41" t="s">
        <v>332</v>
      </c>
      <c r="M95" s="91"/>
      <c r="N95" s="91"/>
      <c r="O95" s="91"/>
      <c r="P95" s="91"/>
      <c r="Q95" s="91"/>
      <c r="R95" s="91"/>
      <c r="S95" s="91"/>
      <c r="T95" s="91"/>
      <c r="U95" s="91"/>
      <c r="V95" s="91"/>
      <c r="AK95" s="146" t="str">
        <f>IFERROR(M69/Z69,"")</f>
        <v/>
      </c>
      <c r="AL95" s="143" t="str">
        <f t="shared" ref="AL95:AL97" si="2">IF(J95="☑","TRUE","FALSE")</f>
        <v>FALSE</v>
      </c>
    </row>
    <row r="96" spans="1:38" ht="30" customHeight="1">
      <c r="A96" s="30"/>
      <c r="B96" s="90"/>
      <c r="D96" s="91"/>
      <c r="E96" s="91"/>
      <c r="G96" s="91"/>
      <c r="J96" s="371" t="str">
        <f>IF(AK96&lt;=1.1,IF(AK96&gt;=0.9,"☑","□"),"□")</f>
        <v>□</v>
      </c>
      <c r="K96" s="371"/>
      <c r="L96" s="41" t="s">
        <v>333</v>
      </c>
      <c r="M96" s="91"/>
      <c r="N96" s="91"/>
      <c r="O96" s="91"/>
      <c r="P96" s="91"/>
      <c r="Q96" s="91"/>
      <c r="R96" s="91"/>
      <c r="S96" s="91"/>
      <c r="T96" s="91"/>
      <c r="U96" s="91"/>
      <c r="V96" s="91"/>
      <c r="AK96" s="146" t="str">
        <f>IFERROR(M67/Z67,"")</f>
        <v/>
      </c>
      <c r="AL96" s="143" t="str">
        <f t="shared" si="2"/>
        <v>FALSE</v>
      </c>
    </row>
    <row r="97" spans="1:46" ht="30" customHeight="1">
      <c r="A97" s="30"/>
      <c r="B97" s="90"/>
      <c r="D97" s="91"/>
      <c r="E97" s="91"/>
      <c r="G97" s="91"/>
      <c r="J97" s="371" t="str">
        <f>IF(AK97&lt;=1.1,IF(AK97&gt;=0.9,"☑","□"),"□")</f>
        <v>□</v>
      </c>
      <c r="K97" s="371"/>
      <c r="L97" s="90" t="s">
        <v>334</v>
      </c>
      <c r="M97" s="91"/>
      <c r="N97" s="91"/>
      <c r="O97" s="91"/>
      <c r="P97" s="91"/>
      <c r="Q97" s="91"/>
      <c r="R97" s="91"/>
      <c r="S97" s="91"/>
      <c r="T97" s="91"/>
      <c r="U97" s="91"/>
      <c r="V97" s="91"/>
      <c r="AK97" s="146" t="str">
        <f>IFERROR(M87/Z87,"")</f>
        <v/>
      </c>
      <c r="AL97" s="143" t="str">
        <f t="shared" si="2"/>
        <v>FALSE</v>
      </c>
    </row>
    <row r="98" spans="1:46" ht="30" customHeight="1">
      <c r="A98" s="30"/>
      <c r="B98" s="90"/>
      <c r="D98" s="91"/>
      <c r="E98" s="91"/>
      <c r="G98" s="91"/>
      <c r="J98" s="41" t="s">
        <v>335</v>
      </c>
      <c r="K98" s="124"/>
      <c r="L98" s="90"/>
      <c r="M98" s="91"/>
      <c r="N98" s="91"/>
      <c r="O98" s="91"/>
      <c r="P98" s="91"/>
      <c r="Q98" s="91"/>
      <c r="R98" s="91"/>
      <c r="S98" s="91"/>
      <c r="T98" s="91"/>
      <c r="U98" s="91"/>
      <c r="V98" s="91"/>
      <c r="AK98" s="146"/>
    </row>
    <row r="99" spans="1:46" ht="18" customHeight="1">
      <c r="A99" s="30"/>
      <c r="B99" s="90"/>
      <c r="D99" s="91"/>
      <c r="E99" s="91"/>
      <c r="G99" s="91"/>
      <c r="H99" s="91"/>
      <c r="I99" s="91"/>
      <c r="J99" s="91"/>
      <c r="K99" s="91"/>
      <c r="L99" s="91"/>
      <c r="M99" s="91"/>
      <c r="N99" s="91"/>
      <c r="O99" s="91"/>
      <c r="P99" s="91"/>
      <c r="Q99" s="91"/>
      <c r="R99" s="91"/>
      <c r="S99" s="91"/>
    </row>
    <row r="100" spans="1:46" ht="24.75" customHeight="1">
      <c r="A100" s="30" t="s">
        <v>336</v>
      </c>
      <c r="B100" s="90" t="s">
        <v>337</v>
      </c>
      <c r="D100" s="91"/>
      <c r="E100" s="91"/>
      <c r="G100" s="91"/>
      <c r="H100" s="91"/>
      <c r="I100" s="91"/>
      <c r="J100" s="91"/>
      <c r="K100" s="91"/>
      <c r="L100" s="91"/>
      <c r="M100" s="91"/>
      <c r="N100" s="91"/>
      <c r="O100" s="91"/>
      <c r="P100" s="91"/>
      <c r="Q100" s="91"/>
      <c r="R100" s="91"/>
      <c r="S100" s="91"/>
    </row>
    <row r="101" spans="1:46" ht="24.75" customHeight="1">
      <c r="A101" s="30"/>
      <c r="B101" s="45" t="s">
        <v>338</v>
      </c>
      <c r="E101" s="91"/>
      <c r="F101" s="91"/>
      <c r="G101" s="91"/>
      <c r="H101" s="91"/>
      <c r="I101" s="91"/>
      <c r="J101" s="91"/>
      <c r="K101" s="91"/>
      <c r="L101" s="91"/>
      <c r="M101" s="91"/>
      <c r="N101" s="91"/>
      <c r="O101" s="91"/>
    </row>
    <row r="102" spans="1:46" ht="24.75" customHeight="1">
      <c r="A102" s="30"/>
      <c r="D102" s="362" t="str">
        <f>IFERROR(IF(OR(AK22*AK25*AK84=0,M87&lt;=0),"算定不可",(VLOOKUP("該当",'リスト（訪問看護）'!J:L,3,FALSE))),"")</f>
        <v/>
      </c>
      <c r="E102" s="362"/>
      <c r="F102" s="362"/>
      <c r="G102" s="362"/>
      <c r="H102" s="362"/>
      <c r="I102" s="362"/>
      <c r="J102" s="362"/>
      <c r="K102" s="362"/>
      <c r="L102" s="362"/>
      <c r="M102" s="362"/>
      <c r="N102" s="362"/>
      <c r="O102" s="362"/>
      <c r="P102" s="362"/>
      <c r="R102" s="277"/>
      <c r="S102" s="277"/>
      <c r="T102" s="277"/>
      <c r="U102" s="277"/>
      <c r="V102" s="277"/>
      <c r="W102" s="277"/>
      <c r="X102" s="277"/>
      <c r="Y102" s="277"/>
      <c r="Z102" s="277"/>
      <c r="AA102" s="277"/>
      <c r="AB102" s="277"/>
      <c r="AC102" s="277"/>
      <c r="AD102" s="277"/>
      <c r="AK102" s="144">
        <f>IFERROR(VLOOKUP(D102,'リスト（訪問看護）'!L:N,3,FALSE),0)</f>
        <v>0</v>
      </c>
    </row>
    <row r="103" spans="1:46" ht="24.75" customHeight="1">
      <c r="A103" s="30"/>
      <c r="B103" s="45" t="s">
        <v>339</v>
      </c>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29"/>
      <c r="AC103" s="29"/>
      <c r="AD103" s="29"/>
    </row>
    <row r="104" spans="1:46" ht="24.75" customHeight="1">
      <c r="A104" s="30"/>
      <c r="D104" s="375" t="s">
        <v>340</v>
      </c>
      <c r="E104" s="376"/>
      <c r="F104" s="373" t="s">
        <v>341</v>
      </c>
      <c r="G104" s="373"/>
      <c r="H104" s="373"/>
      <c r="I104" s="373"/>
      <c r="J104" s="373"/>
      <c r="K104" s="373"/>
      <c r="L104" s="373"/>
      <c r="M104" s="373"/>
      <c r="N104" s="373"/>
      <c r="O104" s="373"/>
      <c r="P104" s="374"/>
      <c r="Q104" s="91"/>
      <c r="T104" s="94"/>
      <c r="U104" s="94"/>
      <c r="V104" s="94"/>
      <c r="W104" s="94"/>
      <c r="Z104" s="94"/>
      <c r="AA104" s="94"/>
      <c r="AB104" s="94"/>
      <c r="AC104" s="94"/>
      <c r="AD104" s="94"/>
      <c r="AK104" s="144">
        <v>1</v>
      </c>
      <c r="AL104" s="147">
        <v>1</v>
      </c>
      <c r="AN104" s="126">
        <v>0</v>
      </c>
      <c r="AS104" s="29"/>
      <c r="AT104" s="29"/>
    </row>
    <row r="105" spans="1:46" ht="24.75" customHeight="1">
      <c r="A105" s="30"/>
      <c r="B105" s="90"/>
      <c r="C105" s="91"/>
      <c r="D105" s="375" t="s">
        <v>340</v>
      </c>
      <c r="E105" s="376"/>
      <c r="F105" s="373" t="s">
        <v>342</v>
      </c>
      <c r="G105" s="373"/>
      <c r="H105" s="373"/>
      <c r="I105" s="373"/>
      <c r="J105" s="373"/>
      <c r="K105" s="373"/>
      <c r="L105" s="373"/>
      <c r="M105" s="373"/>
      <c r="N105" s="373"/>
      <c r="O105" s="373"/>
      <c r="P105" s="374"/>
      <c r="T105" s="94"/>
      <c r="U105" s="94"/>
      <c r="V105" s="94"/>
      <c r="W105" s="94"/>
      <c r="Z105" s="94"/>
      <c r="AA105" s="94"/>
      <c r="AB105" s="94"/>
      <c r="AC105" s="94"/>
      <c r="AD105" s="94"/>
      <c r="AK105" s="144">
        <v>1</v>
      </c>
      <c r="AL105" s="147">
        <f t="shared" ref="AL105:AL115" si="3">IF(AK$102&gt;=AK105,1,0)</f>
        <v>0</v>
      </c>
      <c r="AM105" s="126">
        <f>AM104-1</f>
        <v>-1</v>
      </c>
      <c r="AS105" s="29"/>
      <c r="AT105" s="29"/>
    </row>
    <row r="106" spans="1:46" ht="24.75" customHeight="1">
      <c r="A106" s="30"/>
      <c r="B106" s="90"/>
      <c r="C106" s="91"/>
      <c r="D106" s="375" t="s">
        <v>340</v>
      </c>
      <c r="E106" s="376"/>
      <c r="F106" s="373" t="s">
        <v>343</v>
      </c>
      <c r="G106" s="373"/>
      <c r="H106" s="373"/>
      <c r="I106" s="373"/>
      <c r="J106" s="373"/>
      <c r="K106" s="373"/>
      <c r="L106" s="373"/>
      <c r="M106" s="373"/>
      <c r="N106" s="373"/>
      <c r="O106" s="373"/>
      <c r="P106" s="374"/>
      <c r="T106" s="94"/>
      <c r="U106" s="94"/>
      <c r="V106" s="94"/>
      <c r="W106" s="94"/>
      <c r="Z106" s="94"/>
      <c r="AA106" s="94"/>
      <c r="AB106" s="94"/>
      <c r="AC106" s="94"/>
      <c r="AD106" s="94"/>
      <c r="AK106" s="144">
        <v>2</v>
      </c>
      <c r="AL106" s="147">
        <f t="shared" si="3"/>
        <v>0</v>
      </c>
      <c r="AS106" s="29"/>
      <c r="AT106" s="29"/>
    </row>
    <row r="107" spans="1:46" ht="24.75" customHeight="1">
      <c r="A107" s="30"/>
      <c r="B107" s="90"/>
      <c r="C107" s="91"/>
      <c r="D107" s="375" t="s">
        <v>340</v>
      </c>
      <c r="E107" s="376"/>
      <c r="F107" s="373" t="s">
        <v>344</v>
      </c>
      <c r="G107" s="373"/>
      <c r="H107" s="373"/>
      <c r="I107" s="373"/>
      <c r="J107" s="373"/>
      <c r="K107" s="373"/>
      <c r="L107" s="373"/>
      <c r="M107" s="373"/>
      <c r="N107" s="373"/>
      <c r="O107" s="373"/>
      <c r="P107" s="374"/>
      <c r="T107" s="94"/>
      <c r="U107" s="94"/>
      <c r="V107" s="94"/>
      <c r="W107" s="94"/>
      <c r="Z107" s="94"/>
      <c r="AA107" s="94"/>
      <c r="AB107" s="94"/>
      <c r="AC107" s="94"/>
      <c r="AD107" s="94"/>
      <c r="AK107" s="144">
        <v>3</v>
      </c>
      <c r="AL107" s="147">
        <f t="shared" si="3"/>
        <v>0</v>
      </c>
      <c r="AS107" s="29"/>
      <c r="AT107" s="29"/>
    </row>
    <row r="108" spans="1:46" ht="24.75" customHeight="1">
      <c r="A108" s="30"/>
      <c r="B108" s="90"/>
      <c r="C108" s="91"/>
      <c r="D108" s="375" t="s">
        <v>340</v>
      </c>
      <c r="E108" s="376"/>
      <c r="F108" s="373" t="s">
        <v>345</v>
      </c>
      <c r="G108" s="373"/>
      <c r="H108" s="373"/>
      <c r="I108" s="373"/>
      <c r="J108" s="373"/>
      <c r="K108" s="373"/>
      <c r="L108" s="373"/>
      <c r="M108" s="373"/>
      <c r="N108" s="373"/>
      <c r="O108" s="373"/>
      <c r="P108" s="374"/>
      <c r="T108" s="94"/>
      <c r="U108" s="94"/>
      <c r="V108" s="94"/>
      <c r="W108" s="94"/>
      <c r="Z108" s="94"/>
      <c r="AA108" s="94"/>
      <c r="AB108" s="94"/>
      <c r="AC108" s="94"/>
      <c r="AD108" s="94"/>
      <c r="AK108" s="144">
        <v>4</v>
      </c>
      <c r="AL108" s="147">
        <f t="shared" si="3"/>
        <v>0</v>
      </c>
      <c r="AS108" s="29"/>
      <c r="AT108" s="29"/>
    </row>
    <row r="109" spans="1:46" ht="24.75" customHeight="1">
      <c r="A109" s="30"/>
      <c r="B109" s="90"/>
      <c r="C109" s="91"/>
      <c r="D109" s="375" t="s">
        <v>340</v>
      </c>
      <c r="E109" s="376"/>
      <c r="F109" s="373" t="s">
        <v>346</v>
      </c>
      <c r="G109" s="373"/>
      <c r="H109" s="373"/>
      <c r="I109" s="373"/>
      <c r="J109" s="373"/>
      <c r="K109" s="373"/>
      <c r="L109" s="373"/>
      <c r="M109" s="373"/>
      <c r="N109" s="373"/>
      <c r="O109" s="373"/>
      <c r="P109" s="374"/>
      <c r="T109" s="94"/>
      <c r="U109" s="94"/>
      <c r="V109" s="94"/>
      <c r="W109" s="94"/>
      <c r="Z109" s="94"/>
      <c r="AA109" s="94"/>
      <c r="AB109" s="94"/>
      <c r="AC109" s="94"/>
      <c r="AD109" s="94"/>
      <c r="AK109" s="144">
        <v>5</v>
      </c>
      <c r="AL109" s="147">
        <f t="shared" si="3"/>
        <v>0</v>
      </c>
      <c r="AS109" s="29"/>
      <c r="AT109" s="29"/>
    </row>
    <row r="110" spans="1:46" ht="24.75" customHeight="1">
      <c r="A110" s="30"/>
      <c r="B110" s="90"/>
      <c r="C110" s="91"/>
      <c r="D110" s="375" t="s">
        <v>340</v>
      </c>
      <c r="E110" s="376"/>
      <c r="F110" s="373" t="s">
        <v>347</v>
      </c>
      <c r="G110" s="373"/>
      <c r="H110" s="373"/>
      <c r="I110" s="373"/>
      <c r="J110" s="373"/>
      <c r="K110" s="373"/>
      <c r="L110" s="373"/>
      <c r="M110" s="373"/>
      <c r="N110" s="373"/>
      <c r="O110" s="373"/>
      <c r="P110" s="374"/>
      <c r="T110" s="94"/>
      <c r="U110" s="94"/>
      <c r="V110" s="94"/>
      <c r="W110" s="94"/>
      <c r="Z110" s="94"/>
      <c r="AA110" s="94"/>
      <c r="AB110" s="94"/>
      <c r="AC110" s="94"/>
      <c r="AD110" s="94"/>
      <c r="AK110" s="144">
        <v>6</v>
      </c>
      <c r="AL110" s="147">
        <f t="shared" si="3"/>
        <v>0</v>
      </c>
      <c r="AS110" s="29"/>
      <c r="AT110" s="29"/>
    </row>
    <row r="111" spans="1:46" ht="24.75" customHeight="1">
      <c r="A111" s="30"/>
      <c r="B111" s="90"/>
      <c r="C111" s="91"/>
      <c r="D111" s="375" t="s">
        <v>340</v>
      </c>
      <c r="E111" s="376"/>
      <c r="F111" s="373" t="s">
        <v>348</v>
      </c>
      <c r="G111" s="373"/>
      <c r="H111" s="373"/>
      <c r="I111" s="373"/>
      <c r="J111" s="373"/>
      <c r="K111" s="373"/>
      <c r="L111" s="373"/>
      <c r="M111" s="373"/>
      <c r="N111" s="373"/>
      <c r="O111" s="373"/>
      <c r="P111" s="374"/>
      <c r="T111" s="94"/>
      <c r="U111" s="94"/>
      <c r="V111" s="94"/>
      <c r="W111" s="94"/>
      <c r="Z111" s="94"/>
      <c r="AA111" s="94"/>
      <c r="AB111" s="94"/>
      <c r="AC111" s="94"/>
      <c r="AD111" s="94"/>
      <c r="AK111" s="144">
        <v>7</v>
      </c>
      <c r="AL111" s="147">
        <f t="shared" si="3"/>
        <v>0</v>
      </c>
      <c r="AS111" s="29"/>
      <c r="AT111" s="29"/>
    </row>
    <row r="112" spans="1:46" ht="24.75" customHeight="1">
      <c r="A112" s="30"/>
      <c r="B112" s="90"/>
      <c r="C112" s="91"/>
      <c r="D112" s="375" t="s">
        <v>340</v>
      </c>
      <c r="E112" s="376"/>
      <c r="F112" s="373" t="s">
        <v>349</v>
      </c>
      <c r="G112" s="373"/>
      <c r="H112" s="373"/>
      <c r="I112" s="373"/>
      <c r="J112" s="373"/>
      <c r="K112" s="373"/>
      <c r="L112" s="373"/>
      <c r="M112" s="373"/>
      <c r="N112" s="373"/>
      <c r="O112" s="373"/>
      <c r="P112" s="374"/>
      <c r="T112" s="94"/>
      <c r="U112" s="94"/>
      <c r="V112" s="94"/>
      <c r="W112" s="94"/>
      <c r="Z112" s="94"/>
      <c r="AA112" s="94"/>
      <c r="AB112" s="94"/>
      <c r="AC112" s="94"/>
      <c r="AD112" s="94"/>
      <c r="AK112" s="144">
        <v>8</v>
      </c>
      <c r="AL112" s="147">
        <f t="shared" si="3"/>
        <v>0</v>
      </c>
      <c r="AS112" s="29"/>
      <c r="AT112" s="29"/>
    </row>
    <row r="113" spans="1:46" ht="24.75" customHeight="1">
      <c r="A113" s="30"/>
      <c r="B113" s="90"/>
      <c r="C113" s="91"/>
      <c r="D113" s="375" t="s">
        <v>340</v>
      </c>
      <c r="E113" s="376"/>
      <c r="F113" s="373" t="s">
        <v>350</v>
      </c>
      <c r="G113" s="373"/>
      <c r="H113" s="373"/>
      <c r="I113" s="373"/>
      <c r="J113" s="373"/>
      <c r="K113" s="373"/>
      <c r="L113" s="373"/>
      <c r="M113" s="373"/>
      <c r="N113" s="373"/>
      <c r="O113" s="373"/>
      <c r="P113" s="374"/>
      <c r="T113" s="94"/>
      <c r="U113" s="94"/>
      <c r="V113" s="94"/>
      <c r="W113" s="94"/>
      <c r="Z113" s="94"/>
      <c r="AA113" s="94"/>
      <c r="AB113" s="94"/>
      <c r="AC113" s="94"/>
      <c r="AD113" s="94"/>
      <c r="AK113" s="144">
        <v>9</v>
      </c>
      <c r="AL113" s="147">
        <f t="shared" si="3"/>
        <v>0</v>
      </c>
      <c r="AS113" s="29"/>
      <c r="AT113" s="29"/>
    </row>
    <row r="114" spans="1:46" ht="24.75" customHeight="1">
      <c r="A114" s="30"/>
      <c r="B114" s="90"/>
      <c r="C114" s="91"/>
      <c r="D114" s="375" t="s">
        <v>340</v>
      </c>
      <c r="E114" s="376"/>
      <c r="F114" s="373" t="s">
        <v>351</v>
      </c>
      <c r="G114" s="373"/>
      <c r="H114" s="373"/>
      <c r="I114" s="373"/>
      <c r="J114" s="373"/>
      <c r="K114" s="373"/>
      <c r="L114" s="373"/>
      <c r="M114" s="373"/>
      <c r="N114" s="373"/>
      <c r="O114" s="373"/>
      <c r="P114" s="374"/>
      <c r="T114" s="94"/>
      <c r="U114" s="94"/>
      <c r="V114" s="94"/>
      <c r="W114" s="94"/>
      <c r="Z114" s="94"/>
      <c r="AA114" s="94"/>
      <c r="AB114" s="94"/>
      <c r="AC114" s="94"/>
      <c r="AD114" s="94"/>
      <c r="AK114" s="144">
        <v>10</v>
      </c>
      <c r="AL114" s="147">
        <f t="shared" si="3"/>
        <v>0</v>
      </c>
      <c r="AS114" s="29"/>
      <c r="AT114" s="29"/>
    </row>
    <row r="115" spans="1:46" ht="24.75" customHeight="1">
      <c r="A115" s="30"/>
      <c r="B115" s="90"/>
      <c r="C115" s="91"/>
      <c r="D115" s="375" t="s">
        <v>340</v>
      </c>
      <c r="E115" s="376"/>
      <c r="F115" s="373" t="s">
        <v>352</v>
      </c>
      <c r="G115" s="373"/>
      <c r="H115" s="373"/>
      <c r="I115" s="373"/>
      <c r="J115" s="373"/>
      <c r="K115" s="373"/>
      <c r="L115" s="373"/>
      <c r="M115" s="373"/>
      <c r="N115" s="373"/>
      <c r="O115" s="373"/>
      <c r="P115" s="374"/>
      <c r="T115" s="94"/>
      <c r="U115" s="94"/>
      <c r="V115" s="94"/>
      <c r="W115" s="94"/>
      <c r="Z115" s="94"/>
      <c r="AA115" s="94"/>
      <c r="AB115" s="94"/>
      <c r="AC115" s="94"/>
      <c r="AD115" s="94"/>
      <c r="AK115" s="144">
        <v>11</v>
      </c>
      <c r="AL115" s="147">
        <f t="shared" si="3"/>
        <v>0</v>
      </c>
      <c r="AS115" s="29"/>
      <c r="AT115" s="29"/>
    </row>
    <row r="116" spans="1:46" ht="24.75" customHeight="1">
      <c r="A116" s="30"/>
      <c r="B116" s="90"/>
      <c r="C116" s="91"/>
      <c r="D116" s="375" t="s">
        <v>340</v>
      </c>
      <c r="E116" s="376"/>
      <c r="F116" s="373" t="s">
        <v>353</v>
      </c>
      <c r="G116" s="373"/>
      <c r="H116" s="373"/>
      <c r="I116" s="373"/>
      <c r="J116" s="373"/>
      <c r="K116" s="373"/>
      <c r="L116" s="373"/>
      <c r="M116" s="373"/>
      <c r="N116" s="373"/>
      <c r="O116" s="373"/>
      <c r="P116" s="374"/>
      <c r="T116" s="94"/>
      <c r="U116" s="94"/>
      <c r="V116" s="94"/>
      <c r="W116" s="94"/>
      <c r="Z116" s="94"/>
      <c r="AA116" s="94"/>
      <c r="AB116" s="94"/>
      <c r="AC116" s="94"/>
      <c r="AD116" s="94"/>
      <c r="AK116" s="144">
        <v>12</v>
      </c>
      <c r="AL116" s="147">
        <f t="shared" ref="AL116:AL118" si="4">IF(AK$102&gt;=AK116,1,0)</f>
        <v>0</v>
      </c>
      <c r="AS116" s="29"/>
      <c r="AT116" s="29"/>
    </row>
    <row r="117" spans="1:46" ht="24.75" customHeight="1">
      <c r="A117" s="30"/>
      <c r="B117" s="90"/>
      <c r="C117" s="91"/>
      <c r="D117" s="375" t="s">
        <v>340</v>
      </c>
      <c r="E117" s="376"/>
      <c r="F117" s="373" t="s">
        <v>354</v>
      </c>
      <c r="G117" s="373"/>
      <c r="H117" s="373"/>
      <c r="I117" s="373"/>
      <c r="J117" s="373"/>
      <c r="K117" s="373"/>
      <c r="L117" s="373"/>
      <c r="M117" s="373"/>
      <c r="N117" s="373"/>
      <c r="O117" s="373"/>
      <c r="P117" s="374"/>
      <c r="T117" s="94"/>
      <c r="U117" s="94"/>
      <c r="V117" s="94"/>
      <c r="W117" s="94"/>
      <c r="Z117" s="94"/>
      <c r="AA117" s="94"/>
      <c r="AB117" s="94"/>
      <c r="AC117" s="94"/>
      <c r="AD117" s="94"/>
      <c r="AK117" s="144">
        <v>13</v>
      </c>
      <c r="AL117" s="147">
        <f t="shared" si="4"/>
        <v>0</v>
      </c>
      <c r="AS117" s="29"/>
      <c r="AT117" s="29"/>
    </row>
    <row r="118" spans="1:46" ht="24.75" customHeight="1">
      <c r="A118" s="30"/>
      <c r="B118" s="90"/>
      <c r="C118" s="91"/>
      <c r="D118" s="375" t="s">
        <v>340</v>
      </c>
      <c r="E118" s="376"/>
      <c r="F118" s="373" t="s">
        <v>355</v>
      </c>
      <c r="G118" s="373"/>
      <c r="H118" s="373"/>
      <c r="I118" s="373"/>
      <c r="J118" s="373"/>
      <c r="K118" s="373"/>
      <c r="L118" s="373"/>
      <c r="M118" s="373"/>
      <c r="N118" s="373"/>
      <c r="O118" s="373"/>
      <c r="P118" s="374"/>
      <c r="T118" s="94"/>
      <c r="U118" s="94"/>
      <c r="V118" s="94"/>
      <c r="W118" s="94"/>
      <c r="Z118" s="94"/>
      <c r="AA118" s="94"/>
      <c r="AB118" s="94"/>
      <c r="AC118" s="94"/>
      <c r="AD118" s="94"/>
      <c r="AK118" s="144">
        <v>14</v>
      </c>
      <c r="AL118" s="147">
        <f t="shared" si="4"/>
        <v>0</v>
      </c>
      <c r="AS118" s="29"/>
      <c r="AT118" s="29"/>
    </row>
    <row r="119" spans="1:46" ht="24.75" customHeight="1">
      <c r="A119" s="30"/>
      <c r="B119" s="90"/>
      <c r="C119" s="91"/>
      <c r="D119" s="375" t="s">
        <v>340</v>
      </c>
      <c r="E119" s="376"/>
      <c r="F119" s="373" t="s">
        <v>356</v>
      </c>
      <c r="G119" s="373"/>
      <c r="H119" s="373"/>
      <c r="I119" s="373"/>
      <c r="J119" s="373"/>
      <c r="K119" s="373"/>
      <c r="L119" s="373"/>
      <c r="M119" s="373"/>
      <c r="N119" s="373"/>
      <c r="O119" s="373"/>
      <c r="P119" s="374"/>
      <c r="T119" s="94"/>
      <c r="U119" s="94"/>
      <c r="V119" s="94"/>
      <c r="W119" s="94"/>
      <c r="Z119" s="94"/>
      <c r="AA119" s="94"/>
      <c r="AB119" s="94"/>
      <c r="AC119" s="94"/>
      <c r="AD119" s="94"/>
      <c r="AK119" s="144">
        <v>15</v>
      </c>
      <c r="AL119" s="147">
        <f t="shared" ref="AL119:AL122" si="5">IF(AK$102&gt;=AK119,1,0)</f>
        <v>0</v>
      </c>
      <c r="AS119" s="29"/>
      <c r="AT119" s="29"/>
    </row>
    <row r="120" spans="1:46" ht="24.75" customHeight="1">
      <c r="A120" s="30"/>
      <c r="B120" s="90"/>
      <c r="C120" s="91"/>
      <c r="D120" s="375" t="s">
        <v>340</v>
      </c>
      <c r="E120" s="376"/>
      <c r="F120" s="373" t="s">
        <v>357</v>
      </c>
      <c r="G120" s="373"/>
      <c r="H120" s="373"/>
      <c r="I120" s="373"/>
      <c r="J120" s="373"/>
      <c r="K120" s="373"/>
      <c r="L120" s="373"/>
      <c r="M120" s="373"/>
      <c r="N120" s="373"/>
      <c r="O120" s="373"/>
      <c r="P120" s="374"/>
      <c r="T120" s="94"/>
      <c r="U120" s="94"/>
      <c r="V120" s="94"/>
      <c r="W120" s="94"/>
      <c r="Z120" s="94"/>
      <c r="AA120" s="94"/>
      <c r="AB120" s="94"/>
      <c r="AC120" s="94"/>
      <c r="AD120" s="94"/>
      <c r="AK120" s="144">
        <v>16</v>
      </c>
      <c r="AL120" s="147">
        <f t="shared" si="5"/>
        <v>0</v>
      </c>
      <c r="AS120" s="29"/>
      <c r="AT120" s="29"/>
    </row>
    <row r="121" spans="1:46" ht="24.75" customHeight="1">
      <c r="A121" s="30"/>
      <c r="B121" s="90"/>
      <c r="C121" s="91"/>
      <c r="D121" s="375" t="s">
        <v>340</v>
      </c>
      <c r="E121" s="376"/>
      <c r="F121" s="373" t="s">
        <v>358</v>
      </c>
      <c r="G121" s="373"/>
      <c r="H121" s="373"/>
      <c r="I121" s="373"/>
      <c r="J121" s="373"/>
      <c r="K121" s="373"/>
      <c r="L121" s="373"/>
      <c r="M121" s="373"/>
      <c r="N121" s="373"/>
      <c r="O121" s="373"/>
      <c r="P121" s="374"/>
      <c r="T121" s="94"/>
      <c r="U121" s="94"/>
      <c r="V121" s="94"/>
      <c r="W121" s="94"/>
      <c r="Z121" s="94"/>
      <c r="AA121" s="94"/>
      <c r="AB121" s="94"/>
      <c r="AC121" s="94"/>
      <c r="AD121" s="94"/>
      <c r="AK121" s="144">
        <v>17</v>
      </c>
      <c r="AL121" s="147">
        <f t="shared" si="5"/>
        <v>0</v>
      </c>
      <c r="AS121" s="29"/>
      <c r="AT121" s="29"/>
    </row>
    <row r="122" spans="1:46" ht="24.75" customHeight="1">
      <c r="A122" s="30"/>
      <c r="B122" s="90"/>
      <c r="C122" s="91"/>
      <c r="D122" s="375" t="s">
        <v>340</v>
      </c>
      <c r="E122" s="376"/>
      <c r="F122" s="373" t="s">
        <v>359</v>
      </c>
      <c r="G122" s="373"/>
      <c r="H122" s="373"/>
      <c r="I122" s="373"/>
      <c r="J122" s="373"/>
      <c r="K122" s="373"/>
      <c r="L122" s="373"/>
      <c r="M122" s="373"/>
      <c r="N122" s="373"/>
      <c r="O122" s="373"/>
      <c r="P122" s="374"/>
      <c r="T122" s="94"/>
      <c r="U122" s="94"/>
      <c r="V122" s="94"/>
      <c r="W122" s="94"/>
      <c r="Z122" s="94"/>
      <c r="AA122" s="94"/>
      <c r="AB122" s="94"/>
      <c r="AC122" s="94"/>
      <c r="AD122" s="94"/>
      <c r="AK122" s="144">
        <v>18</v>
      </c>
      <c r="AL122" s="147">
        <f t="shared" si="5"/>
        <v>0</v>
      </c>
      <c r="AS122" s="29"/>
      <c r="AT122" s="29"/>
    </row>
    <row r="123" spans="1:46" ht="24.75" customHeight="1">
      <c r="A123" s="30"/>
      <c r="B123" s="90"/>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row>
    <row r="124" spans="1:46" ht="24.75" customHeight="1">
      <c r="A124" s="45" t="s">
        <v>51</v>
      </c>
    </row>
    <row r="125" spans="1:46" ht="24.75" customHeight="1">
      <c r="B125" s="325" t="s">
        <v>360</v>
      </c>
      <c r="C125" s="32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c r="AF125" s="325"/>
      <c r="AG125" s="325"/>
      <c r="AH125" s="325"/>
      <c r="AI125" s="325"/>
    </row>
    <row r="126" spans="1:46" ht="24.75" customHeight="1">
      <c r="B126" s="325"/>
      <c r="C126" s="32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c r="AF126" s="325"/>
      <c r="AG126" s="325"/>
      <c r="AH126" s="325"/>
      <c r="AI126" s="325"/>
    </row>
    <row r="127" spans="1:46" ht="24.75" customHeight="1">
      <c r="B127" s="325"/>
      <c r="C127" s="32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5"/>
      <c r="AI127" s="325"/>
    </row>
    <row r="128" spans="1:46" ht="24.75" customHeight="1">
      <c r="B128" s="325"/>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c r="AF128" s="325"/>
      <c r="AG128" s="325"/>
      <c r="AH128" s="325"/>
      <c r="AI128" s="325"/>
    </row>
    <row r="129" spans="2:37" ht="24.75" customHeight="1">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c r="AF129" s="325"/>
      <c r="AG129" s="325"/>
      <c r="AH129" s="325"/>
      <c r="AI129" s="325"/>
    </row>
    <row r="130" spans="2:37" ht="24.75" customHeight="1">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c r="AF130" s="325"/>
      <c r="AG130" s="325"/>
      <c r="AH130" s="325"/>
      <c r="AI130" s="325"/>
    </row>
    <row r="131" spans="2:37" ht="24.75" customHeight="1">
      <c r="B131" s="325"/>
      <c r="C131" s="32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K131" s="155"/>
    </row>
    <row r="132" spans="2:37" ht="24.75" customHeight="1">
      <c r="B132" s="325"/>
      <c r="C132" s="32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c r="AF132" s="325"/>
      <c r="AG132" s="325"/>
      <c r="AH132" s="325"/>
      <c r="AI132" s="325"/>
    </row>
    <row r="133" spans="2:37" ht="24.75" customHeight="1">
      <c r="B133" s="325"/>
      <c r="C133" s="32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c r="AF133" s="325"/>
      <c r="AG133" s="325"/>
      <c r="AH133" s="325"/>
      <c r="AI133" s="325"/>
    </row>
    <row r="134" spans="2:37" ht="24.75" customHeight="1">
      <c r="B134" s="325"/>
      <c r="C134" s="32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c r="AF134" s="325"/>
      <c r="AG134" s="325"/>
      <c r="AH134" s="325"/>
      <c r="AI134" s="325"/>
    </row>
    <row r="135" spans="2:37" ht="24.75" customHeight="1">
      <c r="B135" s="325"/>
      <c r="C135" s="32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row>
    <row r="136" spans="2:37" ht="24.75" customHeight="1">
      <c r="B136" s="325"/>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row>
    <row r="137" spans="2:37" ht="24.75" customHeight="1">
      <c r="B137" s="325"/>
      <c r="C137" s="32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row>
    <row r="138" spans="2:37" ht="24.75" customHeight="1">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row>
    <row r="139" spans="2:37" ht="24.75" customHeight="1">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c r="AF139" s="325"/>
      <c r="AG139" s="325"/>
      <c r="AH139" s="325"/>
      <c r="AI139" s="325"/>
    </row>
    <row r="140" spans="2:37" ht="24.75" customHeight="1">
      <c r="B140" s="325"/>
      <c r="C140" s="32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c r="AF140" s="325"/>
      <c r="AG140" s="325"/>
      <c r="AH140" s="325"/>
      <c r="AI140" s="325"/>
    </row>
    <row r="141" spans="2:37" ht="24.75" customHeight="1">
      <c r="B141" s="325"/>
      <c r="C141" s="32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325"/>
    </row>
    <row r="142" spans="2:37" ht="24.75" customHeight="1">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row>
    <row r="143" spans="2:37" ht="24.75" customHeight="1">
      <c r="B143" s="325"/>
      <c r="C143" s="325"/>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row>
    <row r="144" spans="2:37" ht="24.75" customHeight="1">
      <c r="B144" s="325"/>
      <c r="C144" s="325"/>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row>
    <row r="161" spans="1:39" s="29" customFormat="1" ht="24.75" customHeight="1">
      <c r="F161" s="90"/>
      <c r="AK161" s="144"/>
      <c r="AL161" s="142"/>
      <c r="AM161" s="156"/>
    </row>
    <row r="162" spans="1:39" s="29" customFormat="1" ht="24.75" customHeight="1">
      <c r="F162" s="90"/>
      <c r="AK162" s="144"/>
      <c r="AL162" s="142"/>
      <c r="AM162" s="156"/>
    </row>
    <row r="163" spans="1:39" s="29" customFormat="1" ht="24.75" customHeight="1">
      <c r="F163" s="90"/>
      <c r="AK163" s="144"/>
      <c r="AL163" s="142"/>
      <c r="AM163" s="156"/>
    </row>
    <row r="164" spans="1:39" s="29" customFormat="1" ht="24.75" customHeight="1">
      <c r="F164" s="90"/>
      <c r="AK164" s="144"/>
      <c r="AL164" s="142"/>
      <c r="AM164" s="156"/>
    </row>
    <row r="168" spans="1:39" s="29" customFormat="1" ht="24.75" customHeight="1">
      <c r="F168" s="90"/>
      <c r="AK168" s="144"/>
      <c r="AL168" s="142"/>
      <c r="AM168" s="156"/>
    </row>
    <row r="171" spans="1:39" s="29" customFormat="1" ht="24.75" customHeight="1">
      <c r="F171" s="90"/>
      <c r="AK171" s="144"/>
      <c r="AL171" s="142"/>
      <c r="AM171" s="156"/>
    </row>
    <row r="172" spans="1:39" s="29" customFormat="1" ht="24.75" customHeight="1">
      <c r="F172" s="90"/>
      <c r="AK172" s="144"/>
      <c r="AL172" s="142"/>
      <c r="AM172" s="156"/>
    </row>
    <row r="173" spans="1:39" s="29" customFormat="1" ht="24.75" customHeight="1">
      <c r="F173" s="90"/>
      <c r="AK173" s="144"/>
      <c r="AL173" s="142"/>
      <c r="AM173" s="156"/>
    </row>
    <row r="174" spans="1:39" s="29" customFormat="1" ht="24.75" customHeight="1">
      <c r="F174" s="90"/>
      <c r="AK174" s="144"/>
      <c r="AL174" s="142"/>
      <c r="AM174" s="156"/>
    </row>
    <row r="175" spans="1:39" ht="24.75" customHeight="1">
      <c r="A175" s="90"/>
    </row>
    <row r="176" spans="1:39" ht="24.75" customHeight="1">
      <c r="A176" s="29"/>
    </row>
    <row r="177" spans="1:37" ht="24.75" customHeight="1">
      <c r="A177" s="29"/>
    </row>
    <row r="178" spans="1:37" ht="24.75" customHeight="1">
      <c r="F178" s="45"/>
      <c r="AK178" s="147"/>
    </row>
    <row r="179" spans="1:37" ht="24.75" customHeight="1">
      <c r="F179" s="45"/>
      <c r="AK179" s="147"/>
    </row>
    <row r="180" spans="1:37" ht="24.75" customHeight="1">
      <c r="F180" s="45"/>
      <c r="AK180" s="147"/>
    </row>
    <row r="181" spans="1:37" ht="24.75" customHeight="1">
      <c r="F181" s="45"/>
      <c r="AK181" s="147"/>
    </row>
    <row r="182" spans="1:37" ht="24.75" customHeight="1">
      <c r="F182" s="45"/>
      <c r="AK182" s="147"/>
    </row>
    <row r="183" spans="1:37" ht="24.75" customHeight="1">
      <c r="F183" s="45"/>
      <c r="AK183" s="147"/>
    </row>
    <row r="184" spans="1:37" ht="24.75" customHeight="1">
      <c r="F184" s="45"/>
      <c r="AK184" s="147"/>
    </row>
    <row r="185" spans="1:37" ht="24.75" customHeight="1">
      <c r="F185" s="45"/>
      <c r="AK185" s="147"/>
    </row>
    <row r="186" spans="1:37" ht="24.75" customHeight="1">
      <c r="F186" s="45"/>
      <c r="AK186" s="147"/>
    </row>
    <row r="187" spans="1:37" ht="24.75" customHeight="1">
      <c r="F187" s="45"/>
      <c r="AK187" s="147"/>
    </row>
    <row r="188" spans="1:37" ht="24.75" customHeight="1">
      <c r="F188" s="45"/>
      <c r="AK188" s="147"/>
    </row>
    <row r="189" spans="1:37" ht="24.75" customHeight="1">
      <c r="F189" s="45"/>
      <c r="AK189" s="147"/>
    </row>
    <row r="190" spans="1:37" ht="24.75" customHeight="1">
      <c r="F190" s="45"/>
      <c r="AK190" s="147"/>
    </row>
    <row r="191" spans="1:37" ht="24.75" customHeight="1">
      <c r="F191" s="45"/>
      <c r="AK191" s="147"/>
    </row>
    <row r="192" spans="1:37" ht="24.75" customHeight="1">
      <c r="F192" s="45"/>
      <c r="AK192" s="147"/>
    </row>
    <row r="193" spans="37:39" s="45" customFormat="1" ht="24.75" customHeight="1">
      <c r="AK193" s="147"/>
      <c r="AL193" s="143"/>
      <c r="AM193" s="126"/>
    </row>
    <row r="194" spans="37:39" s="45" customFormat="1" ht="24.75" customHeight="1">
      <c r="AK194" s="147"/>
      <c r="AL194" s="143"/>
      <c r="AM194" s="126"/>
    </row>
    <row r="195" spans="37:39" s="45" customFormat="1" ht="24.75" customHeight="1">
      <c r="AK195" s="147"/>
      <c r="AL195" s="143"/>
      <c r="AM195" s="126"/>
    </row>
    <row r="196" spans="37:39" s="45" customFormat="1" ht="24.75" customHeight="1">
      <c r="AK196" s="147"/>
      <c r="AL196" s="143"/>
      <c r="AM196" s="126"/>
    </row>
    <row r="197" spans="37:39" s="45" customFormat="1" ht="24.75" customHeight="1">
      <c r="AK197" s="147"/>
      <c r="AL197" s="143"/>
      <c r="AM197" s="126"/>
    </row>
    <row r="198" spans="37:39" s="45" customFormat="1" ht="24.75" customHeight="1">
      <c r="AK198" s="147"/>
      <c r="AL198" s="143"/>
      <c r="AM198" s="126"/>
    </row>
    <row r="199" spans="37:39" s="45" customFormat="1" ht="24.75" customHeight="1">
      <c r="AK199" s="147"/>
      <c r="AL199" s="143"/>
      <c r="AM199" s="126"/>
    </row>
    <row r="200" spans="37:39" s="45" customFormat="1" ht="24.75" customHeight="1">
      <c r="AK200" s="147"/>
      <c r="AL200" s="143"/>
      <c r="AM200" s="126"/>
    </row>
    <row r="201" spans="37:39" s="45" customFormat="1" ht="24.75" customHeight="1">
      <c r="AK201" s="147"/>
      <c r="AL201" s="143"/>
      <c r="AM201" s="126"/>
    </row>
    <row r="202" spans="37:39" s="45" customFormat="1" ht="24.75" customHeight="1">
      <c r="AK202" s="147"/>
      <c r="AL202" s="143"/>
      <c r="AM202" s="126"/>
    </row>
    <row r="203" spans="37:39" s="45" customFormat="1" ht="24.75" customHeight="1">
      <c r="AK203" s="147"/>
      <c r="AL203" s="143"/>
      <c r="AM203" s="126"/>
    </row>
    <row r="204" spans="37:39" s="45" customFormat="1" ht="24.75" customHeight="1">
      <c r="AK204" s="147"/>
      <c r="AL204" s="143"/>
      <c r="AM204" s="126"/>
    </row>
  </sheetData>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0" priority="19">
      <formula>$AL$104=0</formula>
    </cfRule>
  </conditionalFormatting>
  <conditionalFormatting sqref="D105:P105">
    <cfRule type="expression" dxfId="19" priority="18">
      <formula>$AL$105=0</formula>
    </cfRule>
  </conditionalFormatting>
  <conditionalFormatting sqref="D106:P106">
    <cfRule type="expression" dxfId="18" priority="17">
      <formula>$AL$106=0</formula>
    </cfRule>
  </conditionalFormatting>
  <conditionalFormatting sqref="D107:P107">
    <cfRule type="expression" dxfId="17" priority="16">
      <formula>$AL$107=0</formula>
    </cfRule>
  </conditionalFormatting>
  <conditionalFormatting sqref="D108:P108">
    <cfRule type="expression" dxfId="16" priority="15">
      <formula>$AL$108=0</formula>
    </cfRule>
  </conditionalFormatting>
  <conditionalFormatting sqref="D109:P109">
    <cfRule type="expression" dxfId="15" priority="14">
      <formula>$AL$109=0</formula>
    </cfRule>
  </conditionalFormatting>
  <conditionalFormatting sqref="D110:P110">
    <cfRule type="expression" dxfId="14" priority="13">
      <formula>$AL$110=0</formula>
    </cfRule>
  </conditionalFormatting>
  <conditionalFormatting sqref="D111:P111">
    <cfRule type="expression" dxfId="13" priority="12">
      <formula>$AL$111=0</formula>
    </cfRule>
  </conditionalFormatting>
  <conditionalFormatting sqref="D112:P112">
    <cfRule type="expression" dxfId="12" priority="11">
      <formula>$AL$112=0</formula>
    </cfRule>
  </conditionalFormatting>
  <conditionalFormatting sqref="D113:P113">
    <cfRule type="expression" dxfId="11" priority="10">
      <formula>$AL$113=0</formula>
    </cfRule>
  </conditionalFormatting>
  <conditionalFormatting sqref="D114:P114">
    <cfRule type="expression" dxfId="10" priority="9">
      <formula>$AL$114=0</formula>
    </cfRule>
  </conditionalFormatting>
  <conditionalFormatting sqref="D115:P115">
    <cfRule type="expression" dxfId="9" priority="8">
      <formula>$AL$115=0</formula>
    </cfRule>
  </conditionalFormatting>
  <conditionalFormatting sqref="D116:P116">
    <cfRule type="expression" dxfId="8" priority="7">
      <formula>$AL$116=0</formula>
    </cfRule>
  </conditionalFormatting>
  <conditionalFormatting sqref="D117:P117">
    <cfRule type="expression" dxfId="7" priority="6">
      <formula>$AL$117=0</formula>
    </cfRule>
  </conditionalFormatting>
  <conditionalFormatting sqref="D118:P118">
    <cfRule type="expression" dxfId="6" priority="5">
      <formula>$AL$118=0</formula>
    </cfRule>
  </conditionalFormatting>
  <conditionalFormatting sqref="D119:P119">
    <cfRule type="expression" dxfId="5" priority="4">
      <formula>$AL$119=0</formula>
    </cfRule>
  </conditionalFormatting>
  <conditionalFormatting sqref="D120:P120">
    <cfRule type="expression" dxfId="4" priority="3">
      <formula>$AL$120=0</formula>
    </cfRule>
  </conditionalFormatting>
  <conditionalFormatting sqref="D121:P121">
    <cfRule type="expression" dxfId="3" priority="2">
      <formula>$AL$121=0</formula>
    </cfRule>
  </conditionalFormatting>
  <conditionalFormatting sqref="D122:P122">
    <cfRule type="expression" dxfId="2"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topLeftCell="A130" zoomScale="120" zoomScaleNormal="130" zoomScaleSheetLayoutView="120" workbookViewId="0">
      <selection activeCell="M53" sqref="M53:S53"/>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48" hidden="1" customWidth="1"/>
    <col min="35" max="40" width="2.75" style="3" customWidth="1"/>
    <col min="41" max="16384" width="8.75" style="3"/>
  </cols>
  <sheetData>
    <row r="1" spans="1:34" ht="16.149999999999999" customHeight="1">
      <c r="A1" s="48" t="s">
        <v>361</v>
      </c>
      <c r="B1" s="48"/>
      <c r="C1" s="48"/>
      <c r="D1" s="48"/>
      <c r="E1" s="48"/>
      <c r="F1" s="48"/>
      <c r="G1" s="48"/>
      <c r="H1" s="48"/>
      <c r="I1" s="48"/>
      <c r="J1" s="48"/>
      <c r="K1" s="48"/>
      <c r="L1" s="48"/>
      <c r="M1" s="48"/>
      <c r="N1" s="48"/>
      <c r="O1" s="48"/>
      <c r="P1" s="48"/>
      <c r="Q1" s="48"/>
      <c r="R1" s="48"/>
      <c r="S1" s="48"/>
      <c r="V1" s="48"/>
      <c r="W1" s="48"/>
      <c r="X1" s="48"/>
      <c r="Y1" s="48"/>
      <c r="Z1" s="48"/>
      <c r="AA1" s="48"/>
      <c r="AB1" s="48"/>
      <c r="AC1" s="48"/>
      <c r="AD1" s="48"/>
      <c r="AE1" s="48"/>
      <c r="AF1" s="48"/>
      <c r="AG1" s="48"/>
    </row>
    <row r="2" spans="1:34" ht="16.149999999999999" customHeight="1">
      <c r="A2" s="161" t="s">
        <v>362</v>
      </c>
      <c r="B2" s="161"/>
      <c r="E2" s="3" t="s">
        <v>363</v>
      </c>
      <c r="F2" s="161"/>
      <c r="G2" s="161"/>
      <c r="H2" s="161"/>
      <c r="I2" s="161"/>
      <c r="J2" s="161"/>
      <c r="K2" s="161"/>
      <c r="L2" s="161"/>
      <c r="M2" s="161"/>
      <c r="N2" s="161"/>
      <c r="O2" s="161"/>
      <c r="P2" s="161"/>
      <c r="Q2" s="161"/>
      <c r="R2" s="161"/>
      <c r="S2" s="161"/>
      <c r="V2" s="397"/>
      <c r="W2" s="397"/>
      <c r="X2" s="3" t="s">
        <v>63</v>
      </c>
      <c r="Y2" s="161"/>
      <c r="AA2" s="161"/>
      <c r="AB2" s="161"/>
      <c r="AC2" s="161"/>
      <c r="AD2" s="161"/>
      <c r="AE2" s="161"/>
      <c r="AF2" s="161"/>
      <c r="AG2" s="161"/>
    </row>
    <row r="3" spans="1:34" ht="7.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4" ht="16.350000000000001" customHeight="1">
      <c r="A4" s="48"/>
      <c r="B4" s="48"/>
      <c r="C4" s="48"/>
      <c r="D4" s="48"/>
      <c r="E4" s="48"/>
      <c r="F4" s="48"/>
      <c r="G4" s="48"/>
      <c r="H4" s="48"/>
      <c r="I4" s="48"/>
      <c r="J4" s="318" t="s">
        <v>9</v>
      </c>
      <c r="K4" s="318"/>
      <c r="L4" s="318"/>
      <c r="M4" s="318"/>
      <c r="N4" s="318"/>
      <c r="O4" s="318"/>
      <c r="P4" s="318"/>
      <c r="Q4" s="318"/>
      <c r="R4" s="318"/>
      <c r="S4" s="318"/>
      <c r="T4" s="318"/>
      <c r="U4" s="319"/>
      <c r="V4" s="313" t="str">
        <f>IF(訪問看護ステーションコード="","",訪問看護ステーションコード)</f>
        <v/>
      </c>
      <c r="W4" s="313"/>
      <c r="X4" s="313"/>
      <c r="Y4" s="313"/>
      <c r="Z4" s="313"/>
      <c r="AA4" s="313"/>
      <c r="AB4" s="313"/>
      <c r="AC4" s="313"/>
      <c r="AD4" s="313"/>
      <c r="AE4" s="313"/>
      <c r="AF4" s="313"/>
      <c r="AG4" s="314"/>
    </row>
    <row r="5" spans="1:34" ht="16.149999999999999" customHeight="1">
      <c r="A5" s="48"/>
      <c r="B5" s="48"/>
      <c r="C5" s="48"/>
      <c r="D5" s="48"/>
      <c r="E5" s="48"/>
      <c r="F5" s="48"/>
      <c r="G5" s="48"/>
      <c r="H5" s="48"/>
      <c r="I5" s="48"/>
      <c r="J5" s="320" t="s">
        <v>64</v>
      </c>
      <c r="K5" s="320"/>
      <c r="L5" s="320"/>
      <c r="M5" s="320"/>
      <c r="N5" s="320"/>
      <c r="O5" s="320"/>
      <c r="P5" s="320"/>
      <c r="Q5" s="320"/>
      <c r="R5" s="320"/>
      <c r="S5" s="320"/>
      <c r="T5" s="320"/>
      <c r="U5" s="321"/>
      <c r="V5" s="315" t="str">
        <f>IF(訪問看護ステーション名="","",訪問看護ステーション名)</f>
        <v/>
      </c>
      <c r="W5" s="315"/>
      <c r="X5" s="315"/>
      <c r="Y5" s="315"/>
      <c r="Z5" s="315"/>
      <c r="AA5" s="315"/>
      <c r="AB5" s="315"/>
      <c r="AC5" s="315"/>
      <c r="AD5" s="315"/>
      <c r="AE5" s="315"/>
      <c r="AF5" s="315"/>
      <c r="AG5" s="316"/>
    </row>
    <row r="6" spans="1:34" ht="16.149999999999999" customHeight="1">
      <c r="A6" s="48"/>
      <c r="B6" s="48"/>
      <c r="C6" s="48"/>
      <c r="D6" s="48"/>
      <c r="E6" s="48"/>
      <c r="F6" s="48"/>
      <c r="G6" s="48"/>
      <c r="H6" s="48"/>
      <c r="I6" s="48"/>
      <c r="J6" s="48"/>
      <c r="K6" s="48"/>
      <c r="L6" s="48"/>
      <c r="M6" s="48"/>
      <c r="N6" s="48"/>
      <c r="O6" s="48"/>
      <c r="P6" s="48"/>
      <c r="Q6" s="48"/>
      <c r="R6" s="48"/>
      <c r="S6" s="48"/>
      <c r="T6" s="48"/>
      <c r="U6" s="48"/>
      <c r="V6" s="48"/>
      <c r="W6" s="48"/>
      <c r="X6" s="16"/>
      <c r="Y6" s="16"/>
      <c r="Z6" s="16"/>
      <c r="AA6" s="16"/>
      <c r="AB6" s="16"/>
      <c r="AC6" s="16"/>
      <c r="AD6" s="16"/>
      <c r="AE6" s="16"/>
      <c r="AF6" s="16"/>
      <c r="AG6" s="16"/>
    </row>
    <row r="7" spans="1:34" ht="16.149999999999999" customHeight="1" thickBot="1">
      <c r="A7" s="1" t="s">
        <v>364</v>
      </c>
      <c r="B7" s="1"/>
      <c r="C7" s="48"/>
      <c r="D7" s="48"/>
      <c r="E7" s="48"/>
      <c r="F7" s="48"/>
      <c r="G7" s="48"/>
      <c r="H7" s="48"/>
      <c r="I7" s="48"/>
      <c r="J7" s="48"/>
      <c r="K7" s="48"/>
      <c r="L7" s="48"/>
      <c r="M7" s="48"/>
      <c r="N7" s="48"/>
      <c r="O7" s="48"/>
      <c r="P7" s="48"/>
      <c r="Q7" s="48"/>
      <c r="R7" s="48"/>
      <c r="S7" s="48"/>
      <c r="T7" s="48"/>
      <c r="U7" s="48"/>
      <c r="V7" s="48"/>
      <c r="W7" s="48"/>
      <c r="X7" s="78"/>
      <c r="Y7" s="78"/>
      <c r="Z7" s="78"/>
      <c r="AA7" s="78"/>
      <c r="AB7" s="78"/>
      <c r="AC7" s="78"/>
      <c r="AD7" s="78"/>
      <c r="AE7" s="78"/>
      <c r="AF7" s="78"/>
      <c r="AG7" s="78"/>
    </row>
    <row r="8" spans="1:34" ht="16.149999999999999" customHeight="1" thickBot="1">
      <c r="A8" s="17" t="s">
        <v>34</v>
      </c>
      <c r="B8" s="18"/>
      <c r="C8" s="18" t="s">
        <v>22</v>
      </c>
      <c r="D8" s="18"/>
      <c r="E8" s="304" t="str">
        <f>計画書!E9</f>
        <v/>
      </c>
      <c r="F8" s="304"/>
      <c r="G8" s="18" t="s">
        <v>23</v>
      </c>
      <c r="H8" s="304" t="str">
        <f>計画書!H9</f>
        <v/>
      </c>
      <c r="I8" s="304"/>
      <c r="J8" s="18" t="s">
        <v>66</v>
      </c>
      <c r="K8" s="18"/>
      <c r="L8" s="18" t="s">
        <v>67</v>
      </c>
      <c r="M8" s="18"/>
      <c r="N8" s="18" t="s">
        <v>22</v>
      </c>
      <c r="O8" s="18"/>
      <c r="P8" s="304" t="str">
        <f>計画書!O9</f>
        <v/>
      </c>
      <c r="Q8" s="304"/>
      <c r="R8" s="18" t="s">
        <v>23</v>
      </c>
      <c r="S8" s="304" t="str">
        <f>計画書!R9</f>
        <v/>
      </c>
      <c r="T8" s="304"/>
      <c r="U8" s="19" t="s">
        <v>66</v>
      </c>
      <c r="V8" s="48"/>
      <c r="W8" s="305" t="str">
        <f>計画書!V9</f>
        <v/>
      </c>
      <c r="X8" s="305"/>
      <c r="Y8" s="305"/>
      <c r="Z8" s="306"/>
      <c r="AA8" s="48" t="s">
        <v>68</v>
      </c>
      <c r="AB8" s="78"/>
      <c r="AC8" s="78"/>
      <c r="AD8" s="78"/>
      <c r="AE8" s="78"/>
      <c r="AF8" s="78"/>
      <c r="AG8" s="78"/>
    </row>
    <row r="9" spans="1:34" ht="15.6" customHeight="1" thickBo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4" ht="16.149999999999999" customHeight="1" thickBot="1">
      <c r="A10" s="1" t="s">
        <v>365</v>
      </c>
      <c r="B10" s="1"/>
      <c r="C10" s="48"/>
      <c r="D10" s="48"/>
      <c r="E10" s="48"/>
      <c r="F10" s="48"/>
      <c r="G10" s="48"/>
      <c r="H10" s="48"/>
      <c r="I10" s="48"/>
      <c r="J10" s="48"/>
      <c r="K10" s="48"/>
      <c r="L10" s="48"/>
      <c r="M10" s="48"/>
      <c r="N10" s="48"/>
      <c r="O10" s="48"/>
      <c r="P10" s="48"/>
      <c r="Q10" s="48"/>
      <c r="R10" s="48"/>
      <c r="S10" s="48"/>
      <c r="T10" s="48"/>
      <c r="U10" s="48"/>
      <c r="V10" s="48"/>
      <c r="W10" s="127"/>
      <c r="X10" s="410" t="s">
        <v>366</v>
      </c>
      <c r="Y10" s="411"/>
      <c r="Z10" s="48"/>
      <c r="AA10" s="48"/>
      <c r="AB10" s="48"/>
      <c r="AC10" s="48"/>
      <c r="AD10" s="48"/>
      <c r="AE10" s="48"/>
      <c r="AF10" s="48"/>
      <c r="AG10" s="48"/>
      <c r="AH10" s="150" t="b">
        <v>0</v>
      </c>
    </row>
    <row r="11" spans="1:34" ht="16.149999999999999" customHeight="1" thickBot="1">
      <c r="A11" s="1" t="s">
        <v>367</v>
      </c>
      <c r="B11" s="1"/>
      <c r="C11" s="48"/>
      <c r="D11" s="48"/>
      <c r="E11" s="48"/>
      <c r="F11" s="48"/>
      <c r="G11" s="48"/>
      <c r="H11" s="48"/>
      <c r="I11" s="48"/>
      <c r="J11" s="48"/>
      <c r="K11" s="48"/>
      <c r="L11" s="48"/>
      <c r="M11" s="48"/>
      <c r="N11" s="48"/>
      <c r="O11" s="48"/>
      <c r="P11" s="48"/>
      <c r="Q11" s="48"/>
      <c r="R11" s="48"/>
      <c r="S11" s="48"/>
      <c r="T11" s="48"/>
      <c r="U11" s="48"/>
      <c r="V11" s="48"/>
      <c r="W11" s="4"/>
      <c r="X11" s="103"/>
      <c r="Y11" s="103"/>
      <c r="Z11" s="48"/>
      <c r="AA11" s="48"/>
      <c r="AB11" s="48"/>
      <c r="AC11" s="48"/>
      <c r="AD11" s="48"/>
      <c r="AE11" s="48"/>
      <c r="AF11" s="48"/>
      <c r="AG11" s="48"/>
    </row>
    <row r="12" spans="1:34" ht="16.149999999999999" customHeight="1">
      <c r="A12" s="9" t="s">
        <v>368</v>
      </c>
      <c r="B12" s="10"/>
      <c r="C12" s="10"/>
      <c r="D12" s="10"/>
      <c r="E12" s="10"/>
      <c r="F12" s="10"/>
      <c r="G12" s="10"/>
      <c r="H12" s="10"/>
      <c r="I12" s="10"/>
      <c r="J12" s="10"/>
      <c r="K12" s="4"/>
      <c r="L12" s="10"/>
      <c r="M12" s="10"/>
      <c r="N12" s="10"/>
      <c r="O12" s="10"/>
      <c r="P12" s="10"/>
      <c r="Q12" s="10"/>
      <c r="R12" s="402"/>
      <c r="S12" s="403"/>
      <c r="T12" s="403"/>
      <c r="U12" s="403"/>
      <c r="V12" s="403"/>
      <c r="W12" s="403"/>
      <c r="X12" s="403"/>
      <c r="Y12" s="32"/>
      <c r="Z12" s="32"/>
      <c r="AA12" s="32"/>
      <c r="AB12" s="32"/>
      <c r="AC12" s="404"/>
      <c r="AD12" s="404"/>
      <c r="AE12" s="404"/>
      <c r="AF12" s="404"/>
      <c r="AG12" s="33"/>
    </row>
    <row r="13" spans="1:34" ht="16.149999999999999" customHeight="1">
      <c r="A13" s="14"/>
      <c r="B13" s="405" t="s">
        <v>369</v>
      </c>
      <c r="C13" s="405"/>
      <c r="D13" s="405"/>
      <c r="E13" s="405"/>
      <c r="F13" s="405"/>
      <c r="G13" s="405"/>
      <c r="H13" s="405"/>
      <c r="I13" s="405"/>
      <c r="J13" s="405"/>
      <c r="K13" s="405"/>
      <c r="L13" s="405"/>
      <c r="M13" s="405"/>
      <c r="N13" s="405"/>
      <c r="O13" s="405"/>
      <c r="P13" s="405"/>
      <c r="Q13" s="405"/>
      <c r="R13" s="405"/>
      <c r="S13" s="407" t="s">
        <v>370</v>
      </c>
      <c r="T13" s="408"/>
      <c r="U13" s="408"/>
      <c r="V13" s="408"/>
      <c r="W13" s="408"/>
      <c r="X13" s="408"/>
      <c r="Y13" s="409"/>
      <c r="Z13" s="407" t="s">
        <v>282</v>
      </c>
      <c r="AA13" s="408"/>
      <c r="AB13" s="408"/>
      <c r="AC13" s="408"/>
      <c r="AD13" s="408"/>
      <c r="AE13" s="408"/>
      <c r="AF13" s="408"/>
      <c r="AG13" s="433"/>
    </row>
    <row r="14" spans="1:34" ht="16.149999999999999" customHeight="1">
      <c r="A14" s="14"/>
      <c r="B14" s="35" t="s">
        <v>371</v>
      </c>
      <c r="C14" s="34" t="s">
        <v>22</v>
      </c>
      <c r="D14" s="406" t="str">
        <f>計画書!E12</f>
        <v/>
      </c>
      <c r="E14" s="406"/>
      <c r="F14" s="12" t="s">
        <v>23</v>
      </c>
      <c r="G14" s="406" t="str">
        <f>計画書!H12</f>
        <v/>
      </c>
      <c r="H14" s="406"/>
      <c r="I14" s="12" t="s">
        <v>66</v>
      </c>
      <c r="J14" s="12" t="s">
        <v>372</v>
      </c>
      <c r="K14" s="12" t="s">
        <v>373</v>
      </c>
      <c r="L14" s="12"/>
      <c r="M14" s="398"/>
      <c r="N14" s="398"/>
      <c r="O14" s="23" t="s">
        <v>23</v>
      </c>
      <c r="P14" s="398"/>
      <c r="Q14" s="398"/>
      <c r="R14" s="36" t="s">
        <v>66</v>
      </c>
      <c r="S14" s="399"/>
      <c r="T14" s="400"/>
      <c r="U14" s="400"/>
      <c r="V14" s="400"/>
      <c r="W14" s="400"/>
      <c r="X14" s="400"/>
      <c r="Y14" s="401"/>
      <c r="Z14" s="315" t="str">
        <f>IF(S14="","",VLOOKUP(S14,'リスト（訪問看護）'!C:D,2,FALSE))</f>
        <v/>
      </c>
      <c r="AA14" s="406"/>
      <c r="AB14" s="406"/>
      <c r="AC14" s="406"/>
      <c r="AD14" s="406"/>
      <c r="AE14" s="406"/>
      <c r="AF14" s="406"/>
      <c r="AG14" s="110" t="s">
        <v>38</v>
      </c>
    </row>
    <row r="15" spans="1:34" ht="16.149999999999999" customHeight="1">
      <c r="A15" s="14"/>
      <c r="B15" s="35" t="s">
        <v>374</v>
      </c>
      <c r="C15" s="34" t="s">
        <v>22</v>
      </c>
      <c r="D15" s="398"/>
      <c r="E15" s="398"/>
      <c r="F15" s="12" t="s">
        <v>23</v>
      </c>
      <c r="G15" s="398"/>
      <c r="H15" s="398"/>
      <c r="I15" s="12" t="s">
        <v>66</v>
      </c>
      <c r="J15" s="12" t="s">
        <v>372</v>
      </c>
      <c r="K15" s="12" t="s">
        <v>373</v>
      </c>
      <c r="L15" s="12"/>
      <c r="M15" s="398"/>
      <c r="N15" s="398"/>
      <c r="O15" s="23" t="s">
        <v>23</v>
      </c>
      <c r="P15" s="398"/>
      <c r="Q15" s="398"/>
      <c r="R15" s="36" t="s">
        <v>66</v>
      </c>
      <c r="S15" s="399"/>
      <c r="T15" s="400"/>
      <c r="U15" s="400"/>
      <c r="V15" s="400"/>
      <c r="W15" s="400"/>
      <c r="X15" s="400"/>
      <c r="Y15" s="401"/>
      <c r="Z15" s="315" t="str">
        <f>IF(S15="","",VLOOKUP(S15,'リスト（訪問看護）'!C:D,2,FALSE))</f>
        <v/>
      </c>
      <c r="AA15" s="406"/>
      <c r="AB15" s="406"/>
      <c r="AC15" s="406"/>
      <c r="AD15" s="406"/>
      <c r="AE15" s="406"/>
      <c r="AF15" s="406"/>
      <c r="AG15" s="110" t="s">
        <v>38</v>
      </c>
    </row>
    <row r="16" spans="1:34" ht="16.149999999999999" customHeight="1">
      <c r="A16" s="14"/>
      <c r="B16" s="35" t="s">
        <v>375</v>
      </c>
      <c r="C16" s="34" t="s">
        <v>22</v>
      </c>
      <c r="D16" s="398"/>
      <c r="E16" s="398"/>
      <c r="F16" s="12" t="s">
        <v>23</v>
      </c>
      <c r="G16" s="398"/>
      <c r="H16" s="398"/>
      <c r="I16" s="12" t="s">
        <v>66</v>
      </c>
      <c r="J16" s="12" t="s">
        <v>372</v>
      </c>
      <c r="K16" s="12" t="s">
        <v>373</v>
      </c>
      <c r="L16" s="12"/>
      <c r="M16" s="398"/>
      <c r="N16" s="398"/>
      <c r="O16" s="23" t="s">
        <v>23</v>
      </c>
      <c r="P16" s="398"/>
      <c r="Q16" s="398"/>
      <c r="R16" s="36" t="s">
        <v>66</v>
      </c>
      <c r="S16" s="399"/>
      <c r="T16" s="400"/>
      <c r="U16" s="400"/>
      <c r="V16" s="400"/>
      <c r="W16" s="400"/>
      <c r="X16" s="400"/>
      <c r="Y16" s="401"/>
      <c r="Z16" s="315" t="str">
        <f>IF(S16="","",VLOOKUP(S16,'リスト（訪問看護）'!C:D,2,FALSE))</f>
        <v/>
      </c>
      <c r="AA16" s="406"/>
      <c r="AB16" s="406"/>
      <c r="AC16" s="406"/>
      <c r="AD16" s="406"/>
      <c r="AE16" s="406"/>
      <c r="AF16" s="406"/>
      <c r="AG16" s="110" t="s">
        <v>38</v>
      </c>
    </row>
    <row r="17" spans="1:33" ht="16.149999999999999" customHeight="1">
      <c r="A17" s="14"/>
      <c r="B17" s="105" t="s">
        <v>376</v>
      </c>
      <c r="C17" s="34" t="s">
        <v>22</v>
      </c>
      <c r="D17" s="398"/>
      <c r="E17" s="398"/>
      <c r="F17" s="12" t="s">
        <v>23</v>
      </c>
      <c r="G17" s="398"/>
      <c r="H17" s="398"/>
      <c r="I17" s="12" t="s">
        <v>66</v>
      </c>
      <c r="J17" s="12" t="s">
        <v>372</v>
      </c>
      <c r="K17" s="12" t="s">
        <v>373</v>
      </c>
      <c r="L17" s="12"/>
      <c r="M17" s="398"/>
      <c r="N17" s="398"/>
      <c r="O17" s="23" t="s">
        <v>23</v>
      </c>
      <c r="P17" s="398"/>
      <c r="Q17" s="398"/>
      <c r="R17" s="36" t="s">
        <v>66</v>
      </c>
      <c r="S17" s="399"/>
      <c r="T17" s="400"/>
      <c r="U17" s="400"/>
      <c r="V17" s="400"/>
      <c r="W17" s="400"/>
      <c r="X17" s="400"/>
      <c r="Y17" s="401"/>
      <c r="Z17" s="315" t="str">
        <f>IF(S17="","",VLOOKUP(S17,'リスト（訪問看護）'!C:D,2,FALSE))</f>
        <v/>
      </c>
      <c r="AA17" s="406"/>
      <c r="AB17" s="406"/>
      <c r="AC17" s="406"/>
      <c r="AD17" s="406"/>
      <c r="AE17" s="406"/>
      <c r="AF17" s="406"/>
      <c r="AG17" s="110" t="s">
        <v>38</v>
      </c>
    </row>
    <row r="18" spans="1:33" ht="16.149999999999999" customHeight="1">
      <c r="A18" s="20" t="s">
        <v>377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39"/>
      <c r="AD18" s="439"/>
      <c r="AE18" s="439"/>
      <c r="AF18" s="439"/>
      <c r="AG18" s="6"/>
    </row>
    <row r="19" spans="1:33" ht="16.149999999999999" customHeight="1">
      <c r="A19" s="14"/>
      <c r="B19" s="407" t="s">
        <v>369</v>
      </c>
      <c r="C19" s="408"/>
      <c r="D19" s="408"/>
      <c r="E19" s="408"/>
      <c r="F19" s="408"/>
      <c r="G19" s="408"/>
      <c r="H19" s="408"/>
      <c r="I19" s="408"/>
      <c r="J19" s="408"/>
      <c r="K19" s="408"/>
      <c r="L19" s="408"/>
      <c r="M19" s="408"/>
      <c r="N19" s="408"/>
      <c r="O19" s="408"/>
      <c r="P19" s="408"/>
      <c r="Q19" s="408"/>
      <c r="R19" s="409"/>
      <c r="S19" s="407" t="s">
        <v>378</v>
      </c>
      <c r="T19" s="408"/>
      <c r="U19" s="408"/>
      <c r="V19" s="408"/>
      <c r="W19" s="408"/>
      <c r="X19" s="408"/>
      <c r="Y19" s="408"/>
      <c r="Z19" s="408"/>
      <c r="AA19" s="408"/>
      <c r="AB19" s="408"/>
      <c r="AC19" s="408"/>
      <c r="AD19" s="408"/>
      <c r="AE19" s="408"/>
      <c r="AF19" s="408"/>
      <c r="AG19" s="433"/>
    </row>
    <row r="20" spans="1:33" ht="16.149999999999999" customHeight="1">
      <c r="A20" s="14"/>
      <c r="B20" s="35" t="s">
        <v>371</v>
      </c>
      <c r="C20" s="34" t="s">
        <v>22</v>
      </c>
      <c r="D20" s="406" t="str">
        <f>IF(D14="","",D14)</f>
        <v/>
      </c>
      <c r="E20" s="406"/>
      <c r="F20" s="12" t="s">
        <v>23</v>
      </c>
      <c r="G20" s="406" t="str">
        <f>IF(G14="","",G14)</f>
        <v/>
      </c>
      <c r="H20" s="406"/>
      <c r="I20" s="12" t="s">
        <v>66</v>
      </c>
      <c r="J20" s="12" t="s">
        <v>372</v>
      </c>
      <c r="K20" s="12" t="s">
        <v>373</v>
      </c>
      <c r="L20" s="12"/>
      <c r="M20" s="406" t="str">
        <f>IF(M14="","",M14)</f>
        <v/>
      </c>
      <c r="N20" s="406"/>
      <c r="O20" s="23" t="s">
        <v>23</v>
      </c>
      <c r="P20" s="406" t="str">
        <f>IF(P14="","",P14)</f>
        <v/>
      </c>
      <c r="Q20" s="406"/>
      <c r="R20" s="36" t="s">
        <v>66</v>
      </c>
      <c r="S20" s="440"/>
      <c r="T20" s="441"/>
      <c r="U20" s="441"/>
      <c r="V20" s="441"/>
      <c r="W20" s="441"/>
      <c r="X20" s="441"/>
      <c r="Y20" s="441"/>
      <c r="Z20" s="441"/>
      <c r="AA20" s="441"/>
      <c r="AB20" s="441"/>
      <c r="AC20" s="441"/>
      <c r="AD20" s="441"/>
      <c r="AE20" s="441"/>
      <c r="AF20" s="441"/>
      <c r="AG20" s="6" t="s">
        <v>35</v>
      </c>
    </row>
    <row r="21" spans="1:33" ht="16.149999999999999" customHeight="1">
      <c r="A21" s="14"/>
      <c r="B21" s="35" t="s">
        <v>374</v>
      </c>
      <c r="C21" s="34" t="s">
        <v>22</v>
      </c>
      <c r="D21" s="406" t="str">
        <f>IF(D15="","",D15)</f>
        <v/>
      </c>
      <c r="E21" s="406"/>
      <c r="F21" s="12" t="s">
        <v>23</v>
      </c>
      <c r="G21" s="406" t="str">
        <f>IF(G15="","",G15)</f>
        <v/>
      </c>
      <c r="H21" s="406"/>
      <c r="I21" s="12" t="s">
        <v>66</v>
      </c>
      <c r="J21" s="12" t="s">
        <v>372</v>
      </c>
      <c r="K21" s="12" t="s">
        <v>373</v>
      </c>
      <c r="L21" s="12"/>
      <c r="M21" s="406" t="str">
        <f>IF(M15="","",M15)</f>
        <v/>
      </c>
      <c r="N21" s="406"/>
      <c r="O21" s="23" t="s">
        <v>23</v>
      </c>
      <c r="P21" s="406" t="str">
        <f>IF(P15="","",P15)</f>
        <v/>
      </c>
      <c r="Q21" s="406"/>
      <c r="R21" s="36" t="s">
        <v>66</v>
      </c>
      <c r="S21" s="440"/>
      <c r="T21" s="441"/>
      <c r="U21" s="441"/>
      <c r="V21" s="441"/>
      <c r="W21" s="441"/>
      <c r="X21" s="441"/>
      <c r="Y21" s="441"/>
      <c r="Z21" s="441"/>
      <c r="AA21" s="441"/>
      <c r="AB21" s="441"/>
      <c r="AC21" s="441"/>
      <c r="AD21" s="441"/>
      <c r="AE21" s="441"/>
      <c r="AF21" s="441"/>
      <c r="AG21" s="6" t="s">
        <v>35</v>
      </c>
    </row>
    <row r="22" spans="1:33" ht="16.149999999999999" customHeight="1">
      <c r="A22" s="14"/>
      <c r="B22" s="35" t="s">
        <v>375</v>
      </c>
      <c r="C22" s="34" t="s">
        <v>22</v>
      </c>
      <c r="D22" s="406" t="str">
        <f>IF(D16="","",D16)</f>
        <v/>
      </c>
      <c r="E22" s="406"/>
      <c r="F22" s="12" t="s">
        <v>23</v>
      </c>
      <c r="G22" s="406" t="str">
        <f>IF(G16="","",G16)</f>
        <v/>
      </c>
      <c r="H22" s="406"/>
      <c r="I22" s="12" t="s">
        <v>66</v>
      </c>
      <c r="J22" s="12" t="s">
        <v>372</v>
      </c>
      <c r="K22" s="12" t="s">
        <v>373</v>
      </c>
      <c r="L22" s="12"/>
      <c r="M22" s="406" t="str">
        <f>IF(M16="","",M16)</f>
        <v/>
      </c>
      <c r="N22" s="406"/>
      <c r="O22" s="23" t="s">
        <v>23</v>
      </c>
      <c r="P22" s="406" t="str">
        <f>IF(P16="","",P16)</f>
        <v/>
      </c>
      <c r="Q22" s="406"/>
      <c r="R22" s="36" t="s">
        <v>66</v>
      </c>
      <c r="S22" s="440"/>
      <c r="T22" s="441"/>
      <c r="U22" s="441"/>
      <c r="V22" s="441"/>
      <c r="W22" s="441"/>
      <c r="X22" s="441"/>
      <c r="Y22" s="441"/>
      <c r="Z22" s="441"/>
      <c r="AA22" s="441"/>
      <c r="AB22" s="441"/>
      <c r="AC22" s="441"/>
      <c r="AD22" s="441"/>
      <c r="AE22" s="441"/>
      <c r="AF22" s="441"/>
      <c r="AG22" s="6" t="s">
        <v>35</v>
      </c>
    </row>
    <row r="23" spans="1:33" ht="16.149999999999999" customHeight="1">
      <c r="A23" s="38"/>
      <c r="B23" s="105" t="s">
        <v>376</v>
      </c>
      <c r="C23" s="34" t="s">
        <v>22</v>
      </c>
      <c r="D23" s="406" t="str">
        <f>IF(D17="","",D17)</f>
        <v/>
      </c>
      <c r="E23" s="406"/>
      <c r="F23" s="12" t="s">
        <v>23</v>
      </c>
      <c r="G23" s="406" t="str">
        <f>IF(G17="","",G17)</f>
        <v/>
      </c>
      <c r="H23" s="406"/>
      <c r="I23" s="12" t="s">
        <v>66</v>
      </c>
      <c r="J23" s="12" t="s">
        <v>372</v>
      </c>
      <c r="K23" s="12" t="s">
        <v>373</v>
      </c>
      <c r="L23" s="12"/>
      <c r="M23" s="406" t="str">
        <f>IF(M17="","",M17)</f>
        <v/>
      </c>
      <c r="N23" s="406"/>
      <c r="O23" s="23" t="s">
        <v>23</v>
      </c>
      <c r="P23" s="406" t="str">
        <f>IF(P17="","",P17)</f>
        <v/>
      </c>
      <c r="Q23" s="406"/>
      <c r="R23" s="36" t="s">
        <v>66</v>
      </c>
      <c r="S23" s="440"/>
      <c r="T23" s="441"/>
      <c r="U23" s="441"/>
      <c r="V23" s="441"/>
      <c r="W23" s="441"/>
      <c r="X23" s="441"/>
      <c r="Y23" s="441"/>
      <c r="Z23" s="441"/>
      <c r="AA23" s="441"/>
      <c r="AB23" s="441"/>
      <c r="AC23" s="441"/>
      <c r="AD23" s="441"/>
      <c r="AE23" s="441"/>
      <c r="AF23" s="441"/>
      <c r="AG23" s="6" t="s">
        <v>35</v>
      </c>
    </row>
    <row r="24" spans="1:33" ht="16.149999999999999" customHeight="1">
      <c r="A24" s="14"/>
      <c r="B24" s="412" t="s">
        <v>379</v>
      </c>
      <c r="C24" s="413"/>
      <c r="D24" s="413"/>
      <c r="E24" s="413"/>
      <c r="F24" s="413"/>
      <c r="G24" s="413"/>
      <c r="H24" s="413"/>
      <c r="I24" s="413"/>
      <c r="J24" s="413"/>
      <c r="K24" s="413"/>
      <c r="L24" s="413"/>
      <c r="M24" s="413"/>
      <c r="N24" s="413"/>
      <c r="O24" s="413"/>
      <c r="P24" s="413"/>
      <c r="Q24" s="413"/>
      <c r="R24" s="414"/>
      <c r="S24" s="423">
        <f>SUM(S20:X23)</f>
        <v>0</v>
      </c>
      <c r="T24" s="424"/>
      <c r="U24" s="424"/>
      <c r="V24" s="424"/>
      <c r="W24" s="424"/>
      <c r="X24" s="424"/>
      <c r="Y24" s="424"/>
      <c r="Z24" s="424"/>
      <c r="AA24" s="424"/>
      <c r="AB24" s="424"/>
      <c r="AC24" s="424"/>
      <c r="AD24" s="424"/>
      <c r="AE24" s="424"/>
      <c r="AF24" s="424"/>
      <c r="AG24" s="6" t="s">
        <v>35</v>
      </c>
    </row>
    <row r="25" spans="1:33" ht="16.149999999999999" customHeight="1">
      <c r="A25" s="20" t="s">
        <v>380</v>
      </c>
      <c r="B25" s="39"/>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442"/>
      <c r="AD25" s="442"/>
      <c r="AE25" s="442"/>
      <c r="AF25" s="442"/>
      <c r="AG25" s="13"/>
    </row>
    <row r="26" spans="1:33" ht="16.149999999999999" customHeight="1">
      <c r="A26" s="14"/>
      <c r="B26" s="407" t="s">
        <v>369</v>
      </c>
      <c r="C26" s="408"/>
      <c r="D26" s="408"/>
      <c r="E26" s="408"/>
      <c r="F26" s="408"/>
      <c r="G26" s="408"/>
      <c r="H26" s="408"/>
      <c r="I26" s="408"/>
      <c r="J26" s="408"/>
      <c r="K26" s="408"/>
      <c r="L26" s="408"/>
      <c r="M26" s="408"/>
      <c r="N26" s="408"/>
      <c r="O26" s="408"/>
      <c r="P26" s="408"/>
      <c r="Q26" s="408"/>
      <c r="R26" s="409"/>
      <c r="S26" s="407" t="s">
        <v>381</v>
      </c>
      <c r="T26" s="408"/>
      <c r="U26" s="408"/>
      <c r="V26" s="408"/>
      <c r="W26" s="408"/>
      <c r="X26" s="408"/>
      <c r="Y26" s="408"/>
      <c r="Z26" s="408"/>
      <c r="AA26" s="408"/>
      <c r="AB26" s="408"/>
      <c r="AC26" s="408"/>
      <c r="AD26" s="408"/>
      <c r="AE26" s="408"/>
      <c r="AF26" s="408"/>
      <c r="AG26" s="433"/>
    </row>
    <row r="27" spans="1:33" ht="16.149999999999999" customHeight="1">
      <c r="A27" s="14"/>
      <c r="B27" s="35" t="s">
        <v>371</v>
      </c>
      <c r="C27" s="34" t="s">
        <v>22</v>
      </c>
      <c r="D27" s="406" t="str">
        <f>IF(D14="","",D14)</f>
        <v/>
      </c>
      <c r="E27" s="406"/>
      <c r="F27" s="12" t="s">
        <v>23</v>
      </c>
      <c r="G27" s="406" t="str">
        <f>IF(G14="","",G14)</f>
        <v/>
      </c>
      <c r="H27" s="406"/>
      <c r="I27" s="12" t="s">
        <v>66</v>
      </c>
      <c r="J27" s="12" t="s">
        <v>372</v>
      </c>
      <c r="K27" s="12" t="s">
        <v>373</v>
      </c>
      <c r="L27" s="12"/>
      <c r="M27" s="406" t="str">
        <f>IF(M14="","",M14)</f>
        <v/>
      </c>
      <c r="N27" s="406"/>
      <c r="O27" s="23" t="s">
        <v>23</v>
      </c>
      <c r="P27" s="406" t="str">
        <f>IF(P14="","",P14)</f>
        <v/>
      </c>
      <c r="Q27" s="406"/>
      <c r="R27" s="23" t="s">
        <v>66</v>
      </c>
      <c r="S27" s="423" t="str">
        <f>IFERROR(S20*Z14,"")</f>
        <v/>
      </c>
      <c r="T27" s="424"/>
      <c r="U27" s="424"/>
      <c r="V27" s="424"/>
      <c r="W27" s="424"/>
      <c r="X27" s="424"/>
      <c r="Y27" s="424"/>
      <c r="Z27" s="424"/>
      <c r="AA27" s="424"/>
      <c r="AB27" s="424"/>
      <c r="AC27" s="424"/>
      <c r="AD27" s="424"/>
      <c r="AE27" s="424"/>
      <c r="AF27" s="424"/>
      <c r="AG27" s="6" t="s">
        <v>38</v>
      </c>
    </row>
    <row r="28" spans="1:33" ht="16.149999999999999" customHeight="1">
      <c r="A28" s="14"/>
      <c r="B28" s="35" t="s">
        <v>374</v>
      </c>
      <c r="C28" s="34" t="s">
        <v>22</v>
      </c>
      <c r="D28" s="406" t="str">
        <f>IF(D15="","",D15)</f>
        <v/>
      </c>
      <c r="E28" s="406"/>
      <c r="F28" s="12" t="s">
        <v>23</v>
      </c>
      <c r="G28" s="406" t="str">
        <f>IF(G15="","",G15)</f>
        <v/>
      </c>
      <c r="H28" s="406"/>
      <c r="I28" s="12" t="s">
        <v>66</v>
      </c>
      <c r="J28" s="12" t="s">
        <v>372</v>
      </c>
      <c r="K28" s="12" t="s">
        <v>373</v>
      </c>
      <c r="L28" s="12"/>
      <c r="M28" s="406" t="str">
        <f>IF(M15="","",M15)</f>
        <v/>
      </c>
      <c r="N28" s="406"/>
      <c r="O28" s="23" t="s">
        <v>23</v>
      </c>
      <c r="P28" s="406" t="str">
        <f>IF(P15="","",P15)</f>
        <v/>
      </c>
      <c r="Q28" s="406"/>
      <c r="R28" s="23" t="s">
        <v>66</v>
      </c>
      <c r="S28" s="423" t="str">
        <f>IFERROR(S21*Z15,"")</f>
        <v/>
      </c>
      <c r="T28" s="424"/>
      <c r="U28" s="424"/>
      <c r="V28" s="424"/>
      <c r="W28" s="424"/>
      <c r="X28" s="424"/>
      <c r="Y28" s="424"/>
      <c r="Z28" s="424"/>
      <c r="AA28" s="424"/>
      <c r="AB28" s="424"/>
      <c r="AC28" s="424"/>
      <c r="AD28" s="424"/>
      <c r="AE28" s="424"/>
      <c r="AF28" s="424"/>
      <c r="AG28" s="6" t="s">
        <v>38</v>
      </c>
    </row>
    <row r="29" spans="1:33" ht="16.149999999999999" customHeight="1">
      <c r="A29" s="14"/>
      <c r="B29" s="35" t="s">
        <v>375</v>
      </c>
      <c r="C29" s="34" t="s">
        <v>22</v>
      </c>
      <c r="D29" s="406" t="str">
        <f>IF(D16="","",D16)</f>
        <v/>
      </c>
      <c r="E29" s="406"/>
      <c r="F29" s="12" t="s">
        <v>23</v>
      </c>
      <c r="G29" s="406" t="str">
        <f>IF(G16="","",G16)</f>
        <v/>
      </c>
      <c r="H29" s="406"/>
      <c r="I29" s="12" t="s">
        <v>66</v>
      </c>
      <c r="J29" s="12" t="s">
        <v>372</v>
      </c>
      <c r="K29" s="12" t="s">
        <v>373</v>
      </c>
      <c r="L29" s="12"/>
      <c r="M29" s="406" t="str">
        <f>IF(M16="","",M16)</f>
        <v/>
      </c>
      <c r="N29" s="406"/>
      <c r="O29" s="23" t="s">
        <v>23</v>
      </c>
      <c r="P29" s="406" t="str">
        <f>IF(P16="","",P16)</f>
        <v/>
      </c>
      <c r="Q29" s="406"/>
      <c r="R29" s="23" t="s">
        <v>66</v>
      </c>
      <c r="S29" s="423" t="str">
        <f>IFERROR(S22*Z16,"")</f>
        <v/>
      </c>
      <c r="T29" s="424"/>
      <c r="U29" s="424"/>
      <c r="V29" s="424"/>
      <c r="W29" s="424"/>
      <c r="X29" s="424"/>
      <c r="Y29" s="424"/>
      <c r="Z29" s="424"/>
      <c r="AA29" s="424"/>
      <c r="AB29" s="424"/>
      <c r="AC29" s="424"/>
      <c r="AD29" s="424"/>
      <c r="AE29" s="424"/>
      <c r="AF29" s="424"/>
      <c r="AG29" s="6" t="s">
        <v>38</v>
      </c>
    </row>
    <row r="30" spans="1:33" ht="16.149999999999999" customHeight="1">
      <c r="A30" s="14"/>
      <c r="B30" s="40" t="s">
        <v>376</v>
      </c>
      <c r="C30" s="37" t="s">
        <v>22</v>
      </c>
      <c r="D30" s="406" t="str">
        <f>IF(D17="","",D17)</f>
        <v/>
      </c>
      <c r="E30" s="406"/>
      <c r="F30" s="12" t="s">
        <v>23</v>
      </c>
      <c r="G30" s="406" t="str">
        <f>IF(G17="","",G17)</f>
        <v/>
      </c>
      <c r="H30" s="406"/>
      <c r="I30" s="12" t="s">
        <v>66</v>
      </c>
      <c r="J30" s="12" t="s">
        <v>372</v>
      </c>
      <c r="K30" s="12" t="s">
        <v>373</v>
      </c>
      <c r="L30" s="12"/>
      <c r="M30" s="406" t="str">
        <f>IF(M17="","",M17)</f>
        <v/>
      </c>
      <c r="N30" s="406"/>
      <c r="O30" s="23" t="s">
        <v>23</v>
      </c>
      <c r="P30" s="406" t="str">
        <f>IF(P17="","",P17)</f>
        <v/>
      </c>
      <c r="Q30" s="406"/>
      <c r="R30" s="23" t="s">
        <v>66</v>
      </c>
      <c r="S30" s="423" t="str">
        <f>IFERROR(S23*Z17,"")</f>
        <v/>
      </c>
      <c r="T30" s="424"/>
      <c r="U30" s="424"/>
      <c r="V30" s="424"/>
      <c r="W30" s="424"/>
      <c r="X30" s="424"/>
      <c r="Y30" s="424"/>
      <c r="Z30" s="424"/>
      <c r="AA30" s="424"/>
      <c r="AB30" s="424"/>
      <c r="AC30" s="424"/>
      <c r="AD30" s="424"/>
      <c r="AE30" s="424"/>
      <c r="AF30" s="424"/>
      <c r="AG30" s="6" t="s">
        <v>38</v>
      </c>
    </row>
    <row r="31" spans="1:33" ht="16.149999999999999" customHeight="1">
      <c r="A31" s="14"/>
      <c r="B31" s="40" t="s">
        <v>382</v>
      </c>
      <c r="C31" s="5" t="s">
        <v>383</v>
      </c>
      <c r="D31" s="104"/>
      <c r="E31" s="104"/>
      <c r="F31" s="5"/>
      <c r="G31" s="104"/>
      <c r="H31" s="104"/>
      <c r="I31" s="5"/>
      <c r="J31" s="5"/>
      <c r="K31" s="5"/>
      <c r="L31" s="5"/>
      <c r="M31" s="104"/>
      <c r="N31" s="104"/>
      <c r="O31" s="104"/>
      <c r="P31" s="104"/>
      <c r="Q31" s="104"/>
      <c r="R31" s="104"/>
      <c r="S31" s="104"/>
      <c r="T31" s="104"/>
      <c r="U31" s="104"/>
      <c r="V31" s="104"/>
      <c r="W31" s="104"/>
      <c r="X31" s="104"/>
      <c r="Y31" s="104"/>
      <c r="Z31" s="417"/>
      <c r="AA31" s="398"/>
      <c r="AB31" s="398"/>
      <c r="AC31" s="398"/>
      <c r="AD31" s="398"/>
      <c r="AE31" s="398"/>
      <c r="AF31" s="398"/>
      <c r="AG31" s="6" t="s">
        <v>38</v>
      </c>
    </row>
    <row r="32" spans="1:33" ht="16.149999999999999" customHeight="1">
      <c r="A32" s="14"/>
      <c r="B32" s="105" t="s">
        <v>384</v>
      </c>
      <c r="C32" s="5" t="s">
        <v>385</v>
      </c>
      <c r="D32" s="104"/>
      <c r="E32" s="104"/>
      <c r="F32" s="5"/>
      <c r="G32" s="104"/>
      <c r="H32" s="104"/>
      <c r="I32" s="5"/>
      <c r="J32" s="5"/>
      <c r="K32" s="5"/>
      <c r="L32" s="5"/>
      <c r="M32" s="104"/>
      <c r="N32" s="104"/>
      <c r="O32" s="104"/>
      <c r="P32" s="104"/>
      <c r="Q32" s="104"/>
      <c r="R32" s="104"/>
      <c r="S32" s="104"/>
      <c r="T32" s="104"/>
      <c r="U32" s="104"/>
      <c r="V32" s="104"/>
      <c r="W32" s="104"/>
      <c r="X32" s="104"/>
      <c r="Y32" s="104"/>
      <c r="Z32" s="417"/>
      <c r="AA32" s="398"/>
      <c r="AB32" s="398"/>
      <c r="AC32" s="398"/>
      <c r="AD32" s="398"/>
      <c r="AE32" s="398"/>
      <c r="AF32" s="398"/>
      <c r="AG32" s="6" t="s">
        <v>38</v>
      </c>
    </row>
    <row r="33" spans="1:34" ht="16.149999999999999" customHeight="1" thickBot="1">
      <c r="A33" s="7"/>
      <c r="B33" s="420" t="s">
        <v>379</v>
      </c>
      <c r="C33" s="421"/>
      <c r="D33" s="421"/>
      <c r="E33" s="421"/>
      <c r="F33" s="421"/>
      <c r="G33" s="421"/>
      <c r="H33" s="421"/>
      <c r="I33" s="421"/>
      <c r="J33" s="421"/>
      <c r="K33" s="421"/>
      <c r="L33" s="421"/>
      <c r="M33" s="421"/>
      <c r="N33" s="421"/>
      <c r="O33" s="421"/>
      <c r="P33" s="421"/>
      <c r="Q33" s="421"/>
      <c r="R33" s="421"/>
      <c r="S33" s="421"/>
      <c r="T33" s="421"/>
      <c r="U33" s="421"/>
      <c r="V33" s="421"/>
      <c r="W33" s="421"/>
      <c r="X33" s="421"/>
      <c r="Y33" s="422"/>
      <c r="Z33" s="418">
        <f>IFERROR(SUM(S27:X30)+SUM(Z27:AF30)-Z31+Z32,0)</f>
        <v>0</v>
      </c>
      <c r="AA33" s="419"/>
      <c r="AB33" s="419"/>
      <c r="AC33" s="419"/>
      <c r="AD33" s="419"/>
      <c r="AE33" s="419"/>
      <c r="AF33" s="419"/>
      <c r="AG33" s="8" t="s">
        <v>38</v>
      </c>
    </row>
    <row r="34" spans="1:34" ht="15.6"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row>
    <row r="35" spans="1:34" ht="16.149999999999999" customHeight="1" thickBot="1">
      <c r="A35" s="1" t="s">
        <v>386</v>
      </c>
      <c r="B35" s="1"/>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row>
    <row r="36" spans="1:34" ht="16.149999999999999" customHeight="1">
      <c r="A36" s="9" t="s">
        <v>387</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415"/>
      <c r="AC36" s="415"/>
      <c r="AD36" s="415"/>
      <c r="AE36" s="415"/>
      <c r="AF36" s="415"/>
      <c r="AG36" s="11" t="s">
        <v>38</v>
      </c>
    </row>
    <row r="37" spans="1:34" ht="16.149999999999999" customHeight="1">
      <c r="A37" s="14"/>
      <c r="B37" s="50" t="s">
        <v>388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391"/>
      <c r="AC37" s="391"/>
      <c r="AD37" s="391"/>
      <c r="AE37" s="391"/>
      <c r="AF37" s="391"/>
      <c r="AG37" s="22" t="s">
        <v>38</v>
      </c>
    </row>
    <row r="38" spans="1:34" ht="16.149999999999999" customHeight="1">
      <c r="A38" s="14"/>
      <c r="B38" s="50" t="s">
        <v>389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390">
        <f>Z33</f>
        <v>0</v>
      </c>
      <c r="AC38" s="390"/>
      <c r="AD38" s="390"/>
      <c r="AE38" s="390"/>
      <c r="AF38" s="390"/>
      <c r="AG38" s="22" t="s">
        <v>38</v>
      </c>
    </row>
    <row r="39" spans="1:34" ht="16.149999999999999" customHeight="1">
      <c r="A39" s="14"/>
      <c r="B39" s="37" t="s">
        <v>390</v>
      </c>
      <c r="C39" s="5"/>
      <c r="D39" s="104"/>
      <c r="E39" s="104"/>
      <c r="F39" s="5"/>
      <c r="G39" s="104"/>
      <c r="H39" s="104"/>
      <c r="I39" s="5"/>
      <c r="J39" s="5"/>
      <c r="K39" s="5"/>
      <c r="L39" s="5"/>
      <c r="M39" s="104"/>
      <c r="N39" s="104"/>
      <c r="O39" s="104"/>
      <c r="P39" s="104"/>
      <c r="Q39" s="104"/>
      <c r="R39" s="104"/>
      <c r="S39" s="104"/>
      <c r="T39" s="104"/>
      <c r="U39" s="104"/>
      <c r="V39" s="104"/>
      <c r="W39" s="104"/>
      <c r="X39" s="104"/>
      <c r="Y39" s="104"/>
      <c r="Z39" s="104"/>
      <c r="AA39" s="104"/>
      <c r="AB39" s="416"/>
      <c r="AC39" s="416"/>
      <c r="AD39" s="416"/>
      <c r="AE39" s="416"/>
      <c r="AF39" s="416"/>
      <c r="AG39" s="6" t="s">
        <v>38</v>
      </c>
    </row>
    <row r="40" spans="1:34" ht="16.149999999999999" customHeight="1">
      <c r="A40" s="14"/>
      <c r="B40" s="111" t="s">
        <v>391</v>
      </c>
      <c r="C40" s="5"/>
      <c r="D40" s="104"/>
      <c r="E40" s="104"/>
      <c r="F40" s="5"/>
      <c r="G40" s="104"/>
      <c r="H40" s="104"/>
      <c r="I40" s="5"/>
      <c r="J40" s="5"/>
      <c r="K40" s="5"/>
      <c r="L40" s="5"/>
      <c r="M40" s="104"/>
      <c r="N40" s="104"/>
      <c r="O40" s="104"/>
      <c r="P40" s="104"/>
      <c r="Q40" s="104"/>
      <c r="R40" s="104"/>
      <c r="S40" s="104"/>
      <c r="T40" s="104"/>
      <c r="U40" s="104"/>
      <c r="V40" s="104"/>
      <c r="W40" s="104"/>
      <c r="X40" s="104"/>
      <c r="Y40" s="104"/>
      <c r="Z40" s="104"/>
      <c r="AA40" s="104"/>
      <c r="AB40" s="416"/>
      <c r="AC40" s="416"/>
      <c r="AD40" s="416"/>
      <c r="AE40" s="416"/>
      <c r="AF40" s="416"/>
      <c r="AG40" s="6" t="s">
        <v>38</v>
      </c>
    </row>
    <row r="41" spans="1:34" ht="16.149999999999999" customHeight="1">
      <c r="A41" s="14"/>
      <c r="B41" s="50" t="s">
        <v>392</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426"/>
      <c r="AC41" s="426"/>
      <c r="AD41" s="426"/>
      <c r="AE41" s="426"/>
      <c r="AF41" s="426"/>
      <c r="AG41" s="22" t="s">
        <v>38</v>
      </c>
    </row>
    <row r="42" spans="1:34" ht="16.149999999999999" customHeight="1">
      <c r="A42" s="14"/>
      <c r="B42" s="50" t="s">
        <v>393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426"/>
      <c r="AC42" s="426"/>
      <c r="AD42" s="426"/>
      <c r="AE42" s="426"/>
      <c r="AF42" s="426"/>
      <c r="AG42" s="22" t="s">
        <v>38</v>
      </c>
    </row>
    <row r="43" spans="1:34" ht="16.149999999999999" customHeight="1">
      <c r="A43" s="14"/>
      <c r="B43" s="50" t="s">
        <v>394</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393">
        <f>AB36-SUM(AB37:AF42)</f>
        <v>0</v>
      </c>
      <c r="AC43" s="393"/>
      <c r="AD43" s="393"/>
      <c r="AE43" s="393"/>
      <c r="AF43" s="393"/>
      <c r="AG43" s="22" t="s">
        <v>38</v>
      </c>
    </row>
    <row r="44" spans="1:34" ht="16.149999999999999" customHeight="1" thickBot="1">
      <c r="A44" s="64" t="s">
        <v>395</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427"/>
      <c r="AC44" s="427"/>
      <c r="AD44" s="427"/>
      <c r="AE44" s="427"/>
      <c r="AF44" s="427"/>
      <c r="AG44" s="77"/>
      <c r="AH44" s="150" t="b">
        <v>0</v>
      </c>
    </row>
    <row r="45" spans="1:34" ht="16.149999999999999"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28" t="str">
        <f>IF(AH44=TRUE,"問題なし","問題あり")</f>
        <v>問題あり</v>
      </c>
      <c r="AC45" s="428"/>
      <c r="AD45" s="428"/>
      <c r="AE45" s="428"/>
      <c r="AF45" s="428"/>
      <c r="AG45" s="48"/>
    </row>
    <row r="46" spans="1:34" ht="16.149999999999999" customHeight="1">
      <c r="A46" s="88" t="s">
        <v>396</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16"/>
      <c r="AB46" s="16"/>
      <c r="AC46" s="16"/>
      <c r="AD46" s="16"/>
      <c r="AE46" s="16"/>
      <c r="AF46" s="48"/>
    </row>
    <row r="47" spans="1:34" ht="16.149999999999999" customHeight="1">
      <c r="A47" s="88" t="s">
        <v>397</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16"/>
      <c r="AB47" s="16"/>
      <c r="AC47" s="16"/>
      <c r="AD47" s="16"/>
      <c r="AE47" s="16"/>
      <c r="AF47" s="48"/>
    </row>
    <row r="48" spans="1:34" ht="16.149999999999999" customHeight="1">
      <c r="A48" s="88" t="s">
        <v>398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6"/>
      <c r="AB48" s="16"/>
      <c r="AC48" s="16"/>
      <c r="AD48" s="16"/>
      <c r="AE48" s="16"/>
      <c r="AF48" s="48"/>
    </row>
    <row r="49" spans="1:33" ht="16.149999999999999" customHeight="1">
      <c r="A49" s="88" t="s">
        <v>399</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16"/>
      <c r="AB49" s="16"/>
      <c r="AC49" s="16"/>
      <c r="AD49" s="16"/>
      <c r="AE49" s="16"/>
      <c r="AF49" s="48"/>
    </row>
    <row r="50" spans="1:33" ht="16.149999999999999" customHeight="1">
      <c r="A50" s="88" t="s">
        <v>400</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16"/>
      <c r="AB50" s="16"/>
      <c r="AC50" s="16"/>
      <c r="AD50" s="16"/>
      <c r="AE50" s="16"/>
      <c r="AF50" s="48"/>
    </row>
    <row r="51" spans="1:33" ht="16.149999999999999" customHeight="1">
      <c r="A51" s="88" t="s">
        <v>401</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16"/>
      <c r="AB51" s="16"/>
      <c r="AC51" s="16"/>
      <c r="AD51" s="16"/>
      <c r="AE51" s="16"/>
      <c r="AF51" s="48"/>
    </row>
    <row r="52" spans="1:33" ht="16.149999999999999" customHeight="1">
      <c r="A52" s="88" t="s">
        <v>402</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16"/>
      <c r="AB52" s="16"/>
      <c r="AC52" s="16"/>
      <c r="AD52" s="16"/>
      <c r="AE52" s="16"/>
      <c r="AF52" s="48"/>
    </row>
    <row r="53" spans="1:33" ht="16.149999999999999" customHeight="1">
      <c r="A53" s="88" t="s">
        <v>403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16"/>
      <c r="AC53" s="16"/>
      <c r="AD53" s="16"/>
      <c r="AE53" s="16"/>
      <c r="AF53" s="48"/>
    </row>
    <row r="54" spans="1:33" ht="16.149999999999999" customHeight="1">
      <c r="A54" s="88" t="s">
        <v>404</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16"/>
      <c r="AB54" s="16"/>
      <c r="AC54" s="16"/>
      <c r="AD54" s="16"/>
      <c r="AE54" s="16"/>
      <c r="AF54" s="48"/>
    </row>
    <row r="55" spans="1:33" ht="16.149999999999999" customHeight="1">
      <c r="A55" s="88" t="s">
        <v>405</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16"/>
      <c r="AB55" s="16"/>
      <c r="AC55" s="16"/>
      <c r="AD55" s="16"/>
      <c r="AE55" s="16"/>
      <c r="AF55" s="48"/>
    </row>
    <row r="56" spans="1:33" ht="16.149999999999999" customHeight="1">
      <c r="A56" s="88" t="s">
        <v>406</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16"/>
      <c r="AB56" s="16"/>
      <c r="AC56" s="16"/>
      <c r="AD56" s="16"/>
      <c r="AE56" s="16"/>
      <c r="AF56" s="48"/>
    </row>
    <row r="57" spans="1:33" ht="16.149999999999999" customHeight="1">
      <c r="A57" s="8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16"/>
      <c r="AB57" s="16"/>
      <c r="AC57" s="16"/>
      <c r="AD57" s="16"/>
      <c r="AE57" s="16"/>
      <c r="AF57" s="48"/>
    </row>
    <row r="58" spans="1:33" ht="16.149999999999999" customHeight="1">
      <c r="A58" s="88" t="s">
        <v>407</v>
      </c>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16"/>
      <c r="AB58" s="16"/>
      <c r="AC58" s="16"/>
      <c r="AD58" s="16"/>
      <c r="AE58" s="16"/>
      <c r="AF58" s="48"/>
    </row>
    <row r="59" spans="1:33" ht="16.149999999999999" customHeight="1" thickBot="1">
      <c r="A59" s="1" t="s">
        <v>408</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80"/>
      <c r="AB59" s="80"/>
      <c r="AC59" s="80"/>
      <c r="AD59" s="80"/>
      <c r="AE59" s="80"/>
      <c r="AF59" s="80"/>
      <c r="AG59" s="80"/>
    </row>
    <row r="60" spans="1:33" ht="16.149999999999999" customHeight="1">
      <c r="A60" s="112" t="s">
        <v>409</v>
      </c>
      <c r="B60" s="49"/>
      <c r="C60" s="32"/>
      <c r="D60" s="32"/>
      <c r="E60" s="32"/>
      <c r="F60" s="32"/>
      <c r="G60" s="32"/>
      <c r="H60" s="32"/>
      <c r="I60" s="32"/>
      <c r="J60" s="32"/>
      <c r="K60" s="32"/>
      <c r="L60" s="32"/>
      <c r="M60" s="32"/>
      <c r="N60" s="32"/>
      <c r="O60" s="32"/>
      <c r="P60" s="32"/>
      <c r="Q60" s="32"/>
      <c r="R60" s="32"/>
      <c r="S60" s="32"/>
      <c r="T60" s="32"/>
      <c r="U60" s="32"/>
      <c r="V60" s="32"/>
      <c r="W60" s="32"/>
      <c r="X60" s="32"/>
      <c r="Y60" s="32"/>
      <c r="Z60" s="32"/>
      <c r="AA60" s="63"/>
      <c r="AB60" s="394" t="e">
        <f>計画書!#REF!</f>
        <v>#REF!</v>
      </c>
      <c r="AC60" s="394"/>
      <c r="AD60" s="394"/>
      <c r="AE60" s="394"/>
      <c r="AF60" s="394"/>
      <c r="AG60" s="65" t="s">
        <v>410</v>
      </c>
    </row>
    <row r="61" spans="1:33" ht="16.149999999999999" customHeight="1">
      <c r="A61" s="20" t="s">
        <v>411</v>
      </c>
      <c r="B61" s="61"/>
      <c r="C61" s="12"/>
      <c r="D61" s="12"/>
      <c r="E61" s="12"/>
      <c r="F61" s="12"/>
      <c r="G61" s="12"/>
      <c r="H61" s="12"/>
      <c r="I61" s="12"/>
      <c r="J61" s="12"/>
      <c r="K61" s="12"/>
      <c r="L61" s="12"/>
      <c r="M61" s="12"/>
      <c r="N61" s="12"/>
      <c r="O61" s="12"/>
      <c r="P61" s="12"/>
      <c r="Q61" s="12"/>
      <c r="R61" s="12"/>
      <c r="S61" s="12"/>
      <c r="T61" s="12"/>
      <c r="U61" s="12"/>
      <c r="V61" s="12"/>
      <c r="W61" s="12"/>
      <c r="X61" s="12"/>
      <c r="Y61" s="12"/>
      <c r="Z61" s="12"/>
      <c r="AA61" s="62"/>
      <c r="AB61" s="390" t="e">
        <f>計画書!#REF!</f>
        <v>#REF!</v>
      </c>
      <c r="AC61" s="390"/>
      <c r="AD61" s="390"/>
      <c r="AE61" s="390"/>
      <c r="AF61" s="390"/>
      <c r="AG61" s="13" t="s">
        <v>38</v>
      </c>
    </row>
    <row r="62" spans="1:33" ht="16.149999999999999" customHeight="1">
      <c r="A62" s="69"/>
      <c r="B62" s="102" t="s">
        <v>412</v>
      </c>
      <c r="C62" s="5"/>
      <c r="D62" s="5"/>
      <c r="E62" s="5"/>
      <c r="F62" s="5"/>
      <c r="G62" s="5"/>
      <c r="H62" s="5"/>
      <c r="I62" s="5"/>
      <c r="J62" s="5"/>
      <c r="K62" s="5"/>
      <c r="L62" s="5"/>
      <c r="M62" s="5"/>
      <c r="N62" s="5"/>
      <c r="O62" s="5"/>
      <c r="P62" s="5"/>
      <c r="Q62" s="5"/>
      <c r="R62" s="5"/>
      <c r="S62" s="5"/>
      <c r="T62" s="5"/>
      <c r="U62" s="5"/>
      <c r="V62" s="5"/>
      <c r="W62" s="5"/>
      <c r="X62" s="5"/>
      <c r="Y62" s="5"/>
      <c r="Z62" s="5"/>
      <c r="AA62" s="101"/>
      <c r="AB62" s="390" t="e">
        <f>計画書!#REF!</f>
        <v>#REF!</v>
      </c>
      <c r="AC62" s="390"/>
      <c r="AD62" s="390"/>
      <c r="AE62" s="390"/>
      <c r="AF62" s="390"/>
      <c r="AG62" s="6" t="s">
        <v>38</v>
      </c>
    </row>
    <row r="63" spans="1:33" ht="16.149999999999999" customHeight="1">
      <c r="A63" s="20" t="s">
        <v>413</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425"/>
      <c r="AC63" s="425"/>
      <c r="AD63" s="425"/>
      <c r="AE63" s="425"/>
      <c r="AF63" s="425"/>
      <c r="AG63" s="13" t="s">
        <v>38</v>
      </c>
    </row>
    <row r="64" spans="1:33" ht="16.149999999999999" customHeight="1">
      <c r="A64" s="69"/>
      <c r="B64" s="48" t="s">
        <v>414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391"/>
      <c r="AC64" s="391"/>
      <c r="AD64" s="391"/>
      <c r="AE64" s="391"/>
      <c r="AF64" s="391"/>
      <c r="AG64" s="13" t="s">
        <v>38</v>
      </c>
    </row>
    <row r="65" spans="1:35" ht="16.149999999999999" customHeight="1">
      <c r="A65" s="20" t="s">
        <v>415</v>
      </c>
      <c r="B65" s="5"/>
      <c r="C65" s="5"/>
      <c r="D65" s="5"/>
      <c r="E65" s="5"/>
      <c r="F65" s="5"/>
      <c r="G65" s="5"/>
      <c r="H65" s="5"/>
      <c r="I65" s="5"/>
      <c r="J65" s="5"/>
      <c r="K65" s="5"/>
      <c r="L65" s="5"/>
      <c r="M65" s="5"/>
      <c r="N65" s="5"/>
      <c r="O65" s="5"/>
      <c r="P65" s="5"/>
      <c r="Q65" s="5"/>
      <c r="R65" s="5"/>
      <c r="S65" s="5"/>
      <c r="T65" s="5"/>
      <c r="U65" s="5"/>
      <c r="V65" s="5"/>
      <c r="W65" s="5"/>
      <c r="X65" s="5"/>
      <c r="Y65" s="5"/>
      <c r="Z65" s="5"/>
      <c r="AA65" s="5"/>
      <c r="AB65" s="393" t="e">
        <f>AB64-AB62</f>
        <v>#REF!</v>
      </c>
      <c r="AC65" s="393"/>
      <c r="AD65" s="393"/>
      <c r="AE65" s="393"/>
      <c r="AF65" s="393"/>
      <c r="AG65" s="6" t="s">
        <v>38</v>
      </c>
    </row>
    <row r="66" spans="1:35" ht="16.149999999999999" customHeight="1">
      <c r="A66" s="14"/>
      <c r="B66" s="37" t="s">
        <v>416</v>
      </c>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91"/>
      <c r="AC66" s="391"/>
      <c r="AD66" s="391"/>
      <c r="AE66" s="391"/>
      <c r="AF66" s="391"/>
      <c r="AG66" s="22" t="s">
        <v>38</v>
      </c>
      <c r="AI66" s="170" t="e">
        <f>IF(AB66&gt;AB65,"←⑰と⑱の合計が⑯と一致するように記載してください","")</f>
        <v>#REF!</v>
      </c>
    </row>
    <row r="67" spans="1:35" ht="16.149999999999999" customHeight="1" thickBot="1">
      <c r="A67" s="38"/>
      <c r="B67" s="113" t="s">
        <v>417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387"/>
      <c r="AC67" s="387"/>
      <c r="AD67" s="387"/>
      <c r="AE67" s="387"/>
      <c r="AF67" s="387"/>
      <c r="AG67" s="22" t="s">
        <v>418</v>
      </c>
      <c r="AI67" s="170" t="e">
        <f>IF(AB65&lt;&gt;(AB66+AB67),"←⑰と⑱の合計が⑯と一致するように記載してください","")</f>
        <v>#REF!</v>
      </c>
    </row>
    <row r="68" spans="1:35" ht="16.149999999999999" customHeight="1" thickTop="1" thickBot="1">
      <c r="A68" s="70"/>
      <c r="B68" s="114" t="s">
        <v>419</v>
      </c>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395" t="e">
        <f>AB67/AB62*100</f>
        <v>#REF!</v>
      </c>
      <c r="AC68" s="395"/>
      <c r="AD68" s="395"/>
      <c r="AE68" s="395"/>
      <c r="AF68" s="395"/>
      <c r="AG68" s="116" t="s">
        <v>420</v>
      </c>
      <c r="AI68" s="157"/>
    </row>
    <row r="69" spans="1:35" ht="16.149999999999999" customHeight="1">
      <c r="D69" s="2"/>
      <c r="E69" s="2"/>
      <c r="F69" s="2"/>
      <c r="G69" s="2"/>
      <c r="H69" s="2"/>
      <c r="I69" s="2"/>
      <c r="J69" s="2"/>
      <c r="K69" s="2"/>
      <c r="L69" s="2"/>
      <c r="M69" s="2"/>
      <c r="N69" s="2"/>
      <c r="O69" s="2"/>
      <c r="P69" s="2"/>
      <c r="Q69" s="2"/>
      <c r="R69" s="2"/>
      <c r="S69" s="2"/>
      <c r="T69" s="2"/>
      <c r="U69" s="2"/>
      <c r="V69" s="2"/>
      <c r="W69" s="2"/>
      <c r="X69" s="2"/>
      <c r="Y69" s="2"/>
      <c r="Z69" s="2"/>
      <c r="AA69" s="2"/>
      <c r="AI69" s="157"/>
    </row>
    <row r="70" spans="1:35" ht="16.149999999999999" customHeight="1" thickBot="1">
      <c r="A70" s="1" t="s">
        <v>421</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396"/>
      <c r="AB70" s="396"/>
      <c r="AC70" s="396"/>
      <c r="AD70" s="396"/>
      <c r="AE70" s="396"/>
      <c r="AF70" s="396"/>
      <c r="AG70" s="396"/>
      <c r="AI70" s="159"/>
    </row>
    <row r="71" spans="1:35" ht="16.149999999999999" customHeight="1">
      <c r="A71" s="112" t="s">
        <v>422</v>
      </c>
      <c r="B71" s="49"/>
      <c r="C71" s="32"/>
      <c r="D71" s="32"/>
      <c r="E71" s="32"/>
      <c r="F71" s="32"/>
      <c r="G71" s="32"/>
      <c r="H71" s="32"/>
      <c r="I71" s="32"/>
      <c r="J71" s="32"/>
      <c r="K71" s="32"/>
      <c r="L71" s="32"/>
      <c r="M71" s="32"/>
      <c r="N71" s="32"/>
      <c r="O71" s="32"/>
      <c r="P71" s="32"/>
      <c r="Q71" s="32"/>
      <c r="R71" s="32"/>
      <c r="S71" s="32"/>
      <c r="T71" s="32"/>
      <c r="U71" s="32"/>
      <c r="V71" s="32"/>
      <c r="W71" s="32"/>
      <c r="X71" s="32"/>
      <c r="Y71" s="32"/>
      <c r="Z71" s="32"/>
      <c r="AA71" s="63"/>
      <c r="AB71" s="394" t="e">
        <f>計画書!#REF!</f>
        <v>#REF!</v>
      </c>
      <c r="AC71" s="394"/>
      <c r="AD71" s="394"/>
      <c r="AE71" s="394"/>
      <c r="AF71" s="394"/>
      <c r="AG71" s="65" t="s">
        <v>410</v>
      </c>
      <c r="AI71" s="158"/>
    </row>
    <row r="72" spans="1:35" ht="16.149999999999999" customHeight="1">
      <c r="A72" s="20" t="s">
        <v>411</v>
      </c>
      <c r="B72" s="61"/>
      <c r="C72" s="12"/>
      <c r="D72" s="12"/>
      <c r="E72" s="12"/>
      <c r="F72" s="12"/>
      <c r="G72" s="12"/>
      <c r="H72" s="12"/>
      <c r="I72" s="12"/>
      <c r="J72" s="12"/>
      <c r="K72" s="12"/>
      <c r="L72" s="12"/>
      <c r="M72" s="12"/>
      <c r="N72" s="12"/>
      <c r="O72" s="12"/>
      <c r="P72" s="12"/>
      <c r="Q72" s="12"/>
      <c r="R72" s="12"/>
      <c r="S72" s="12"/>
      <c r="T72" s="12"/>
      <c r="U72" s="12"/>
      <c r="V72" s="12"/>
      <c r="W72" s="12"/>
      <c r="X72" s="12"/>
      <c r="Y72" s="12"/>
      <c r="Z72" s="12"/>
      <c r="AA72" s="62"/>
      <c r="AB72" s="390" t="e">
        <f>計画書!#REF!</f>
        <v>#REF!</v>
      </c>
      <c r="AC72" s="390"/>
      <c r="AD72" s="390"/>
      <c r="AE72" s="390"/>
      <c r="AF72" s="390"/>
      <c r="AG72" s="13" t="s">
        <v>38</v>
      </c>
      <c r="AI72" s="158"/>
    </row>
    <row r="73" spans="1:35" ht="16.149999999999999" customHeight="1">
      <c r="A73" s="69"/>
      <c r="B73" s="102" t="s">
        <v>423</v>
      </c>
      <c r="C73" s="5"/>
      <c r="D73" s="5"/>
      <c r="E73" s="5"/>
      <c r="F73" s="5"/>
      <c r="G73" s="5"/>
      <c r="H73" s="5"/>
      <c r="I73" s="5"/>
      <c r="J73" s="5"/>
      <c r="K73" s="5"/>
      <c r="L73" s="5"/>
      <c r="M73" s="5"/>
      <c r="N73" s="5"/>
      <c r="O73" s="5"/>
      <c r="P73" s="5"/>
      <c r="Q73" s="5"/>
      <c r="R73" s="5"/>
      <c r="S73" s="5"/>
      <c r="T73" s="5"/>
      <c r="U73" s="5"/>
      <c r="V73" s="5"/>
      <c r="W73" s="5"/>
      <c r="X73" s="5"/>
      <c r="Y73" s="5"/>
      <c r="Z73" s="5"/>
      <c r="AA73" s="101"/>
      <c r="AB73" s="390" t="e">
        <f>計画書!#REF!</f>
        <v>#REF!</v>
      </c>
      <c r="AC73" s="390"/>
      <c r="AD73" s="390"/>
      <c r="AE73" s="390"/>
      <c r="AF73" s="390"/>
      <c r="AG73" s="6" t="s">
        <v>38</v>
      </c>
      <c r="AI73" s="157"/>
    </row>
    <row r="74" spans="1:35" ht="16.149999999999999" customHeight="1">
      <c r="A74" s="20" t="s">
        <v>413</v>
      </c>
      <c r="B74" s="5"/>
      <c r="C74" s="5"/>
      <c r="D74" s="5"/>
      <c r="E74" s="5"/>
      <c r="F74" s="5"/>
      <c r="G74" s="5"/>
      <c r="H74" s="5"/>
      <c r="I74" s="5"/>
      <c r="J74" s="5"/>
      <c r="K74" s="5"/>
      <c r="L74" s="5"/>
      <c r="M74" s="5"/>
      <c r="N74" s="5"/>
      <c r="O74" s="5"/>
      <c r="P74" s="5"/>
      <c r="Q74" s="5"/>
      <c r="R74" s="5"/>
      <c r="S74" s="5"/>
      <c r="T74" s="5"/>
      <c r="U74" s="5"/>
      <c r="V74" s="5"/>
      <c r="W74" s="5"/>
      <c r="X74" s="5"/>
      <c r="Y74" s="5"/>
      <c r="Z74" s="5"/>
      <c r="AA74" s="5"/>
      <c r="AB74" s="425"/>
      <c r="AC74" s="425"/>
      <c r="AD74" s="425"/>
      <c r="AE74" s="425"/>
      <c r="AF74" s="425"/>
      <c r="AG74" s="6" t="s">
        <v>38</v>
      </c>
      <c r="AI74" s="157"/>
    </row>
    <row r="75" spans="1:35" ht="16.149999999999999" customHeight="1">
      <c r="A75" s="69"/>
      <c r="B75" s="48" t="s">
        <v>424</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391"/>
      <c r="AC75" s="391"/>
      <c r="AD75" s="391"/>
      <c r="AE75" s="391"/>
      <c r="AF75" s="391"/>
      <c r="AG75" s="13" t="s">
        <v>38</v>
      </c>
      <c r="AI75" s="157"/>
    </row>
    <row r="76" spans="1:35" ht="16.149999999999999" customHeight="1">
      <c r="A76" s="20" t="s">
        <v>425</v>
      </c>
      <c r="B76" s="5"/>
      <c r="C76" s="5"/>
      <c r="D76" s="5"/>
      <c r="E76" s="5"/>
      <c r="F76" s="5"/>
      <c r="G76" s="5"/>
      <c r="H76" s="5"/>
      <c r="I76" s="5"/>
      <c r="J76" s="5"/>
      <c r="K76" s="5"/>
      <c r="L76" s="5"/>
      <c r="M76" s="5"/>
      <c r="N76" s="5"/>
      <c r="O76" s="5"/>
      <c r="P76" s="5"/>
      <c r="Q76" s="5"/>
      <c r="R76" s="5"/>
      <c r="S76" s="5"/>
      <c r="T76" s="5"/>
      <c r="U76" s="5"/>
      <c r="V76" s="5"/>
      <c r="W76" s="5"/>
      <c r="X76" s="5"/>
      <c r="Y76" s="5"/>
      <c r="Z76" s="5"/>
      <c r="AA76" s="5"/>
      <c r="AB76" s="393" t="e">
        <f>AB75-AB73</f>
        <v>#REF!</v>
      </c>
      <c r="AC76" s="393"/>
      <c r="AD76" s="393"/>
      <c r="AE76" s="393"/>
      <c r="AF76" s="393"/>
      <c r="AG76" s="6" t="s">
        <v>38</v>
      </c>
      <c r="AI76" s="157"/>
    </row>
    <row r="77" spans="1:35" ht="16.149999999999999" customHeight="1">
      <c r="A77" s="14"/>
      <c r="B77" s="37" t="s">
        <v>426</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391"/>
      <c r="AC77" s="391"/>
      <c r="AD77" s="391"/>
      <c r="AE77" s="391"/>
      <c r="AF77" s="391"/>
      <c r="AG77" s="22" t="s">
        <v>38</v>
      </c>
      <c r="AI77" s="170" t="e">
        <f>IF(AB77&gt;AB76,"←㉔と㉕の合計が㉓と一致するように記載してください","")</f>
        <v>#REF!</v>
      </c>
    </row>
    <row r="78" spans="1:35" ht="16.149999999999999" customHeight="1" thickBot="1">
      <c r="A78" s="38"/>
      <c r="B78" s="113" t="s">
        <v>427</v>
      </c>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387"/>
      <c r="AC78" s="387"/>
      <c r="AD78" s="387"/>
      <c r="AE78" s="387"/>
      <c r="AF78" s="387"/>
      <c r="AG78" s="22" t="s">
        <v>418</v>
      </c>
      <c r="AI78" s="170" t="e">
        <f>IF(AB76&lt;&gt;(AB77+AB78),"←㉔と㉕の合計が㉓と一致するように記載してください","")</f>
        <v>#REF!</v>
      </c>
    </row>
    <row r="79" spans="1:35" ht="16.350000000000001" customHeight="1" thickTop="1" thickBot="1">
      <c r="A79" s="70"/>
      <c r="B79" s="114" t="s">
        <v>428</v>
      </c>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395" t="e">
        <f>AB78/AB73*100</f>
        <v>#REF!</v>
      </c>
      <c r="AC79" s="395"/>
      <c r="AD79" s="395"/>
      <c r="AE79" s="395"/>
      <c r="AF79" s="395"/>
      <c r="AG79" s="116" t="s">
        <v>420</v>
      </c>
    </row>
    <row r="80" spans="1:35" ht="16.350000000000001" customHeight="1">
      <c r="AI80" s="157"/>
    </row>
    <row r="81" spans="1:35" ht="16.149999999999999" customHeight="1" thickBot="1">
      <c r="A81" s="1" t="s">
        <v>429</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396"/>
      <c r="AB81" s="396"/>
      <c r="AC81" s="396"/>
      <c r="AD81" s="396"/>
      <c r="AE81" s="396"/>
      <c r="AF81" s="396"/>
      <c r="AG81" s="396"/>
      <c r="AI81" s="157"/>
    </row>
    <row r="82" spans="1:35" ht="16.149999999999999" customHeight="1">
      <c r="A82" s="112" t="s">
        <v>430</v>
      </c>
      <c r="B82" s="49"/>
      <c r="C82" s="32"/>
      <c r="D82" s="32"/>
      <c r="E82" s="32"/>
      <c r="F82" s="32"/>
      <c r="G82" s="32"/>
      <c r="H82" s="32"/>
      <c r="I82" s="32"/>
      <c r="J82" s="32"/>
      <c r="K82" s="32"/>
      <c r="L82" s="32"/>
      <c r="M82" s="32"/>
      <c r="N82" s="32"/>
      <c r="O82" s="32"/>
      <c r="P82" s="32"/>
      <c r="Q82" s="32"/>
      <c r="R82" s="32"/>
      <c r="S82" s="32"/>
      <c r="T82" s="32"/>
      <c r="U82" s="32"/>
      <c r="V82" s="32"/>
      <c r="W82" s="32"/>
      <c r="X82" s="32"/>
      <c r="Y82" s="32"/>
      <c r="Z82" s="32"/>
      <c r="AA82" s="63"/>
      <c r="AB82" s="392" t="e">
        <f>計画書!#REF!</f>
        <v>#REF!</v>
      </c>
      <c r="AC82" s="392"/>
      <c r="AD82" s="392"/>
      <c r="AE82" s="392"/>
      <c r="AF82" s="392"/>
      <c r="AG82" s="65" t="s">
        <v>410</v>
      </c>
      <c r="AI82" s="159"/>
    </row>
    <row r="83" spans="1:35" ht="16.149999999999999" customHeight="1">
      <c r="A83" s="20" t="s">
        <v>411</v>
      </c>
      <c r="B83" s="61"/>
      <c r="C83" s="12"/>
      <c r="D83" s="12"/>
      <c r="E83" s="12"/>
      <c r="F83" s="12"/>
      <c r="G83" s="12"/>
      <c r="H83" s="12"/>
      <c r="I83" s="12"/>
      <c r="J83" s="12"/>
      <c r="K83" s="12"/>
      <c r="L83" s="12"/>
      <c r="M83" s="12"/>
      <c r="N83" s="12"/>
      <c r="O83" s="12"/>
      <c r="P83" s="12"/>
      <c r="Q83" s="12"/>
      <c r="R83" s="12"/>
      <c r="S83" s="12"/>
      <c r="T83" s="12"/>
      <c r="U83" s="12"/>
      <c r="V83" s="12"/>
      <c r="W83" s="12"/>
      <c r="X83" s="12"/>
      <c r="Y83" s="12"/>
      <c r="Z83" s="12"/>
      <c r="AA83" s="62"/>
      <c r="AB83" s="390" t="e">
        <f>計画書!#REF!</f>
        <v>#REF!</v>
      </c>
      <c r="AC83" s="390"/>
      <c r="AD83" s="390"/>
      <c r="AE83" s="390"/>
      <c r="AF83" s="390"/>
      <c r="AG83" s="13" t="s">
        <v>38</v>
      </c>
      <c r="AI83" s="158"/>
    </row>
    <row r="84" spans="1:35" ht="16.149999999999999" customHeight="1">
      <c r="A84" s="69"/>
      <c r="B84" s="102" t="s">
        <v>431</v>
      </c>
      <c r="C84" s="5"/>
      <c r="D84" s="5"/>
      <c r="E84" s="5"/>
      <c r="F84" s="5"/>
      <c r="G84" s="5"/>
      <c r="H84" s="5"/>
      <c r="I84" s="5"/>
      <c r="J84" s="5"/>
      <c r="K84" s="5"/>
      <c r="L84" s="5"/>
      <c r="M84" s="5"/>
      <c r="N84" s="5"/>
      <c r="O84" s="5"/>
      <c r="P84" s="5"/>
      <c r="Q84" s="5"/>
      <c r="R84" s="5"/>
      <c r="S84" s="5"/>
      <c r="T84" s="5"/>
      <c r="U84" s="5"/>
      <c r="V84" s="5"/>
      <c r="W84" s="5"/>
      <c r="X84" s="5"/>
      <c r="Y84" s="5"/>
      <c r="Z84" s="5"/>
      <c r="AA84" s="101"/>
      <c r="AB84" s="390" t="e">
        <f>計画書!#REF!</f>
        <v>#REF!</v>
      </c>
      <c r="AC84" s="390"/>
      <c r="AD84" s="390"/>
      <c r="AE84" s="390"/>
      <c r="AF84" s="390"/>
      <c r="AG84" s="6" t="s">
        <v>38</v>
      </c>
      <c r="AI84" s="158"/>
    </row>
    <row r="85" spans="1:35" ht="16.149999999999999" customHeight="1">
      <c r="A85" s="20" t="s">
        <v>413</v>
      </c>
      <c r="B85" s="5"/>
      <c r="C85" s="5"/>
      <c r="D85" s="5"/>
      <c r="E85" s="5"/>
      <c r="F85" s="5"/>
      <c r="G85" s="5"/>
      <c r="H85" s="5"/>
      <c r="I85" s="5"/>
      <c r="J85" s="5"/>
      <c r="K85" s="5"/>
      <c r="L85" s="5"/>
      <c r="M85" s="5"/>
      <c r="N85" s="5"/>
      <c r="O85" s="5"/>
      <c r="P85" s="5"/>
      <c r="Q85" s="5"/>
      <c r="R85" s="5"/>
      <c r="S85" s="5"/>
      <c r="T85" s="5"/>
      <c r="U85" s="5"/>
      <c r="V85" s="5"/>
      <c r="W85" s="5"/>
      <c r="X85" s="5"/>
      <c r="Y85" s="5"/>
      <c r="Z85" s="5"/>
      <c r="AA85" s="5"/>
      <c r="AB85" s="391"/>
      <c r="AC85" s="391"/>
      <c r="AD85" s="391"/>
      <c r="AE85" s="391"/>
      <c r="AF85" s="391"/>
      <c r="AG85" s="6" t="s">
        <v>38</v>
      </c>
      <c r="AI85" s="157"/>
    </row>
    <row r="86" spans="1:35" ht="16.149999999999999" customHeight="1">
      <c r="A86" s="69"/>
      <c r="B86" s="48" t="s">
        <v>432</v>
      </c>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391"/>
      <c r="AC86" s="391"/>
      <c r="AD86" s="391"/>
      <c r="AE86" s="391"/>
      <c r="AF86" s="391"/>
      <c r="AG86" s="13" t="s">
        <v>38</v>
      </c>
      <c r="AI86" s="157"/>
    </row>
    <row r="87" spans="1:35" ht="16.149999999999999" customHeight="1">
      <c r="A87" s="20" t="s">
        <v>433</v>
      </c>
      <c r="B87" s="5"/>
      <c r="C87" s="5"/>
      <c r="D87" s="5"/>
      <c r="E87" s="5"/>
      <c r="F87" s="5"/>
      <c r="G87" s="5"/>
      <c r="H87" s="5"/>
      <c r="I87" s="5"/>
      <c r="J87" s="5"/>
      <c r="K87" s="5"/>
      <c r="L87" s="5"/>
      <c r="M87" s="5"/>
      <c r="N87" s="5"/>
      <c r="O87" s="5"/>
      <c r="P87" s="5"/>
      <c r="Q87" s="5"/>
      <c r="R87" s="5"/>
      <c r="S87" s="5"/>
      <c r="T87" s="5"/>
      <c r="U87" s="5"/>
      <c r="V87" s="5"/>
      <c r="W87" s="5"/>
      <c r="X87" s="5"/>
      <c r="Y87" s="5"/>
      <c r="Z87" s="5"/>
      <c r="AA87" s="5"/>
      <c r="AB87" s="393" t="e">
        <f>AB86-AB84</f>
        <v>#REF!</v>
      </c>
      <c r="AC87" s="393"/>
      <c r="AD87" s="393"/>
      <c r="AE87" s="393"/>
      <c r="AF87" s="393"/>
      <c r="AG87" s="6" t="s">
        <v>38</v>
      </c>
      <c r="AI87" s="157"/>
    </row>
    <row r="88" spans="1:35" ht="16.149999999999999" customHeight="1">
      <c r="A88" s="14"/>
      <c r="B88" s="37" t="s">
        <v>434</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391"/>
      <c r="AC88" s="391"/>
      <c r="AD88" s="391"/>
      <c r="AE88" s="391"/>
      <c r="AF88" s="391"/>
      <c r="AG88" s="22" t="s">
        <v>38</v>
      </c>
      <c r="AI88" s="170" t="e">
        <f>IF(AB88&gt;AB87,"←㉛と㉜の合計が㉚と一致するように記載してください","")</f>
        <v>#REF!</v>
      </c>
    </row>
    <row r="89" spans="1:35" ht="16.149999999999999" customHeight="1" thickBot="1">
      <c r="A89" s="38"/>
      <c r="B89" s="113" t="s">
        <v>435</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387"/>
      <c r="AC89" s="387"/>
      <c r="AD89" s="387"/>
      <c r="AE89" s="387"/>
      <c r="AF89" s="387"/>
      <c r="AG89" s="22" t="s">
        <v>418</v>
      </c>
      <c r="AI89" s="170" t="e">
        <f>IF(AB87&lt;&gt;(AB88+AB89),"←㉛と㉜の合計が㉚と一致するように記載してください","")</f>
        <v>#REF!</v>
      </c>
    </row>
    <row r="90" spans="1:35" ht="16.350000000000001" customHeight="1" thickTop="1" thickBot="1">
      <c r="A90" s="70"/>
      <c r="B90" s="114" t="s">
        <v>436</v>
      </c>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395" t="e">
        <f>AB89/AB84*100</f>
        <v>#REF!</v>
      </c>
      <c r="AC90" s="395"/>
      <c r="AD90" s="395"/>
      <c r="AE90" s="395"/>
      <c r="AF90" s="395"/>
      <c r="AG90" s="116" t="s">
        <v>420</v>
      </c>
    </row>
    <row r="91" spans="1:35" ht="16.350000000000001" customHeight="1"/>
    <row r="92" spans="1:35" ht="16.149999999999999" customHeight="1" thickBot="1">
      <c r="A92" s="1" t="s">
        <v>437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396"/>
      <c r="AB92" s="396"/>
      <c r="AC92" s="396"/>
      <c r="AD92" s="396"/>
      <c r="AE92" s="396"/>
      <c r="AF92" s="396"/>
      <c r="AG92" s="396"/>
      <c r="AI92" s="157"/>
    </row>
    <row r="93" spans="1:35" ht="16.149999999999999" customHeight="1">
      <c r="A93" s="112" t="s">
        <v>438</v>
      </c>
      <c r="B93" s="49"/>
      <c r="C93" s="32"/>
      <c r="D93" s="32"/>
      <c r="E93" s="32"/>
      <c r="F93" s="32"/>
      <c r="G93" s="32"/>
      <c r="H93" s="32"/>
      <c r="I93" s="32"/>
      <c r="J93" s="32"/>
      <c r="K93" s="32"/>
      <c r="L93" s="32"/>
      <c r="M93" s="32"/>
      <c r="N93" s="32"/>
      <c r="O93" s="32"/>
      <c r="P93" s="32"/>
      <c r="Q93" s="32"/>
      <c r="R93" s="32"/>
      <c r="S93" s="32"/>
      <c r="T93" s="32"/>
      <c r="U93" s="32"/>
      <c r="V93" s="32"/>
      <c r="W93" s="32"/>
      <c r="X93" s="32"/>
      <c r="Y93" s="32"/>
      <c r="Z93" s="32"/>
      <c r="AA93" s="63"/>
      <c r="AB93" s="392" t="e">
        <f>計画書!#REF!</f>
        <v>#REF!</v>
      </c>
      <c r="AC93" s="392"/>
      <c r="AD93" s="392"/>
      <c r="AE93" s="392"/>
      <c r="AF93" s="392"/>
      <c r="AG93" s="65" t="s">
        <v>410</v>
      </c>
      <c r="AI93" s="157"/>
    </row>
    <row r="94" spans="1:35" ht="16.149999999999999" customHeight="1">
      <c r="A94" s="20" t="s">
        <v>411</v>
      </c>
      <c r="B94" s="61"/>
      <c r="C94" s="12"/>
      <c r="D94" s="12"/>
      <c r="E94" s="12"/>
      <c r="F94" s="12"/>
      <c r="G94" s="12"/>
      <c r="H94" s="12"/>
      <c r="I94" s="12"/>
      <c r="J94" s="12"/>
      <c r="K94" s="12"/>
      <c r="L94" s="12"/>
      <c r="M94" s="12"/>
      <c r="N94" s="12"/>
      <c r="O94" s="12"/>
      <c r="P94" s="12"/>
      <c r="Q94" s="12"/>
      <c r="R94" s="12"/>
      <c r="S94" s="12"/>
      <c r="T94" s="12"/>
      <c r="U94" s="12"/>
      <c r="V94" s="12"/>
      <c r="W94" s="12"/>
      <c r="X94" s="12"/>
      <c r="Y94" s="12"/>
      <c r="Z94" s="12"/>
      <c r="AA94" s="62"/>
      <c r="AB94" s="390" t="e">
        <f>計画書!#REF!</f>
        <v>#REF!</v>
      </c>
      <c r="AC94" s="390"/>
      <c r="AD94" s="390"/>
      <c r="AE94" s="390"/>
      <c r="AF94" s="390"/>
      <c r="AG94" s="13" t="s">
        <v>38</v>
      </c>
      <c r="AI94" s="159"/>
    </row>
    <row r="95" spans="1:35" ht="16.149999999999999" customHeight="1">
      <c r="A95" s="69"/>
      <c r="B95" s="102" t="s">
        <v>439</v>
      </c>
      <c r="C95" s="5"/>
      <c r="D95" s="5"/>
      <c r="E95" s="5"/>
      <c r="F95" s="5"/>
      <c r="G95" s="5"/>
      <c r="H95" s="5"/>
      <c r="I95" s="5"/>
      <c r="J95" s="5"/>
      <c r="K95" s="5"/>
      <c r="L95" s="5"/>
      <c r="M95" s="5"/>
      <c r="N95" s="5"/>
      <c r="O95" s="5"/>
      <c r="P95" s="5"/>
      <c r="Q95" s="5"/>
      <c r="R95" s="5"/>
      <c r="S95" s="5"/>
      <c r="T95" s="5"/>
      <c r="U95" s="5"/>
      <c r="V95" s="5"/>
      <c r="W95" s="5"/>
      <c r="X95" s="5"/>
      <c r="Y95" s="5"/>
      <c r="Z95" s="5"/>
      <c r="AA95" s="101"/>
      <c r="AB95" s="390" t="e">
        <f>計画書!#REF!</f>
        <v>#REF!</v>
      </c>
      <c r="AC95" s="390"/>
      <c r="AD95" s="390"/>
      <c r="AE95" s="390"/>
      <c r="AF95" s="390"/>
      <c r="AG95" s="6" t="s">
        <v>38</v>
      </c>
      <c r="AI95" s="158"/>
    </row>
    <row r="96" spans="1:35" ht="16.149999999999999" customHeight="1">
      <c r="A96" s="20" t="s">
        <v>413</v>
      </c>
      <c r="B96" s="5"/>
      <c r="C96" s="5"/>
      <c r="D96" s="5"/>
      <c r="E96" s="5"/>
      <c r="F96" s="5"/>
      <c r="G96" s="5"/>
      <c r="H96" s="5"/>
      <c r="I96" s="5"/>
      <c r="J96" s="5"/>
      <c r="K96" s="5"/>
      <c r="L96" s="5"/>
      <c r="M96" s="5"/>
      <c r="N96" s="5"/>
      <c r="O96" s="5"/>
      <c r="P96" s="5"/>
      <c r="Q96" s="5"/>
      <c r="R96" s="5"/>
      <c r="S96" s="5"/>
      <c r="T96" s="5"/>
      <c r="U96" s="5"/>
      <c r="V96" s="5"/>
      <c r="W96" s="5"/>
      <c r="X96" s="5"/>
      <c r="Y96" s="5"/>
      <c r="Z96" s="5"/>
      <c r="AA96" s="5"/>
      <c r="AB96" s="391"/>
      <c r="AC96" s="391"/>
      <c r="AD96" s="391"/>
      <c r="AE96" s="391"/>
      <c r="AF96" s="391"/>
      <c r="AG96" s="6" t="s">
        <v>38</v>
      </c>
      <c r="AI96" s="158"/>
    </row>
    <row r="97" spans="1:35" ht="16.149999999999999" customHeight="1">
      <c r="A97" s="69"/>
      <c r="B97" s="48" t="s">
        <v>440</v>
      </c>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391"/>
      <c r="AC97" s="391"/>
      <c r="AD97" s="391"/>
      <c r="AE97" s="391"/>
      <c r="AF97" s="391"/>
      <c r="AG97" s="13" t="s">
        <v>38</v>
      </c>
      <c r="AI97" s="157"/>
    </row>
    <row r="98" spans="1:35" ht="16.149999999999999" customHeight="1">
      <c r="A98" s="20" t="s">
        <v>441</v>
      </c>
      <c r="B98" s="5"/>
      <c r="C98" s="5"/>
      <c r="D98" s="5"/>
      <c r="E98" s="5"/>
      <c r="F98" s="5"/>
      <c r="G98" s="5"/>
      <c r="H98" s="5"/>
      <c r="I98" s="5"/>
      <c r="J98" s="5"/>
      <c r="K98" s="5"/>
      <c r="L98" s="5"/>
      <c r="M98" s="5"/>
      <c r="N98" s="5"/>
      <c r="O98" s="5"/>
      <c r="P98" s="5"/>
      <c r="Q98" s="5"/>
      <c r="R98" s="5"/>
      <c r="S98" s="5"/>
      <c r="T98" s="5"/>
      <c r="U98" s="5"/>
      <c r="V98" s="5"/>
      <c r="W98" s="5"/>
      <c r="X98" s="5"/>
      <c r="Y98" s="5"/>
      <c r="Z98" s="5"/>
      <c r="AA98" s="5"/>
      <c r="AB98" s="393" t="e">
        <f>AB97-AB95</f>
        <v>#REF!</v>
      </c>
      <c r="AC98" s="393"/>
      <c r="AD98" s="393"/>
      <c r="AE98" s="393"/>
      <c r="AF98" s="393"/>
      <c r="AG98" s="6" t="s">
        <v>38</v>
      </c>
      <c r="AI98" s="157"/>
    </row>
    <row r="99" spans="1:35" ht="16.149999999999999" customHeight="1">
      <c r="A99" s="14"/>
      <c r="B99" s="37" t="s">
        <v>442</v>
      </c>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391"/>
      <c r="AC99" s="391"/>
      <c r="AD99" s="391"/>
      <c r="AE99" s="391"/>
      <c r="AF99" s="391"/>
      <c r="AG99" s="22" t="s">
        <v>38</v>
      </c>
      <c r="AI99" s="170" t="e">
        <f>IF(AB99&gt;AB98,"←㊳と㊴の合計が㊲と一致するように記載してください","")</f>
        <v>#REF!</v>
      </c>
    </row>
    <row r="100" spans="1:35" ht="16.149999999999999" customHeight="1" thickBot="1">
      <c r="A100" s="38"/>
      <c r="B100" s="113" t="s">
        <v>443</v>
      </c>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387"/>
      <c r="AC100" s="387"/>
      <c r="AD100" s="387"/>
      <c r="AE100" s="387"/>
      <c r="AF100" s="387"/>
      <c r="AG100" s="22" t="s">
        <v>418</v>
      </c>
      <c r="AI100" s="170" t="e">
        <f>IF(AB98&lt;&gt;(AB99+AB100),"←㊳と㊴の合計が㊲と一致するように記載してください","")</f>
        <v>#REF!</v>
      </c>
    </row>
    <row r="101" spans="1:35" ht="16.350000000000001" customHeight="1" thickTop="1" thickBot="1">
      <c r="A101" s="70"/>
      <c r="B101" s="114" t="s">
        <v>444</v>
      </c>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395" t="e">
        <f>AB100/AB95*100</f>
        <v>#REF!</v>
      </c>
      <c r="AC101" s="395"/>
      <c r="AD101" s="395"/>
      <c r="AE101" s="395"/>
      <c r="AF101" s="395"/>
      <c r="AG101" s="116" t="s">
        <v>420</v>
      </c>
      <c r="AI101" s="157"/>
    </row>
    <row r="102" spans="1:35" ht="16.350000000000001" customHeight="1"/>
    <row r="103" spans="1:35" ht="16.149999999999999" customHeight="1" thickBot="1">
      <c r="A103" s="1" t="s">
        <v>445</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396"/>
      <c r="AB103" s="396"/>
      <c r="AC103" s="396"/>
      <c r="AD103" s="396"/>
      <c r="AE103" s="396"/>
      <c r="AF103" s="396"/>
      <c r="AG103" s="396"/>
    </row>
    <row r="104" spans="1:35" ht="16.149999999999999" customHeight="1">
      <c r="A104" s="112" t="s">
        <v>446</v>
      </c>
      <c r="B104" s="4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63"/>
      <c r="AB104" s="394" t="e">
        <f>計画書!#REF!</f>
        <v>#REF!</v>
      </c>
      <c r="AC104" s="394"/>
      <c r="AD104" s="394"/>
      <c r="AE104" s="394"/>
      <c r="AF104" s="394"/>
      <c r="AG104" s="65" t="s">
        <v>410</v>
      </c>
      <c r="AI104" s="157"/>
    </row>
    <row r="105" spans="1:35" ht="16.149999999999999" customHeight="1">
      <c r="A105" s="20" t="s">
        <v>411</v>
      </c>
      <c r="B105" s="61"/>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62"/>
      <c r="AB105" s="390" t="e">
        <f>計画書!#REF!</f>
        <v>#REF!</v>
      </c>
      <c r="AC105" s="390"/>
      <c r="AD105" s="390"/>
      <c r="AE105" s="390"/>
      <c r="AF105" s="390"/>
      <c r="AG105" s="13" t="s">
        <v>38</v>
      </c>
      <c r="AI105" s="157"/>
    </row>
    <row r="106" spans="1:35" ht="16.149999999999999" customHeight="1">
      <c r="A106" s="69"/>
      <c r="B106" s="102" t="s">
        <v>447</v>
      </c>
      <c r="C106" s="5"/>
      <c r="D106" s="5"/>
      <c r="E106" s="5"/>
      <c r="F106" s="5"/>
      <c r="G106" s="5"/>
      <c r="H106" s="5"/>
      <c r="I106" s="5"/>
      <c r="J106" s="5"/>
      <c r="K106" s="5"/>
      <c r="L106" s="5"/>
      <c r="M106" s="5"/>
      <c r="N106" s="5"/>
      <c r="O106" s="5"/>
      <c r="P106" s="5"/>
      <c r="Q106" s="5"/>
      <c r="R106" s="5"/>
      <c r="S106" s="5"/>
      <c r="T106" s="5"/>
      <c r="U106" s="5"/>
      <c r="V106" s="5"/>
      <c r="W106" s="5"/>
      <c r="X106" s="5"/>
      <c r="Y106" s="5"/>
      <c r="Z106" s="5"/>
      <c r="AA106" s="101"/>
      <c r="AB106" s="390" t="e">
        <f>計画書!#REF!</f>
        <v>#REF!</v>
      </c>
      <c r="AC106" s="390"/>
      <c r="AD106" s="390"/>
      <c r="AE106" s="390"/>
      <c r="AF106" s="390"/>
      <c r="AG106" s="6" t="s">
        <v>38</v>
      </c>
      <c r="AI106" s="159"/>
    </row>
    <row r="107" spans="1:35" ht="16.149999999999999" customHeight="1">
      <c r="A107" s="20" t="s">
        <v>413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91"/>
      <c r="AC107" s="391"/>
      <c r="AD107" s="391"/>
      <c r="AE107" s="391"/>
      <c r="AF107" s="391"/>
      <c r="AG107" s="6" t="s">
        <v>38</v>
      </c>
      <c r="AI107" s="158"/>
    </row>
    <row r="108" spans="1:35" ht="16.149999999999999" customHeight="1">
      <c r="A108" s="69"/>
      <c r="B108" s="48" t="s">
        <v>448</v>
      </c>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391"/>
      <c r="AC108" s="391"/>
      <c r="AD108" s="391"/>
      <c r="AE108" s="391"/>
      <c r="AF108" s="391"/>
      <c r="AG108" s="13" t="s">
        <v>38</v>
      </c>
      <c r="AI108" s="158"/>
    </row>
    <row r="109" spans="1:35" ht="16.149999999999999" customHeight="1">
      <c r="A109" s="20" t="s">
        <v>449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90" t="e">
        <f>AB108-AB106</f>
        <v>#REF!</v>
      </c>
      <c r="AC109" s="390"/>
      <c r="AD109" s="390"/>
      <c r="AE109" s="390"/>
      <c r="AF109" s="390"/>
      <c r="AG109" s="6" t="s">
        <v>38</v>
      </c>
      <c r="AI109" s="157"/>
    </row>
    <row r="110" spans="1:35" ht="16.149999999999999" customHeight="1">
      <c r="A110" s="14"/>
      <c r="B110" s="37" t="s">
        <v>450</v>
      </c>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391"/>
      <c r="AC110" s="391"/>
      <c r="AD110" s="391"/>
      <c r="AE110" s="391"/>
      <c r="AF110" s="391"/>
      <c r="AG110" s="22" t="s">
        <v>38</v>
      </c>
      <c r="AI110" s="170" t="e">
        <f>IF(AB110&gt;AB109,"←㊺と㊻の合計が㊹と一致するように記載してください","")</f>
        <v>#REF!</v>
      </c>
    </row>
    <row r="111" spans="1:35" ht="16.149999999999999" customHeight="1" thickBot="1">
      <c r="A111" s="38"/>
      <c r="B111" s="113" t="s">
        <v>451</v>
      </c>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438"/>
      <c r="AC111" s="438"/>
      <c r="AD111" s="438"/>
      <c r="AE111" s="438"/>
      <c r="AF111" s="438"/>
      <c r="AG111" s="22" t="s">
        <v>418</v>
      </c>
      <c r="AI111" s="170" t="e">
        <f>IF(AB109&lt;&gt;(AB110+AB111),"←㊺と㊻の合計が㊹と一致するように記載してください","")</f>
        <v>#REF!</v>
      </c>
    </row>
    <row r="112" spans="1:35" ht="16.350000000000001" customHeight="1" thickTop="1" thickBot="1">
      <c r="A112" s="70"/>
      <c r="B112" s="114" t="s">
        <v>452</v>
      </c>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395" t="e">
        <f>AB111/AB106*100</f>
        <v>#REF!</v>
      </c>
      <c r="AC112" s="395"/>
      <c r="AD112" s="395"/>
      <c r="AE112" s="395"/>
      <c r="AF112" s="395"/>
      <c r="AG112" s="116" t="s">
        <v>420</v>
      </c>
      <c r="AI112" s="157"/>
    </row>
    <row r="113" spans="1:35" ht="16.350000000000001" customHeight="1">
      <c r="AI113" s="157"/>
    </row>
    <row r="114" spans="1:35" ht="16.350000000000001" customHeight="1">
      <c r="A114" s="52" t="s">
        <v>453</v>
      </c>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5" ht="16.149999999999999" customHeight="1" thickBot="1">
      <c r="A115" s="52" t="s">
        <v>454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435"/>
      <c r="AB115" s="435"/>
      <c r="AC115" s="435"/>
      <c r="AD115" s="435"/>
      <c r="AE115" s="435"/>
      <c r="AF115" s="435"/>
      <c r="AG115" s="435"/>
      <c r="AH115" s="151"/>
    </row>
    <row r="116" spans="1:35" ht="16.149999999999999" customHeight="1">
      <c r="A116" s="87" t="s">
        <v>455</v>
      </c>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66"/>
      <c r="AB116" s="436" t="e">
        <f>計画書!#REF!</f>
        <v>#REF!</v>
      </c>
      <c r="AC116" s="436"/>
      <c r="AD116" s="436"/>
      <c r="AE116" s="436"/>
      <c r="AF116" s="436"/>
      <c r="AG116" s="68" t="s">
        <v>410</v>
      </c>
      <c r="AH116" s="149"/>
      <c r="AI116" s="157"/>
    </row>
    <row r="117" spans="1:35" ht="16.149999999999999" customHeight="1">
      <c r="A117" s="81" t="s">
        <v>456</v>
      </c>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67"/>
      <c r="AB117" s="437" t="e">
        <f>計画書!#REF!</f>
        <v>#REF!</v>
      </c>
      <c r="AC117" s="437"/>
      <c r="AD117" s="437"/>
      <c r="AE117" s="437"/>
      <c r="AF117" s="437"/>
      <c r="AG117" s="89" t="s">
        <v>38</v>
      </c>
      <c r="AH117" s="149"/>
      <c r="AI117" s="157"/>
    </row>
    <row r="118" spans="1:35" ht="16.149999999999999" customHeight="1">
      <c r="A118" s="81" t="s">
        <v>457</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67"/>
      <c r="AB118" s="437" t="e">
        <f>計画書!#REF!</f>
        <v>#REF!</v>
      </c>
      <c r="AC118" s="437"/>
      <c r="AD118" s="437"/>
      <c r="AE118" s="437"/>
      <c r="AF118" s="437"/>
      <c r="AG118" s="56" t="s">
        <v>38</v>
      </c>
      <c r="AI118" s="157"/>
    </row>
    <row r="119" spans="1:35" ht="16.149999999999999" customHeight="1">
      <c r="A119" s="388" t="s">
        <v>458</v>
      </c>
      <c r="B119" s="389"/>
      <c r="C119" s="389"/>
      <c r="D119" s="389"/>
      <c r="E119" s="389"/>
      <c r="F119" s="389"/>
      <c r="G119" s="389"/>
      <c r="H119" s="389"/>
      <c r="I119" s="389"/>
      <c r="J119" s="389"/>
      <c r="K119" s="389"/>
      <c r="L119" s="389"/>
      <c r="M119" s="389"/>
      <c r="N119" s="389"/>
      <c r="O119" s="389"/>
      <c r="P119" s="389"/>
      <c r="Q119" s="389"/>
      <c r="R119" s="389"/>
      <c r="S119" s="389"/>
      <c r="T119" s="389"/>
      <c r="U119" s="389"/>
      <c r="V119" s="389"/>
      <c r="W119" s="389"/>
      <c r="X119" s="389"/>
      <c r="Y119" s="389"/>
      <c r="Z119" s="389"/>
      <c r="AA119" s="389"/>
      <c r="AB119" s="390" t="e">
        <f>計画書!#REF!</f>
        <v>#REF!</v>
      </c>
      <c r="AC119" s="390"/>
      <c r="AD119" s="390"/>
      <c r="AE119" s="390"/>
      <c r="AF119" s="390"/>
      <c r="AG119" s="56" t="s">
        <v>38</v>
      </c>
      <c r="AI119" s="159"/>
    </row>
    <row r="120" spans="1:35" ht="16.149999999999999" customHeight="1">
      <c r="A120" s="81" t="s">
        <v>459</v>
      </c>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425"/>
      <c r="AC120" s="425"/>
      <c r="AD120" s="425"/>
      <c r="AE120" s="425"/>
      <c r="AF120" s="425"/>
      <c r="AG120" s="58" t="s">
        <v>38</v>
      </c>
      <c r="AI120" s="158"/>
    </row>
    <row r="121" spans="1:35" ht="16.149999999999999" customHeight="1">
      <c r="A121" s="81" t="s">
        <v>460</v>
      </c>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391"/>
      <c r="AC121" s="391"/>
      <c r="AD121" s="391"/>
      <c r="AE121" s="391"/>
      <c r="AF121" s="391"/>
      <c r="AG121" s="58" t="s">
        <v>38</v>
      </c>
      <c r="AI121" s="158"/>
    </row>
    <row r="122" spans="1:35" ht="16.149999999999999" customHeight="1">
      <c r="A122" s="388" t="s">
        <v>461</v>
      </c>
      <c r="B122" s="389"/>
      <c r="C122" s="389"/>
      <c r="D122" s="389"/>
      <c r="E122" s="389"/>
      <c r="F122" s="389"/>
      <c r="G122" s="389"/>
      <c r="H122" s="389"/>
      <c r="I122" s="389"/>
      <c r="J122" s="389"/>
      <c r="K122" s="389"/>
      <c r="L122" s="389"/>
      <c r="M122" s="389"/>
      <c r="N122" s="389"/>
      <c r="O122" s="389"/>
      <c r="P122" s="389"/>
      <c r="Q122" s="389"/>
      <c r="R122" s="389"/>
      <c r="S122" s="389"/>
      <c r="T122" s="389"/>
      <c r="U122" s="389"/>
      <c r="V122" s="389"/>
      <c r="W122" s="389"/>
      <c r="X122" s="389"/>
      <c r="Y122" s="389"/>
      <c r="Z122" s="389"/>
      <c r="AA122" s="389"/>
      <c r="AB122" s="391"/>
      <c r="AC122" s="391"/>
      <c r="AD122" s="391"/>
      <c r="AE122" s="391"/>
      <c r="AF122" s="391"/>
      <c r="AG122" s="58" t="s">
        <v>38</v>
      </c>
      <c r="AI122" s="158"/>
    </row>
    <row r="123" spans="1:35" ht="16.149999999999999" customHeight="1">
      <c r="A123" s="71" t="s">
        <v>462</v>
      </c>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430" t="e">
        <f>AB120-AB117</f>
        <v>#REF!</v>
      </c>
      <c r="AC123" s="430"/>
      <c r="AD123" s="430"/>
      <c r="AE123" s="430"/>
      <c r="AF123" s="430"/>
      <c r="AG123" s="58" t="s">
        <v>38</v>
      </c>
      <c r="AI123" s="157"/>
    </row>
    <row r="124" spans="1:35" ht="16.149999999999999" customHeight="1">
      <c r="A124" s="82" t="s">
        <v>463</v>
      </c>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430" t="e">
        <f>AB122-AB119</f>
        <v>#REF!</v>
      </c>
      <c r="AC124" s="430"/>
      <c r="AD124" s="430"/>
      <c r="AE124" s="430"/>
      <c r="AF124" s="430"/>
      <c r="AG124" s="58" t="s">
        <v>38</v>
      </c>
      <c r="AI124" s="157"/>
    </row>
    <row r="125" spans="1:35" ht="16.149999999999999" customHeight="1">
      <c r="A125" s="71"/>
      <c r="B125" s="72" t="s">
        <v>464</v>
      </c>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431"/>
      <c r="AC125" s="431"/>
      <c r="AD125" s="431"/>
      <c r="AE125" s="431"/>
      <c r="AF125" s="431"/>
      <c r="AG125" s="117" t="s">
        <v>38</v>
      </c>
      <c r="AI125" s="170" t="e">
        <f>IF(AB125&gt;AB124,"←(53)と(54)の合計が(52)-(50)と一致するように記載してください","")</f>
        <v>#REF!</v>
      </c>
    </row>
    <row r="126" spans="1:35" ht="16.149999999999999" customHeight="1" thickBot="1">
      <c r="A126" s="73"/>
      <c r="B126" s="84" t="s">
        <v>465</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432"/>
      <c r="AC126" s="432"/>
      <c r="AD126" s="432"/>
      <c r="AE126" s="432"/>
      <c r="AF126" s="432"/>
      <c r="AG126" s="117" t="s">
        <v>418</v>
      </c>
      <c r="AI126" s="170" t="e">
        <f>IF(AB124&lt;&gt;(AB125+AB126),"←(53)と(54)の合計が(52)-(50)と一致するように記載してください","")</f>
        <v>#REF!</v>
      </c>
    </row>
    <row r="127" spans="1:35" ht="16.350000000000001" customHeight="1" thickTop="1" thickBot="1">
      <c r="A127" s="74"/>
      <c r="B127" s="85" t="s">
        <v>466</v>
      </c>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434" t="e">
        <f>AB126/AB119*100</f>
        <v>#REF!</v>
      </c>
      <c r="AC127" s="434"/>
      <c r="AD127" s="434"/>
      <c r="AE127" s="434"/>
      <c r="AF127" s="434"/>
      <c r="AG127" s="118" t="s">
        <v>420</v>
      </c>
      <c r="AI127" s="157"/>
    </row>
    <row r="128" spans="1:35" ht="4.1500000000000004"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I128" s="157"/>
    </row>
    <row r="129" spans="1:35" ht="14.45" customHeight="1">
      <c r="A129" s="48" t="s">
        <v>467</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I129" s="157"/>
    </row>
    <row r="130" spans="1:35">
      <c r="A130" s="48" t="s">
        <v>468</v>
      </c>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row>
    <row r="131" spans="1:3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row>
    <row r="132" spans="1:35">
      <c r="A132" s="48"/>
      <c r="B132" s="48"/>
      <c r="C132" s="48"/>
      <c r="D132" s="48" t="s">
        <v>22</v>
      </c>
      <c r="E132" s="48"/>
      <c r="F132" s="397"/>
      <c r="G132" s="397"/>
      <c r="H132" s="48" t="s">
        <v>23</v>
      </c>
      <c r="I132" s="397"/>
      <c r="J132" s="397"/>
      <c r="K132" s="48" t="s">
        <v>66</v>
      </c>
      <c r="L132" s="397"/>
      <c r="M132" s="397"/>
      <c r="N132" s="48" t="s">
        <v>25</v>
      </c>
      <c r="O132" s="48"/>
      <c r="P132" s="48"/>
      <c r="Q132" s="48" t="s">
        <v>469</v>
      </c>
      <c r="R132" s="48"/>
      <c r="S132" s="48"/>
      <c r="T132" s="48"/>
      <c r="U132" s="429"/>
      <c r="V132" s="429"/>
      <c r="W132" s="429"/>
      <c r="X132" s="429"/>
      <c r="Y132" s="429"/>
      <c r="Z132" s="429"/>
      <c r="AA132" s="429"/>
      <c r="AB132" s="429"/>
      <c r="AC132" s="429"/>
      <c r="AD132" s="429"/>
      <c r="AE132" s="429"/>
      <c r="AF132" s="429"/>
      <c r="AG132" s="48"/>
    </row>
    <row r="133" spans="1:35" ht="10.9" customHeight="1">
      <c r="A133" s="48"/>
      <c r="B133" s="48"/>
      <c r="C133" s="48"/>
      <c r="D133" s="48"/>
      <c r="E133" s="48"/>
      <c r="F133" s="16"/>
      <c r="G133" s="16"/>
      <c r="H133" s="48"/>
      <c r="I133" s="16"/>
      <c r="J133" s="16"/>
      <c r="K133" s="48"/>
      <c r="L133" s="16"/>
      <c r="M133" s="16"/>
      <c r="N133" s="48"/>
      <c r="O133" s="48"/>
      <c r="P133" s="48"/>
      <c r="Q133" s="48"/>
      <c r="R133" s="48"/>
      <c r="S133" s="48"/>
      <c r="T133" s="48"/>
      <c r="U133" s="16"/>
      <c r="V133" s="16"/>
      <c r="W133" s="16"/>
      <c r="X133" s="16"/>
      <c r="Y133" s="16"/>
      <c r="Z133" s="16"/>
      <c r="AA133" s="16"/>
      <c r="AB133" s="16"/>
      <c r="AC133" s="16"/>
      <c r="AD133" s="16"/>
      <c r="AE133" s="16"/>
      <c r="AF133" s="16"/>
      <c r="AG133" s="48"/>
    </row>
    <row r="134" spans="1:35" ht="10.9" customHeight="1">
      <c r="A134" s="48"/>
      <c r="B134" s="48"/>
      <c r="C134" s="48"/>
      <c r="D134" s="48"/>
      <c r="E134" s="48"/>
      <c r="F134" s="16"/>
      <c r="G134" s="16"/>
      <c r="H134" s="48"/>
      <c r="I134" s="16"/>
      <c r="J134" s="16"/>
      <c r="K134" s="48"/>
      <c r="L134" s="16"/>
      <c r="M134" s="16"/>
      <c r="N134" s="48"/>
      <c r="O134" s="48"/>
      <c r="P134" s="48"/>
      <c r="Q134" s="48"/>
      <c r="R134" s="48"/>
      <c r="S134" s="48"/>
      <c r="T134" s="48"/>
      <c r="U134" s="16"/>
      <c r="V134" s="16"/>
      <c r="W134" s="16"/>
      <c r="X134" s="16"/>
      <c r="Y134" s="16"/>
      <c r="Z134" s="16"/>
      <c r="AA134" s="16"/>
      <c r="AB134" s="16"/>
      <c r="AC134" s="16"/>
      <c r="AD134" s="16"/>
      <c r="AE134" s="16"/>
      <c r="AF134" s="16"/>
      <c r="AG134" s="48"/>
    </row>
    <row r="135" spans="1:35" ht="16.899999999999999" customHeight="1">
      <c r="A135" s="48" t="s">
        <v>91</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row>
    <row r="136" spans="1:35" ht="15" customHeight="1">
      <c r="A136" s="298" t="s">
        <v>470</v>
      </c>
      <c r="B136" s="298"/>
      <c r="C136" s="298"/>
      <c r="D136" s="298"/>
      <c r="E136" s="298"/>
      <c r="F136" s="298"/>
      <c r="G136" s="298"/>
      <c r="H136" s="298"/>
      <c r="I136" s="298"/>
      <c r="J136" s="298"/>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152"/>
    </row>
    <row r="137" spans="1:35" ht="15" customHeight="1">
      <c r="A137" s="298"/>
      <c r="B137" s="298"/>
      <c r="C137" s="298"/>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152"/>
    </row>
    <row r="138" spans="1:35" ht="15" customHeight="1">
      <c r="A138" s="298"/>
      <c r="B138" s="298"/>
      <c r="C138" s="298"/>
      <c r="D138" s="298"/>
      <c r="E138" s="298"/>
      <c r="F138" s="298"/>
      <c r="G138" s="298"/>
      <c r="H138" s="298"/>
      <c r="I138" s="298"/>
      <c r="J138" s="298"/>
      <c r="K138" s="298"/>
      <c r="L138" s="298"/>
      <c r="M138" s="298"/>
      <c r="N138" s="298"/>
      <c r="O138" s="298"/>
      <c r="P138" s="298"/>
      <c r="Q138" s="298"/>
      <c r="R138" s="298"/>
      <c r="S138" s="298"/>
      <c r="T138" s="298"/>
      <c r="U138" s="298"/>
      <c r="V138" s="298"/>
      <c r="W138" s="298"/>
      <c r="X138" s="298"/>
      <c r="Y138" s="298"/>
      <c r="Z138" s="298"/>
      <c r="AA138" s="298"/>
      <c r="AB138" s="298"/>
      <c r="AC138" s="298"/>
      <c r="AD138" s="298"/>
      <c r="AE138" s="298"/>
      <c r="AF138" s="298"/>
      <c r="AG138" s="298"/>
      <c r="AH138" s="152"/>
    </row>
    <row r="139" spans="1:35" ht="15" customHeight="1">
      <c r="A139" s="298"/>
      <c r="B139" s="298"/>
      <c r="C139" s="298"/>
      <c r="D139" s="298"/>
      <c r="E139" s="298"/>
      <c r="F139" s="298"/>
      <c r="G139" s="298"/>
      <c r="H139" s="298"/>
      <c r="I139" s="298"/>
      <c r="J139" s="298"/>
      <c r="K139" s="298"/>
      <c r="L139" s="298"/>
      <c r="M139" s="298"/>
      <c r="N139" s="298"/>
      <c r="O139" s="298"/>
      <c r="P139" s="298"/>
      <c r="Q139" s="298"/>
      <c r="R139" s="298"/>
      <c r="S139" s="298"/>
      <c r="T139" s="298"/>
      <c r="U139" s="298"/>
      <c r="V139" s="298"/>
      <c r="W139" s="298"/>
      <c r="X139" s="298"/>
      <c r="Y139" s="298"/>
      <c r="Z139" s="298"/>
      <c r="AA139" s="298"/>
      <c r="AB139" s="298"/>
      <c r="AC139" s="298"/>
      <c r="AD139" s="298"/>
      <c r="AE139" s="298"/>
      <c r="AF139" s="298"/>
      <c r="AG139" s="298"/>
      <c r="AH139" s="152"/>
    </row>
    <row r="140" spans="1:35" ht="15" customHeight="1">
      <c r="A140" s="298"/>
      <c r="B140" s="298"/>
      <c r="C140" s="298"/>
      <c r="D140" s="298"/>
      <c r="E140" s="298"/>
      <c r="F140" s="298"/>
      <c r="G140" s="298"/>
      <c r="H140" s="298"/>
      <c r="I140" s="298"/>
      <c r="J140" s="298"/>
      <c r="K140" s="298"/>
      <c r="L140" s="298"/>
      <c r="M140" s="298"/>
      <c r="N140" s="298"/>
      <c r="O140" s="298"/>
      <c r="P140" s="298"/>
      <c r="Q140" s="298"/>
      <c r="R140" s="298"/>
      <c r="S140" s="298"/>
      <c r="T140" s="298"/>
      <c r="U140" s="298"/>
      <c r="V140" s="298"/>
      <c r="W140" s="298"/>
      <c r="X140" s="298"/>
      <c r="Y140" s="298"/>
      <c r="Z140" s="298"/>
      <c r="AA140" s="298"/>
      <c r="AB140" s="298"/>
      <c r="AC140" s="298"/>
      <c r="AD140" s="298"/>
      <c r="AE140" s="298"/>
      <c r="AF140" s="298"/>
      <c r="AG140" s="298"/>
      <c r="AH140" s="152"/>
    </row>
    <row r="141" spans="1:35" ht="15" customHeight="1">
      <c r="A141" s="298"/>
      <c r="B141" s="298"/>
      <c r="C141" s="298"/>
      <c r="D141" s="298"/>
      <c r="E141" s="298"/>
      <c r="F141" s="298"/>
      <c r="G141" s="298"/>
      <c r="H141" s="298"/>
      <c r="I141" s="298"/>
      <c r="J141" s="298"/>
      <c r="K141" s="298"/>
      <c r="L141" s="298"/>
      <c r="M141" s="298"/>
      <c r="N141" s="298"/>
      <c r="O141" s="298"/>
      <c r="P141" s="298"/>
      <c r="Q141" s="298"/>
      <c r="R141" s="298"/>
      <c r="S141" s="298"/>
      <c r="T141" s="298"/>
      <c r="U141" s="298"/>
      <c r="V141" s="298"/>
      <c r="W141" s="298"/>
      <c r="X141" s="298"/>
      <c r="Y141" s="298"/>
      <c r="Z141" s="298"/>
      <c r="AA141" s="298"/>
      <c r="AB141" s="298"/>
      <c r="AC141" s="298"/>
      <c r="AD141" s="298"/>
      <c r="AE141" s="298"/>
      <c r="AF141" s="298"/>
      <c r="AG141" s="298"/>
      <c r="AH141" s="152"/>
    </row>
    <row r="142" spans="1:35" ht="15" customHeight="1">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152"/>
    </row>
    <row r="143" spans="1:35" ht="15" customHeight="1">
      <c r="A143" s="298"/>
      <c r="B143" s="298"/>
      <c r="C143" s="298"/>
      <c r="D143" s="298"/>
      <c r="E143" s="298"/>
      <c r="F143" s="298"/>
      <c r="G143" s="298"/>
      <c r="H143" s="298"/>
      <c r="I143" s="298"/>
      <c r="J143" s="298"/>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98"/>
      <c r="AG143" s="298"/>
      <c r="AH143" s="153"/>
    </row>
    <row r="144" spans="1:35" ht="15" customHeight="1">
      <c r="A144" s="298"/>
      <c r="B144" s="298"/>
      <c r="C144" s="298"/>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153"/>
    </row>
    <row r="145" spans="1:34" ht="15" customHeight="1">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153"/>
    </row>
    <row r="146" spans="1:34" ht="15" customHeight="1">
      <c r="A146" s="298"/>
      <c r="B146" s="298"/>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8"/>
      <c r="AG146" s="298"/>
      <c r="AH146" s="153"/>
    </row>
    <row r="147" spans="1:34" ht="15" customHeight="1">
      <c r="A147" s="298"/>
      <c r="B147" s="298"/>
      <c r="C147" s="298"/>
      <c r="D147" s="298"/>
      <c r="E147" s="298"/>
      <c r="F147" s="298"/>
      <c r="G147" s="298"/>
      <c r="H147" s="298"/>
      <c r="I147" s="298"/>
      <c r="J147" s="298"/>
      <c r="K147" s="298"/>
      <c r="L147" s="298"/>
      <c r="M147" s="298"/>
      <c r="N147" s="298"/>
      <c r="O147" s="298"/>
      <c r="P147" s="298"/>
      <c r="Q147" s="298"/>
      <c r="R147" s="298"/>
      <c r="S147" s="298"/>
      <c r="T147" s="298"/>
      <c r="U147" s="298"/>
      <c r="V147" s="298"/>
      <c r="W147" s="298"/>
      <c r="X147" s="298"/>
      <c r="Y147" s="298"/>
      <c r="Z147" s="298"/>
      <c r="AA147" s="298"/>
      <c r="AB147" s="298"/>
      <c r="AC147" s="298"/>
      <c r="AD147" s="298"/>
      <c r="AE147" s="298"/>
      <c r="AF147" s="298"/>
      <c r="AG147" s="298"/>
    </row>
    <row r="148" spans="1:34" ht="15" customHeight="1">
      <c r="A148" s="298"/>
      <c r="B148" s="298"/>
      <c r="C148" s="298"/>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152"/>
    </row>
    <row r="149" spans="1:34" ht="15" customHeight="1">
      <c r="A149" s="298"/>
      <c r="B149" s="298"/>
      <c r="C149" s="298"/>
      <c r="D149" s="298"/>
      <c r="E149" s="298"/>
      <c r="F149" s="298"/>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152"/>
    </row>
    <row r="150" spans="1:34" ht="15" customHeight="1">
      <c r="A150" s="298"/>
      <c r="B150" s="298"/>
      <c r="C150" s="298"/>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152"/>
    </row>
    <row r="151" spans="1:34" ht="15" customHeight="1">
      <c r="A151" s="298"/>
      <c r="B151" s="298"/>
      <c r="C151" s="298"/>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row>
    <row r="152" spans="1:34" ht="15" customHeight="1">
      <c r="A152" s="298"/>
      <c r="B152" s="298"/>
      <c r="C152" s="298"/>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152"/>
    </row>
    <row r="153" spans="1:34" ht="15" customHeight="1">
      <c r="A153" s="298"/>
      <c r="B153" s="298"/>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row>
    <row r="154" spans="1:34" ht="15" customHeight="1">
      <c r="A154" s="298"/>
      <c r="B154" s="298"/>
      <c r="C154" s="298"/>
      <c r="D154" s="298"/>
      <c r="E154" s="298"/>
      <c r="F154" s="298"/>
      <c r="G154" s="298"/>
      <c r="H154" s="298"/>
      <c r="I154" s="298"/>
      <c r="J154" s="298"/>
      <c r="K154" s="298"/>
      <c r="L154" s="298"/>
      <c r="M154" s="298"/>
      <c r="N154" s="298"/>
      <c r="O154" s="298"/>
      <c r="P154" s="298"/>
      <c r="Q154" s="298"/>
      <c r="R154" s="298"/>
      <c r="S154" s="298"/>
      <c r="T154" s="298"/>
      <c r="U154" s="298"/>
      <c r="V154" s="298"/>
      <c r="W154" s="298"/>
      <c r="X154" s="298"/>
      <c r="Y154" s="298"/>
      <c r="Z154" s="298"/>
      <c r="AA154" s="298"/>
      <c r="AB154" s="298"/>
      <c r="AC154" s="298"/>
      <c r="AD154" s="298"/>
      <c r="AE154" s="298"/>
      <c r="AF154" s="298"/>
      <c r="AG154" s="298"/>
    </row>
    <row r="155" spans="1:34" ht="1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row>
    <row r="156" spans="1:34" ht="1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row>
    <row r="157" spans="1:34" ht="1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row>
    <row r="158" spans="1:34" ht="1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row>
    <row r="159" spans="1:34" ht="1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row>
    <row r="160" spans="1:3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row>
    <row r="161" spans="1:33">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row>
    <row r="162" spans="1:33">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row>
    <row r="163" spans="1:33">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row>
    <row r="164" spans="1:33">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row>
    <row r="165" spans="1:33">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row>
    <row r="166" spans="1:33">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row>
    <row r="167" spans="1:33">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row>
    <row r="168" spans="1:33">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row>
    <row r="169" spans="1:33">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row>
    <row r="170" spans="1:33">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row>
    <row r="171" spans="1:33">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row>
    <row r="172" spans="1:33">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row>
    <row r="173" spans="1:33">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row>
    <row r="174" spans="1:33">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row>
    <row r="175" spans="1:33">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row>
  </sheetData>
  <mergeCells count="17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F132:G132"/>
    <mergeCell ref="I132:J132"/>
    <mergeCell ref="L132:M132"/>
    <mergeCell ref="U132:AF132"/>
    <mergeCell ref="A136:AG154"/>
    <mergeCell ref="AB120:AF120"/>
    <mergeCell ref="AB121:AF121"/>
    <mergeCell ref="AB123:AF123"/>
    <mergeCell ref="AB124:AF124"/>
    <mergeCell ref="AB125:AF125"/>
    <mergeCell ref="AB126:AF126"/>
    <mergeCell ref="AB82:AF82"/>
    <mergeCell ref="AB83:AF83"/>
    <mergeCell ref="AB68:AF68"/>
    <mergeCell ref="AA70:AG70"/>
    <mergeCell ref="AB71:AF71"/>
    <mergeCell ref="AB72:AF72"/>
    <mergeCell ref="AB74:AF74"/>
    <mergeCell ref="AB76:AF76"/>
    <mergeCell ref="AB73:AF73"/>
    <mergeCell ref="AB75:AF75"/>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s>
  <phoneticPr fontId="1"/>
  <conditionalFormatting sqref="A11:AG33">
    <cfRule type="expression" dxfId="1" priority="1">
      <formula>$AH$10=FALSE</formula>
    </cfRule>
  </conditionalFormatting>
  <conditionalFormatting sqref="AB45:AF45 AA46:AE58">
    <cfRule type="containsText" dxfId="0" priority="2" operator="containsText" text="問題あり">
      <formula>NOT(ISERROR(SEARCH("問題あり",AA45)))</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66:AF66 AB77:AF77 AB88:AF88 AB99:AF99 AB110:AF110 AB125:AF125" xr:uid="{8757102B-CCB3-4C52-B02F-074623251807}">
      <formula1>AB65</formula1>
    </dataValidation>
    <dataValidation type="whole" operator="equal" showInputMessage="1" showErrorMessage="1" sqref="AB89:AF89 AB126:AF126 AB111:AF111 AB100:AF100 AB67:AF67 AB78:AF78" xr:uid="{EC0A36D5-F95F-4BDF-A236-F92E38613BCA}">
      <formula1>AB65-AB66</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M53" sqref="M53:S53"/>
    </sheetView>
  </sheetViews>
  <sheetFormatPr defaultColWidth="2.5" defaultRowHeight="13.5"/>
  <cols>
    <col min="1" max="34" width="2.5" style="106"/>
    <col min="35" max="36" width="2.5" style="106" customWidth="1"/>
    <col min="37" max="16384" width="2.5" style="106"/>
  </cols>
  <sheetData>
    <row r="1" spans="1:36">
      <c r="A1" s="106" t="s">
        <v>471</v>
      </c>
      <c r="Y1" s="107"/>
      <c r="Z1" s="107"/>
      <c r="AA1" s="107"/>
      <c r="AB1" s="107"/>
      <c r="AC1" s="107"/>
      <c r="AD1" s="107"/>
      <c r="AE1" s="107"/>
      <c r="AF1" s="107"/>
      <c r="AG1" s="107"/>
      <c r="AH1" s="107"/>
      <c r="AI1" s="107"/>
      <c r="AJ1" s="107"/>
    </row>
    <row r="3" spans="1:36" ht="17.25">
      <c r="A3" s="443" t="s">
        <v>472</v>
      </c>
      <c r="B3" s="443"/>
      <c r="C3" s="443"/>
      <c r="D3" s="443"/>
      <c r="E3" s="443"/>
      <c r="F3" s="443"/>
      <c r="G3" s="443"/>
      <c r="H3" s="443"/>
      <c r="I3" s="443"/>
      <c r="J3" s="443"/>
      <c r="K3" s="443"/>
      <c r="L3" s="443"/>
      <c r="M3" s="443"/>
      <c r="N3" s="443"/>
      <c r="O3" s="443"/>
      <c r="P3" s="443"/>
      <c r="Q3" s="443"/>
      <c r="R3" s="443"/>
      <c r="S3" s="443"/>
      <c r="T3" s="443"/>
      <c r="U3" s="444"/>
      <c r="V3" s="444"/>
      <c r="W3" s="90" t="s">
        <v>473</v>
      </c>
      <c r="X3" s="90"/>
      <c r="Y3" s="90"/>
      <c r="Z3" s="90"/>
      <c r="AA3" s="90"/>
      <c r="AB3" s="162"/>
      <c r="AC3" s="162"/>
      <c r="AD3" s="162"/>
      <c r="AE3" s="162"/>
      <c r="AF3" s="163"/>
      <c r="AG3" s="163"/>
      <c r="AH3" s="163"/>
      <c r="AI3" s="163"/>
      <c r="AJ3" s="163"/>
    </row>
    <row r="5" spans="1:36">
      <c r="A5" s="106" t="s">
        <v>474</v>
      </c>
      <c r="AC5" s="108"/>
      <c r="AD5" s="108"/>
      <c r="AE5" s="108"/>
      <c r="AF5" s="108"/>
      <c r="AG5" s="108"/>
      <c r="AH5" s="108"/>
      <c r="AI5" s="108"/>
      <c r="AJ5" s="108"/>
    </row>
    <row r="6" spans="1:36" ht="7.5" customHeight="1"/>
    <row r="7" spans="1:36" ht="24.95" customHeight="1">
      <c r="A7" s="456" t="s">
        <v>475</v>
      </c>
      <c r="B7" s="456"/>
      <c r="C7" s="456"/>
      <c r="D7" s="456"/>
      <c r="E7" s="456"/>
      <c r="F7" s="456"/>
      <c r="G7" s="456"/>
      <c r="H7" s="456"/>
      <c r="I7" s="456"/>
      <c r="J7" s="456"/>
      <c r="K7" s="460" t="str">
        <f>IF(訪問看護ステーションコード="","",訪問看護ステーションコード)</f>
        <v/>
      </c>
      <c r="L7" s="461"/>
      <c r="M7" s="461"/>
      <c r="N7" s="461"/>
      <c r="O7" s="461"/>
      <c r="P7" s="461"/>
      <c r="Q7" s="461"/>
      <c r="R7" s="461"/>
      <c r="S7" s="461"/>
      <c r="T7" s="461"/>
      <c r="U7" s="461"/>
      <c r="V7" s="461"/>
      <c r="W7" s="461"/>
      <c r="X7" s="461"/>
      <c r="Y7" s="461"/>
      <c r="Z7" s="461"/>
      <c r="AA7" s="461"/>
      <c r="AB7" s="461"/>
      <c r="AC7" s="461"/>
      <c r="AD7" s="461"/>
      <c r="AE7" s="461"/>
      <c r="AF7" s="461"/>
      <c r="AG7" s="461"/>
      <c r="AH7" s="461"/>
      <c r="AI7" s="461"/>
      <c r="AJ7" s="462"/>
    </row>
    <row r="8" spans="1:36" ht="24.95" customHeight="1">
      <c r="A8" s="457" t="s">
        <v>476</v>
      </c>
      <c r="B8" s="457"/>
      <c r="C8" s="457"/>
      <c r="D8" s="457"/>
      <c r="E8" s="457"/>
      <c r="F8" s="457"/>
      <c r="G8" s="457"/>
      <c r="H8" s="457"/>
      <c r="I8" s="457"/>
      <c r="J8" s="457"/>
      <c r="K8" s="460" t="str">
        <f>IF(訪問看護ステーション名="","",訪問看護ステーション名)</f>
        <v/>
      </c>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2"/>
    </row>
    <row r="9" spans="1:36" ht="13.5" customHeight="1">
      <c r="A9" s="445" t="s">
        <v>477</v>
      </c>
      <c r="B9" s="446"/>
      <c r="C9" s="446"/>
      <c r="D9" s="446"/>
      <c r="E9" s="446"/>
      <c r="F9" s="446"/>
      <c r="G9" s="446"/>
      <c r="H9" s="446"/>
      <c r="I9" s="446"/>
      <c r="J9" s="447"/>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9"/>
    </row>
    <row r="10" spans="1:36" ht="24.95" customHeight="1">
      <c r="A10" s="450" t="s">
        <v>478</v>
      </c>
      <c r="B10" s="451"/>
      <c r="C10" s="451"/>
      <c r="D10" s="451"/>
      <c r="E10" s="451"/>
      <c r="F10" s="451"/>
      <c r="G10" s="451"/>
      <c r="H10" s="451"/>
      <c r="I10" s="451"/>
      <c r="J10" s="452"/>
      <c r="K10" s="463"/>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36" ht="24.95" customHeight="1">
      <c r="A11" s="453" t="s">
        <v>479</v>
      </c>
      <c r="B11" s="454"/>
      <c r="C11" s="454"/>
      <c r="D11" s="454"/>
      <c r="E11" s="454"/>
      <c r="F11" s="454"/>
      <c r="G11" s="454"/>
      <c r="H11" s="454"/>
      <c r="I11" s="454"/>
      <c r="J11" s="455"/>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row>
    <row r="13" spans="1:36" ht="22.5" customHeight="1">
      <c r="A13" s="106" t="s">
        <v>480</v>
      </c>
    </row>
    <row r="14" spans="1:36" ht="35.1" customHeight="1" thickBot="1">
      <c r="A14" s="469" t="s">
        <v>481</v>
      </c>
      <c r="B14" s="470"/>
      <c r="C14" s="470"/>
      <c r="D14" s="470"/>
      <c r="E14" s="470"/>
      <c r="F14" s="470"/>
      <c r="G14" s="470"/>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row>
    <row r="15" spans="1:36" ht="75" customHeight="1" thickBot="1">
      <c r="A15" s="472"/>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4"/>
    </row>
    <row r="17" spans="1:36" ht="22.5" customHeight="1" thickBot="1">
      <c r="A17" s="106" t="s">
        <v>482</v>
      </c>
    </row>
    <row r="18" spans="1:36" ht="75" customHeight="1" thickBot="1">
      <c r="A18" s="472"/>
      <c r="B18" s="473"/>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4"/>
    </row>
    <row r="20" spans="1:36" ht="22.5" customHeight="1" thickBot="1">
      <c r="A20" s="106" t="s">
        <v>483</v>
      </c>
    </row>
    <row r="21" spans="1:36" ht="75" customHeight="1" thickBot="1">
      <c r="A21" s="472"/>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4"/>
    </row>
    <row r="22" spans="1:36" ht="20.100000000000001" customHeight="1">
      <c r="A22" s="106" t="s">
        <v>484</v>
      </c>
      <c r="B22" s="106" t="s">
        <v>485</v>
      </c>
    </row>
    <row r="24" spans="1:36" ht="22.5" customHeight="1">
      <c r="A24" s="106" t="s">
        <v>486</v>
      </c>
    </row>
    <row r="25" spans="1:36" ht="30" customHeight="1" thickBot="1">
      <c r="A25" s="469" t="s">
        <v>487</v>
      </c>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1"/>
    </row>
    <row r="26" spans="1:36" ht="75" customHeight="1" thickBot="1">
      <c r="A26" s="472"/>
      <c r="B26" s="473"/>
      <c r="C26" s="473"/>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4"/>
    </row>
    <row r="27" spans="1:36" ht="16.5" customHeight="1"/>
    <row r="28" spans="1:36" s="109" customFormat="1" ht="19.5" customHeight="1">
      <c r="A28" s="128"/>
      <c r="B28" s="129"/>
      <c r="C28" s="128" t="s">
        <v>488</v>
      </c>
      <c r="D28" s="128"/>
      <c r="E28" s="475"/>
      <c r="F28" s="476"/>
      <c r="G28" s="128" t="s">
        <v>489</v>
      </c>
      <c r="H28" s="475"/>
      <c r="I28" s="476"/>
      <c r="J28" s="128" t="s">
        <v>490</v>
      </c>
      <c r="K28" s="475"/>
      <c r="L28" s="476"/>
      <c r="M28" s="128" t="s">
        <v>491</v>
      </c>
      <c r="Q28" s="128"/>
      <c r="R28" s="466" t="s">
        <v>492</v>
      </c>
      <c r="S28" s="466"/>
      <c r="T28" s="466"/>
      <c r="U28" s="466"/>
      <c r="V28" s="466"/>
      <c r="W28" s="468" t="s">
        <v>493</v>
      </c>
      <c r="X28" s="468"/>
      <c r="Y28" s="468"/>
      <c r="Z28" s="468"/>
      <c r="AA28" s="468"/>
      <c r="AB28" s="468"/>
      <c r="AC28" s="468"/>
      <c r="AD28" s="468"/>
      <c r="AE28" s="468"/>
      <c r="AF28" s="468"/>
      <c r="AG28" s="468"/>
      <c r="AH28" s="468"/>
      <c r="AI28" s="130"/>
    </row>
    <row r="29" spans="1:36" s="109" customFormat="1" ht="19.5" customHeight="1">
      <c r="A29" s="128"/>
      <c r="C29" s="128"/>
      <c r="D29" s="128"/>
      <c r="E29" s="128"/>
      <c r="F29" s="128"/>
      <c r="G29" s="128"/>
      <c r="H29" s="128"/>
      <c r="I29" s="128"/>
      <c r="J29" s="128"/>
      <c r="K29" s="128"/>
      <c r="L29" s="128"/>
      <c r="M29" s="128"/>
      <c r="N29" s="128"/>
      <c r="O29" s="128"/>
      <c r="Q29" s="128"/>
      <c r="R29" s="466" t="s">
        <v>494</v>
      </c>
      <c r="S29" s="466"/>
      <c r="T29" s="466"/>
      <c r="U29" s="466"/>
      <c r="V29" s="466"/>
      <c r="W29" s="467"/>
      <c r="X29" s="468"/>
      <c r="Y29" s="468"/>
      <c r="Z29" s="468"/>
      <c r="AA29" s="468"/>
      <c r="AB29" s="468"/>
      <c r="AC29" s="468"/>
      <c r="AD29" s="468"/>
      <c r="AE29" s="468"/>
      <c r="AF29" s="468"/>
      <c r="AG29" s="468"/>
      <c r="AH29" s="468"/>
      <c r="AI29" s="131"/>
    </row>
    <row r="30" spans="1:36" ht="6" customHeight="1"/>
  </sheetData>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2"/>
  <sheetViews>
    <sheetView showGridLines="0" topLeftCell="GS1" workbookViewId="0">
      <selection activeCell="NM3" sqref="NM3"/>
    </sheetView>
  </sheetViews>
  <sheetFormatPr defaultRowHeight="18.75" outlineLevelCol="1"/>
  <cols>
    <col min="5" max="47" width="9" customWidth="1" outlineLevel="1"/>
    <col min="48" max="48" width="9" customWidth="1" outlineLevel="1" collapsed="1"/>
    <col min="49" max="103" width="9" customWidth="1" outlineLevel="1"/>
    <col min="104" max="104" width="9" customWidth="1" outlineLevel="1" collapsed="1"/>
    <col min="115" max="115" width="0" hidden="1" customWidth="1" outlineLevel="1"/>
    <col min="116" max="116" width="9" collapsed="1"/>
    <col min="117" max="121" width="0" hidden="1" customWidth="1" outlineLevel="1"/>
    <col min="122" max="122" width="9" collapsed="1"/>
    <col min="128" max="198" width="0" hidden="1" customWidth="1" outlineLevel="1"/>
    <col min="199" max="199" width="9" collapsed="1"/>
    <col min="203" max="363" width="0" hidden="1" customWidth="1" outlineLevel="1"/>
    <col min="364" max="364" width="9.5" bestFit="1" customWidth="1" collapsed="1"/>
  </cols>
  <sheetData>
    <row r="1" spans="1:377">
      <c r="A1" t="s">
        <v>495</v>
      </c>
      <c r="B1" t="s">
        <v>496</v>
      </c>
      <c r="C1" t="s">
        <v>497</v>
      </c>
      <c r="D1" t="s">
        <v>498</v>
      </c>
      <c r="E1" t="s">
        <v>499</v>
      </c>
      <c r="F1" t="s">
        <v>500</v>
      </c>
      <c r="G1" t="s">
        <v>501</v>
      </c>
      <c r="H1" s="133" t="s">
        <v>502</v>
      </c>
      <c r="I1" s="133" t="s">
        <v>503</v>
      </c>
      <c r="J1" s="133" t="s">
        <v>504</v>
      </c>
      <c r="K1" s="133" t="s">
        <v>505</v>
      </c>
      <c r="L1" s="133" t="s">
        <v>506</v>
      </c>
      <c r="M1" s="133" t="s">
        <v>507</v>
      </c>
      <c r="N1" s="133" t="s">
        <v>508</v>
      </c>
      <c r="O1" s="133" t="s">
        <v>509</v>
      </c>
      <c r="P1" s="133" t="s">
        <v>510</v>
      </c>
      <c r="Q1" s="133" t="s">
        <v>511</v>
      </c>
      <c r="R1" s="133" t="s">
        <v>512</v>
      </c>
      <c r="S1" s="133" t="s">
        <v>513</v>
      </c>
      <c r="T1" s="133" t="s">
        <v>514</v>
      </c>
      <c r="U1" s="133" t="s">
        <v>515</v>
      </c>
      <c r="V1" s="133" t="s">
        <v>516</v>
      </c>
      <c r="W1" s="133" t="s">
        <v>517</v>
      </c>
      <c r="X1" s="133" t="s">
        <v>518</v>
      </c>
      <c r="Y1" s="133" t="s">
        <v>519</v>
      </c>
      <c r="Z1" s="133" t="s">
        <v>520</v>
      </c>
      <c r="AA1" s="133" t="s">
        <v>521</v>
      </c>
      <c r="AB1" s="133" t="s">
        <v>522</v>
      </c>
      <c r="AC1" s="133" t="s">
        <v>523</v>
      </c>
      <c r="AD1" s="133" t="s">
        <v>524</v>
      </c>
      <c r="AE1" s="133" t="s">
        <v>525</v>
      </c>
      <c r="AF1" s="133" t="s">
        <v>526</v>
      </c>
      <c r="AG1" s="133" t="s">
        <v>527</v>
      </c>
      <c r="AH1" s="133" t="s">
        <v>528</v>
      </c>
      <c r="AI1" s="133" t="s">
        <v>529</v>
      </c>
      <c r="AJ1" s="133" t="s">
        <v>530</v>
      </c>
      <c r="AK1" s="133" t="s">
        <v>531</v>
      </c>
      <c r="AL1" s="133" t="s">
        <v>532</v>
      </c>
      <c r="AM1" s="133" t="s">
        <v>533</v>
      </c>
      <c r="AN1" s="133" t="s">
        <v>534</v>
      </c>
      <c r="AO1" s="133" t="s">
        <v>535</v>
      </c>
      <c r="AP1" s="133" t="s">
        <v>536</v>
      </c>
      <c r="AQ1" s="133" t="s">
        <v>537</v>
      </c>
      <c r="AR1" s="133" t="s">
        <v>538</v>
      </c>
      <c r="AS1" s="133" t="s">
        <v>539</v>
      </c>
      <c r="AT1" s="133" t="s">
        <v>540</v>
      </c>
      <c r="AU1" s="133"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s="133" t="s">
        <v>594</v>
      </c>
      <c r="CW1" s="133" t="s">
        <v>595</v>
      </c>
      <c r="CX1" t="s">
        <v>596</v>
      </c>
      <c r="CY1" t="s">
        <v>597</v>
      </c>
      <c r="CZ1" s="133" t="s">
        <v>598</v>
      </c>
      <c r="DA1" s="133" t="s">
        <v>599</v>
      </c>
      <c r="DB1" s="133" t="s">
        <v>600</v>
      </c>
      <c r="DC1" s="133" t="s">
        <v>601</v>
      </c>
      <c r="DD1" s="133" t="s">
        <v>602</v>
      </c>
      <c r="DE1" s="133" t="s">
        <v>603</v>
      </c>
      <c r="DF1" s="133" t="s">
        <v>604</v>
      </c>
      <c r="DG1" s="133" t="s">
        <v>605</v>
      </c>
      <c r="DH1" s="133" t="s">
        <v>606</v>
      </c>
      <c r="DI1" s="133" t="s">
        <v>607</v>
      </c>
      <c r="DJ1" s="133" t="s">
        <v>608</v>
      </c>
      <c r="DK1" s="133" t="s">
        <v>609</v>
      </c>
      <c r="DL1" s="133" t="s">
        <v>610</v>
      </c>
      <c r="DM1" s="133" t="s">
        <v>611</v>
      </c>
      <c r="DN1" s="133" t="s">
        <v>612</v>
      </c>
      <c r="DO1" s="133" t="s">
        <v>613</v>
      </c>
      <c r="DP1" s="133" t="s">
        <v>614</v>
      </c>
      <c r="DQ1" s="133" t="s">
        <v>615</v>
      </c>
      <c r="DR1" s="133" t="s">
        <v>616</v>
      </c>
      <c r="DS1" s="133" t="s">
        <v>617</v>
      </c>
      <c r="DT1" s="133" t="s">
        <v>618</v>
      </c>
      <c r="DU1" s="133" t="s">
        <v>619</v>
      </c>
      <c r="DV1" s="133" t="s">
        <v>620</v>
      </c>
      <c r="DW1" s="133" t="s">
        <v>621</v>
      </c>
      <c r="DX1" s="133" t="s">
        <v>622</v>
      </c>
      <c r="DY1" s="133" t="s">
        <v>623</v>
      </c>
      <c r="DZ1" s="133" t="s">
        <v>624</v>
      </c>
      <c r="EA1" s="133" t="s">
        <v>625</v>
      </c>
      <c r="EB1" s="133" t="s">
        <v>626</v>
      </c>
      <c r="EC1" s="133" t="s">
        <v>627</v>
      </c>
      <c r="ED1" s="133" t="s">
        <v>628</v>
      </c>
      <c r="EE1" s="133" t="s">
        <v>629</v>
      </c>
      <c r="EF1" s="133" t="s">
        <v>630</v>
      </c>
      <c r="EG1" s="133" t="s">
        <v>631</v>
      </c>
      <c r="EH1" s="133" t="s">
        <v>632</v>
      </c>
      <c r="EI1" s="133" t="s">
        <v>633</v>
      </c>
      <c r="EJ1" s="133" t="s">
        <v>634</v>
      </c>
      <c r="EK1" s="133" t="s">
        <v>635</v>
      </c>
      <c r="EL1" s="133" t="s">
        <v>636</v>
      </c>
      <c r="EM1" s="133" t="s">
        <v>637</v>
      </c>
      <c r="EN1" s="133" t="s">
        <v>638</v>
      </c>
      <c r="EO1" s="133" t="s">
        <v>639</v>
      </c>
      <c r="EP1" s="133" t="s">
        <v>640</v>
      </c>
      <c r="EQ1" s="133" t="s">
        <v>641</v>
      </c>
      <c r="ER1" s="133" t="s">
        <v>642</v>
      </c>
      <c r="ES1" s="133" t="s">
        <v>643</v>
      </c>
      <c r="ET1" s="133" t="s">
        <v>644</v>
      </c>
      <c r="EU1" s="133" t="s">
        <v>645</v>
      </c>
      <c r="EV1" s="133" t="s">
        <v>646</v>
      </c>
      <c r="EW1" s="133" t="s">
        <v>647</v>
      </c>
      <c r="EX1" s="133" t="s">
        <v>648</v>
      </c>
      <c r="EY1" s="133" t="s">
        <v>649</v>
      </c>
      <c r="EZ1" s="133" t="s">
        <v>650</v>
      </c>
      <c r="FA1" s="133" t="s">
        <v>651</v>
      </c>
      <c r="FB1" s="133" t="s">
        <v>652</v>
      </c>
      <c r="FC1" s="133" t="s">
        <v>653</v>
      </c>
      <c r="FD1" s="133" t="s">
        <v>654</v>
      </c>
      <c r="FE1" s="133" t="s">
        <v>655</v>
      </c>
      <c r="FF1" s="133" t="s">
        <v>656</v>
      </c>
      <c r="FG1" s="133" t="s">
        <v>657</v>
      </c>
      <c r="FH1" s="133" t="s">
        <v>658</v>
      </c>
      <c r="FI1" s="133" t="s">
        <v>659</v>
      </c>
      <c r="FJ1" s="133" t="s">
        <v>660</v>
      </c>
      <c r="FK1" s="133" t="s">
        <v>661</v>
      </c>
      <c r="FL1" s="133" t="s">
        <v>662</v>
      </c>
      <c r="FM1" s="133" t="s">
        <v>663</v>
      </c>
      <c r="FN1" s="133" t="s">
        <v>664</v>
      </c>
      <c r="FO1" s="133" t="s">
        <v>665</v>
      </c>
      <c r="FP1" s="133" t="s">
        <v>666</v>
      </c>
      <c r="FQ1" s="133" t="s">
        <v>667</v>
      </c>
      <c r="FR1" s="133" t="s">
        <v>668</v>
      </c>
      <c r="FS1" s="133" t="s">
        <v>669</v>
      </c>
      <c r="FT1" s="133" t="s">
        <v>670</v>
      </c>
      <c r="FU1" s="133" t="s">
        <v>671</v>
      </c>
      <c r="FV1" s="133" t="s">
        <v>672</v>
      </c>
      <c r="FW1" s="133" t="s">
        <v>673</v>
      </c>
      <c r="FX1" s="133" t="s">
        <v>674</v>
      </c>
      <c r="FY1" s="133" t="s">
        <v>675</v>
      </c>
      <c r="FZ1" s="133" t="s">
        <v>676</v>
      </c>
      <c r="GA1" s="133" t="s">
        <v>677</v>
      </c>
      <c r="GB1" s="133" t="s">
        <v>678</v>
      </c>
      <c r="GC1" s="133" t="s">
        <v>679</v>
      </c>
      <c r="GD1" s="133" t="s">
        <v>680</v>
      </c>
      <c r="GE1" s="133" t="s">
        <v>681</v>
      </c>
      <c r="GF1" s="133" t="s">
        <v>682</v>
      </c>
      <c r="GG1" s="133" t="s">
        <v>683</v>
      </c>
      <c r="GH1" s="133" t="s">
        <v>684</v>
      </c>
      <c r="GI1" s="133" t="s">
        <v>685</v>
      </c>
      <c r="GJ1" s="133" t="s">
        <v>686</v>
      </c>
      <c r="GK1" s="133" t="s">
        <v>687</v>
      </c>
      <c r="GL1" s="133" t="s">
        <v>688</v>
      </c>
      <c r="GM1" s="133" t="s">
        <v>689</v>
      </c>
      <c r="GN1" s="133" t="s">
        <v>690</v>
      </c>
      <c r="GO1" s="133" t="s">
        <v>691</v>
      </c>
      <c r="GP1" s="133" t="s">
        <v>691</v>
      </c>
      <c r="GQ1" s="133" t="s">
        <v>692</v>
      </c>
      <c r="GR1" s="133" t="s">
        <v>693</v>
      </c>
      <c r="GS1" s="133" t="s">
        <v>694</v>
      </c>
      <c r="GT1" s="133" t="s">
        <v>695</v>
      </c>
      <c r="GU1" s="133" t="s">
        <v>696</v>
      </c>
      <c r="GV1" s="133" t="s">
        <v>696</v>
      </c>
      <c r="GW1" s="133" t="s">
        <v>697</v>
      </c>
      <c r="GX1" s="133" t="s">
        <v>698</v>
      </c>
      <c r="GY1" s="133" t="s">
        <v>699</v>
      </c>
      <c r="GZ1" s="133" t="s">
        <v>700</v>
      </c>
      <c r="HA1" s="133" t="s">
        <v>701</v>
      </c>
      <c r="HB1" s="133" t="s">
        <v>702</v>
      </c>
      <c r="HC1" s="133" t="s">
        <v>703</v>
      </c>
      <c r="HD1" s="133" t="s">
        <v>704</v>
      </c>
      <c r="HE1" s="133" t="s">
        <v>705</v>
      </c>
      <c r="HF1" s="133" t="s">
        <v>706</v>
      </c>
      <c r="HG1" s="133" t="s">
        <v>707</v>
      </c>
      <c r="HH1" s="133" t="s">
        <v>708</v>
      </c>
      <c r="HI1" s="133" t="s">
        <v>709</v>
      </c>
      <c r="HJ1" s="133" t="s">
        <v>710</v>
      </c>
      <c r="HK1" s="133" t="s">
        <v>711</v>
      </c>
      <c r="HL1" s="133" t="s">
        <v>712</v>
      </c>
      <c r="HM1" s="133" t="s">
        <v>713</v>
      </c>
      <c r="HN1" s="133" t="s">
        <v>714</v>
      </c>
      <c r="HO1" s="133" t="s">
        <v>715</v>
      </c>
      <c r="HP1" s="133" t="s">
        <v>716</v>
      </c>
      <c r="HQ1" s="133" t="s">
        <v>717</v>
      </c>
      <c r="HR1" s="133" t="s">
        <v>718</v>
      </c>
      <c r="HS1" s="133" t="s">
        <v>719</v>
      </c>
      <c r="HT1" s="133" t="s">
        <v>720</v>
      </c>
      <c r="HU1" s="133" t="s">
        <v>721</v>
      </c>
      <c r="HV1" s="133" t="s">
        <v>722</v>
      </c>
      <c r="HW1" s="133" t="s">
        <v>723</v>
      </c>
      <c r="HX1" s="133" t="s">
        <v>724</v>
      </c>
      <c r="HY1" s="133" t="s">
        <v>725</v>
      </c>
      <c r="HZ1" s="133" t="s">
        <v>726</v>
      </c>
      <c r="IA1" s="133" t="s">
        <v>727</v>
      </c>
      <c r="IB1" s="133" t="s">
        <v>728</v>
      </c>
      <c r="IC1" s="133" t="s">
        <v>729</v>
      </c>
      <c r="ID1" s="133" t="s">
        <v>730</v>
      </c>
      <c r="IE1" s="133" t="s">
        <v>731</v>
      </c>
      <c r="IF1" s="133" t="s">
        <v>732</v>
      </c>
      <c r="IG1" s="133" t="s">
        <v>733</v>
      </c>
      <c r="IH1" s="133" t="s">
        <v>734</v>
      </c>
      <c r="II1" s="133" t="s">
        <v>735</v>
      </c>
      <c r="IJ1" s="133" t="s">
        <v>736</v>
      </c>
      <c r="IK1" s="133" t="s">
        <v>737</v>
      </c>
      <c r="IL1" s="133" t="s">
        <v>738</v>
      </c>
      <c r="IM1" s="133" t="s">
        <v>739</v>
      </c>
      <c r="IN1" s="133" t="s">
        <v>740</v>
      </c>
      <c r="IO1" s="133" t="s">
        <v>741</v>
      </c>
      <c r="IP1" s="133" t="s">
        <v>742</v>
      </c>
      <c r="IQ1" s="133" t="s">
        <v>743</v>
      </c>
      <c r="IR1" s="133" t="s">
        <v>744</v>
      </c>
      <c r="IS1" s="133" t="s">
        <v>745</v>
      </c>
      <c r="IT1" s="133" t="s">
        <v>746</v>
      </c>
      <c r="IU1" s="133" t="s">
        <v>747</v>
      </c>
      <c r="IV1" s="133" t="s">
        <v>748</v>
      </c>
      <c r="IW1" s="133" t="s">
        <v>749</v>
      </c>
      <c r="IX1" s="133" t="s">
        <v>750</v>
      </c>
      <c r="IY1" s="133" t="s">
        <v>751</v>
      </c>
      <c r="IZ1" s="133" t="s">
        <v>752</v>
      </c>
      <c r="JA1" s="133" t="s">
        <v>753</v>
      </c>
      <c r="JB1" s="133" t="s">
        <v>754</v>
      </c>
      <c r="JC1" s="133" t="s">
        <v>755</v>
      </c>
      <c r="JD1" s="133" t="s">
        <v>756</v>
      </c>
      <c r="JE1" s="133" t="s">
        <v>757</v>
      </c>
      <c r="JF1" s="133" t="s">
        <v>758</v>
      </c>
      <c r="JG1" s="133" t="s">
        <v>759</v>
      </c>
      <c r="JH1" s="133" t="s">
        <v>760</v>
      </c>
      <c r="JI1" s="133" t="s">
        <v>761</v>
      </c>
      <c r="JJ1" s="133" t="s">
        <v>762</v>
      </c>
      <c r="JK1" s="133" t="s">
        <v>763</v>
      </c>
      <c r="JL1" s="133" t="s">
        <v>764</v>
      </c>
      <c r="JM1" s="133" t="s">
        <v>765</v>
      </c>
      <c r="JN1" s="133" t="s">
        <v>766</v>
      </c>
      <c r="JO1" s="133" t="s">
        <v>767</v>
      </c>
      <c r="JP1" s="133" t="s">
        <v>768</v>
      </c>
      <c r="JQ1" s="133" t="s">
        <v>769</v>
      </c>
      <c r="JR1" s="133" t="s">
        <v>770</v>
      </c>
      <c r="JS1" s="133" t="s">
        <v>771</v>
      </c>
      <c r="JT1" s="133" t="s">
        <v>772</v>
      </c>
      <c r="JU1" s="133" t="s">
        <v>773</v>
      </c>
      <c r="JV1" s="133" t="s">
        <v>774</v>
      </c>
      <c r="JW1" s="133" t="s">
        <v>775</v>
      </c>
      <c r="JX1" s="133" t="s">
        <v>776</v>
      </c>
      <c r="JY1" s="133" t="s">
        <v>777</v>
      </c>
      <c r="JZ1" s="133" t="s">
        <v>778</v>
      </c>
      <c r="KA1" s="133" t="s">
        <v>779</v>
      </c>
      <c r="KB1" s="133" t="s">
        <v>780</v>
      </c>
      <c r="KC1" s="133" t="s">
        <v>781</v>
      </c>
      <c r="KD1" s="133" t="s">
        <v>782</v>
      </c>
      <c r="KE1" s="133" t="s">
        <v>783</v>
      </c>
      <c r="KF1" s="133" t="s">
        <v>784</v>
      </c>
      <c r="KG1" s="133" t="s">
        <v>785</v>
      </c>
      <c r="KH1" s="133" t="s">
        <v>786</v>
      </c>
      <c r="KI1" s="133" t="s">
        <v>787</v>
      </c>
      <c r="KJ1" s="133" t="s">
        <v>788</v>
      </c>
      <c r="KK1" s="133" t="s">
        <v>789</v>
      </c>
      <c r="KL1" s="133" t="s">
        <v>790</v>
      </c>
      <c r="KM1" s="133" t="s">
        <v>791</v>
      </c>
      <c r="KN1" s="133" t="s">
        <v>792</v>
      </c>
      <c r="KO1" s="133" t="s">
        <v>793</v>
      </c>
      <c r="KP1" s="133" t="s">
        <v>794</v>
      </c>
      <c r="KQ1" s="133" t="s">
        <v>795</v>
      </c>
      <c r="KR1" s="133" t="s">
        <v>796</v>
      </c>
      <c r="KS1" s="133" t="s">
        <v>797</v>
      </c>
      <c r="KT1" s="133" t="s">
        <v>798</v>
      </c>
      <c r="KU1" s="133" t="s">
        <v>799</v>
      </c>
      <c r="KV1" s="133" t="s">
        <v>800</v>
      </c>
      <c r="KW1" s="133" t="s">
        <v>801</v>
      </c>
      <c r="KX1" s="133" t="s">
        <v>802</v>
      </c>
      <c r="KY1" s="133" t="s">
        <v>803</v>
      </c>
      <c r="KZ1" s="133" t="s">
        <v>804</v>
      </c>
      <c r="LA1" s="133" t="s">
        <v>805</v>
      </c>
      <c r="LB1" s="133" t="s">
        <v>806</v>
      </c>
      <c r="LC1" s="133" t="s">
        <v>807</v>
      </c>
      <c r="LD1" s="133" t="s">
        <v>808</v>
      </c>
      <c r="LE1" s="133" t="s">
        <v>809</v>
      </c>
      <c r="LF1" s="133" t="s">
        <v>810</v>
      </c>
      <c r="LG1" s="133" t="s">
        <v>811</v>
      </c>
      <c r="LH1" s="133" t="s">
        <v>812</v>
      </c>
      <c r="LI1" s="133" t="s">
        <v>813</v>
      </c>
      <c r="LJ1" s="133" t="s">
        <v>814</v>
      </c>
      <c r="LK1" s="133" t="s">
        <v>815</v>
      </c>
      <c r="LL1" s="133" t="s">
        <v>816</v>
      </c>
      <c r="LM1" s="133" t="s">
        <v>817</v>
      </c>
      <c r="LN1" s="133" t="s">
        <v>818</v>
      </c>
      <c r="LO1" s="133" t="s">
        <v>819</v>
      </c>
      <c r="LP1" s="133" t="s">
        <v>820</v>
      </c>
      <c r="LQ1" s="133" t="s">
        <v>821</v>
      </c>
      <c r="LR1" s="133" t="s">
        <v>822</v>
      </c>
      <c r="LS1" s="133" t="s">
        <v>823</v>
      </c>
      <c r="LT1" s="133" t="s">
        <v>824</v>
      </c>
      <c r="LU1" s="133" t="s">
        <v>825</v>
      </c>
      <c r="LV1" s="133" t="s">
        <v>826</v>
      </c>
      <c r="LW1" s="133" t="s">
        <v>827</v>
      </c>
      <c r="LX1" s="133" t="s">
        <v>828</v>
      </c>
      <c r="LY1" s="133" t="s">
        <v>829</v>
      </c>
      <c r="LZ1" s="133" t="s">
        <v>830</v>
      </c>
      <c r="MA1" s="133" t="s">
        <v>831</v>
      </c>
      <c r="MB1" s="133" t="s">
        <v>832</v>
      </c>
      <c r="MC1" s="133" t="s">
        <v>833</v>
      </c>
      <c r="MD1" s="133" t="s">
        <v>834</v>
      </c>
      <c r="ME1" s="133" t="s">
        <v>835</v>
      </c>
      <c r="MF1" s="133" t="s">
        <v>836</v>
      </c>
      <c r="MG1" s="133" t="s">
        <v>837</v>
      </c>
      <c r="MH1" s="133" t="s">
        <v>838</v>
      </c>
      <c r="MI1" s="133" t="s">
        <v>839</v>
      </c>
      <c r="MJ1" s="133" t="s">
        <v>840</v>
      </c>
      <c r="MK1" s="133" t="s">
        <v>841</v>
      </c>
      <c r="ML1" s="133" t="s">
        <v>842</v>
      </c>
      <c r="MM1" s="133" t="s">
        <v>843</v>
      </c>
      <c r="MN1" s="133" t="s">
        <v>844</v>
      </c>
      <c r="MO1" s="133" t="s">
        <v>845</v>
      </c>
      <c r="MP1" s="133" t="s">
        <v>846</v>
      </c>
      <c r="MQ1" s="133" t="s">
        <v>847</v>
      </c>
      <c r="MR1" s="133" t="s">
        <v>848</v>
      </c>
      <c r="MS1" s="133" t="s">
        <v>849</v>
      </c>
      <c r="MT1" s="133" t="s">
        <v>850</v>
      </c>
      <c r="MU1" t="s">
        <v>851</v>
      </c>
      <c r="MV1" t="s">
        <v>852</v>
      </c>
      <c r="MW1" t="s">
        <v>853</v>
      </c>
      <c r="MX1" t="s">
        <v>854</v>
      </c>
      <c r="MY1" t="s">
        <v>855</v>
      </c>
      <c r="MZ1" t="s">
        <v>856</v>
      </c>
      <c r="NA1" t="s">
        <v>13</v>
      </c>
      <c r="NB1" t="s">
        <v>15</v>
      </c>
      <c r="NC1" t="s">
        <v>16</v>
      </c>
      <c r="ND1" t="s">
        <v>933</v>
      </c>
      <c r="NE1" t="s">
        <v>934</v>
      </c>
      <c r="NF1" s="133" t="s">
        <v>857</v>
      </c>
      <c r="NG1" s="133" t="s">
        <v>858</v>
      </c>
      <c r="NH1" s="133" t="s">
        <v>859</v>
      </c>
      <c r="NI1" s="133" t="s">
        <v>860</v>
      </c>
      <c r="NJ1" t="s">
        <v>951</v>
      </c>
      <c r="NK1" t="s">
        <v>952</v>
      </c>
      <c r="NL1" t="s">
        <v>953</v>
      </c>
      <c r="NM1" t="s">
        <v>948</v>
      </c>
    </row>
    <row r="2" spans="1:377">
      <c r="A2" s="132" t="s">
        <v>861</v>
      </c>
      <c r="B2" s="132">
        <f>訪問看護ステーションコード</f>
        <v>0</v>
      </c>
      <c r="C2" s="132">
        <f>訪問看護ステーション名</f>
        <v>0</v>
      </c>
      <c r="D2" s="132" t="b">
        <f>別添!$AF$22</f>
        <v>1</v>
      </c>
      <c r="E2" s="141" t="s">
        <v>862</v>
      </c>
      <c r="F2" s="141" t="s">
        <v>862</v>
      </c>
      <c r="G2" s="141" t="s">
        <v>862</v>
      </c>
      <c r="H2" s="141" t="s">
        <v>862</v>
      </c>
      <c r="I2" s="141" t="s">
        <v>862</v>
      </c>
      <c r="J2" s="141" t="s">
        <v>862</v>
      </c>
      <c r="K2" s="141" t="s">
        <v>862</v>
      </c>
      <c r="L2" s="141" t="s">
        <v>862</v>
      </c>
      <c r="M2" s="141" t="s">
        <v>862</v>
      </c>
      <c r="N2" s="141" t="s">
        <v>862</v>
      </c>
      <c r="O2" s="141" t="s">
        <v>862</v>
      </c>
      <c r="P2" s="141" t="s">
        <v>862</v>
      </c>
      <c r="Q2" s="141" t="s">
        <v>862</v>
      </c>
      <c r="R2" s="141" t="s">
        <v>862</v>
      </c>
      <c r="S2" s="141" t="s">
        <v>862</v>
      </c>
      <c r="T2" s="141" t="s">
        <v>862</v>
      </c>
      <c r="U2" s="141" t="s">
        <v>862</v>
      </c>
      <c r="V2" s="141" t="s">
        <v>862</v>
      </c>
      <c r="W2" s="141" t="s">
        <v>862</v>
      </c>
      <c r="X2" s="141" t="s">
        <v>862</v>
      </c>
      <c r="Y2" s="141" t="s">
        <v>862</v>
      </c>
      <c r="Z2" s="141" t="s">
        <v>862</v>
      </c>
      <c r="AA2" s="141" t="s">
        <v>862</v>
      </c>
      <c r="AB2" s="141" t="s">
        <v>862</v>
      </c>
      <c r="AC2" s="141" t="s">
        <v>862</v>
      </c>
      <c r="AD2" s="141" t="s">
        <v>862</v>
      </c>
      <c r="AE2" s="141" t="s">
        <v>862</v>
      </c>
      <c r="AF2" s="141" t="s">
        <v>862</v>
      </c>
      <c r="AG2" s="141" t="s">
        <v>862</v>
      </c>
      <c r="AH2" s="141" t="s">
        <v>862</v>
      </c>
      <c r="AI2" s="141" t="s">
        <v>862</v>
      </c>
      <c r="AJ2" s="141" t="s">
        <v>862</v>
      </c>
      <c r="AK2" s="141" t="s">
        <v>862</v>
      </c>
      <c r="AL2" s="141" t="s">
        <v>862</v>
      </c>
      <c r="AM2" s="141" t="s">
        <v>862</v>
      </c>
      <c r="AN2" s="141" t="s">
        <v>862</v>
      </c>
      <c r="AO2" s="141" t="s">
        <v>862</v>
      </c>
      <c r="AP2" s="141" t="s">
        <v>862</v>
      </c>
      <c r="AQ2" s="141" t="s">
        <v>862</v>
      </c>
      <c r="AR2" s="141" t="s">
        <v>862</v>
      </c>
      <c r="AS2" s="141" t="s">
        <v>862</v>
      </c>
      <c r="AT2" s="141" t="s">
        <v>862</v>
      </c>
      <c r="AU2" s="141" t="s">
        <v>862</v>
      </c>
      <c r="AV2" s="134" t="s">
        <v>863</v>
      </c>
      <c r="AW2" s="134" t="s">
        <v>863</v>
      </c>
      <c r="AX2" s="134" t="s">
        <v>863</v>
      </c>
      <c r="AY2" s="134" t="s">
        <v>863</v>
      </c>
      <c r="AZ2" s="134" t="s">
        <v>863</v>
      </c>
      <c r="BA2" s="134" t="s">
        <v>863</v>
      </c>
      <c r="BB2" s="134" t="s">
        <v>863</v>
      </c>
      <c r="BC2" s="134" t="s">
        <v>863</v>
      </c>
      <c r="BD2" s="134" t="s">
        <v>863</v>
      </c>
      <c r="BE2" s="134" t="s">
        <v>863</v>
      </c>
      <c r="BF2" s="134" t="s">
        <v>863</v>
      </c>
      <c r="BG2" s="134" t="s">
        <v>863</v>
      </c>
      <c r="BH2" s="134" t="s">
        <v>863</v>
      </c>
      <c r="BI2" s="134" t="s">
        <v>863</v>
      </c>
      <c r="BJ2" s="134" t="s">
        <v>863</v>
      </c>
      <c r="BK2" s="134" t="s">
        <v>863</v>
      </c>
      <c r="BL2" s="134" t="s">
        <v>863</v>
      </c>
      <c r="BM2" s="134" t="s">
        <v>863</v>
      </c>
      <c r="BN2" s="134" t="s">
        <v>863</v>
      </c>
      <c r="BO2" s="134" t="s">
        <v>863</v>
      </c>
      <c r="BP2" s="134" t="s">
        <v>863</v>
      </c>
      <c r="BQ2" s="134" t="s">
        <v>863</v>
      </c>
      <c r="BR2" s="134" t="s">
        <v>863</v>
      </c>
      <c r="BS2" s="134" t="s">
        <v>863</v>
      </c>
      <c r="BT2" s="134" t="s">
        <v>863</v>
      </c>
      <c r="BU2" s="134" t="s">
        <v>863</v>
      </c>
      <c r="BV2" s="134" t="s">
        <v>863</v>
      </c>
      <c r="BW2" s="134" t="s">
        <v>863</v>
      </c>
      <c r="BX2" s="134" t="s">
        <v>863</v>
      </c>
      <c r="BY2" s="134" t="s">
        <v>863</v>
      </c>
      <c r="BZ2" s="134" t="s">
        <v>863</v>
      </c>
      <c r="CA2" s="134" t="s">
        <v>863</v>
      </c>
      <c r="CB2" s="134" t="s">
        <v>863</v>
      </c>
      <c r="CC2" s="134" t="s">
        <v>863</v>
      </c>
      <c r="CD2" s="134" t="s">
        <v>863</v>
      </c>
      <c r="CE2" s="134" t="s">
        <v>863</v>
      </c>
      <c r="CF2" s="134" t="s">
        <v>863</v>
      </c>
      <c r="CG2" s="134" t="s">
        <v>863</v>
      </c>
      <c r="CH2" s="134" t="s">
        <v>863</v>
      </c>
      <c r="CI2" s="134" t="s">
        <v>863</v>
      </c>
      <c r="CJ2" s="134" t="s">
        <v>863</v>
      </c>
      <c r="CK2" s="134" t="s">
        <v>863</v>
      </c>
      <c r="CL2" s="134" t="s">
        <v>863</v>
      </c>
      <c r="CM2" s="134" t="s">
        <v>863</v>
      </c>
      <c r="CN2" s="134" t="s">
        <v>863</v>
      </c>
      <c r="CO2" s="134" t="s">
        <v>863</v>
      </c>
      <c r="CP2" s="134" t="s">
        <v>863</v>
      </c>
      <c r="CQ2" s="134" t="s">
        <v>863</v>
      </c>
      <c r="CR2" s="134" t="s">
        <v>863</v>
      </c>
      <c r="CS2" s="134" t="s">
        <v>863</v>
      </c>
      <c r="CT2" s="134" t="s">
        <v>863</v>
      </c>
      <c r="CU2" s="134" t="s">
        <v>863</v>
      </c>
      <c r="CV2" s="134" t="s">
        <v>863</v>
      </c>
      <c r="CW2" s="134" t="s">
        <v>863</v>
      </c>
      <c r="CX2" s="134">
        <f>$B$2</f>
        <v>0</v>
      </c>
      <c r="CY2" s="134">
        <f>$C$2</f>
        <v>0</v>
      </c>
      <c r="CZ2" s="132" t="s">
        <v>863</v>
      </c>
      <c r="DA2" s="132" t="str">
        <f>計画書!$E$9</f>
        <v/>
      </c>
      <c r="DB2" s="132" t="str">
        <f>計画書!$H$9</f>
        <v/>
      </c>
      <c r="DC2" s="132" t="str">
        <f>計画書!$O$9</f>
        <v/>
      </c>
      <c r="DD2" s="132" t="str">
        <f>計画書!$R$9</f>
        <v/>
      </c>
      <c r="DE2" s="134" t="e">
        <f>IF($DA$2=$DC$2,$DD$2-$DB$2+1,IF($DC$2-$DA$2=1,12-$DB$2+1+$DD$2,IF($DC$2-$DA$2=2,12-$DB$2+1+$DD$2+12,"エラー")))</f>
        <v>#VALUE!</v>
      </c>
      <c r="DF2" s="132" t="str">
        <f>計画書!$E$12</f>
        <v/>
      </c>
      <c r="DG2" s="132" t="str">
        <f>計画書!$H$12</f>
        <v/>
      </c>
      <c r="DH2" s="132" t="str">
        <f>計画書!$O$12</f>
        <v/>
      </c>
      <c r="DI2" s="132" t="str">
        <f>計画書!$R$12</f>
        <v/>
      </c>
      <c r="DJ2" s="134" t="e">
        <f>IF($DF$2=$DH$2,$DI$2-$DG$2+1,IF($DH$2-$DF$2=1,12-$DG$2+1+$DI$2,IF($DH$2-$DF$2=2,12-$DG$2+1+$DI$2+12,"エラー")))</f>
        <v>#VALUE!</v>
      </c>
      <c r="DK2" s="134" t="s">
        <v>863</v>
      </c>
      <c r="DL2" s="139">
        <f>計画書!AB18</f>
        <v>0</v>
      </c>
      <c r="DM2" s="134" t="s">
        <v>863</v>
      </c>
      <c r="DN2" s="134" t="s">
        <v>863</v>
      </c>
      <c r="DO2" s="134" t="s">
        <v>863</v>
      </c>
      <c r="DP2" s="134" t="s">
        <v>863</v>
      </c>
      <c r="DQ2" s="134" t="s">
        <v>863</v>
      </c>
      <c r="DR2" s="135">
        <f>計画書!$AB$19</f>
        <v>0</v>
      </c>
      <c r="DS2" s="135">
        <f>計画書!$AB$20</f>
        <v>0</v>
      </c>
      <c r="DT2" s="139">
        <f>$DL$2-$DR$2+$DS$2</f>
        <v>0</v>
      </c>
      <c r="DU2" s="135">
        <f>計画書!$AB$24</f>
        <v>0</v>
      </c>
      <c r="DV2" s="164" t="str">
        <f>計画書!AH24</f>
        <v>OK</v>
      </c>
      <c r="DW2" s="139">
        <f>$DT$2</f>
        <v>0</v>
      </c>
      <c r="DX2" s="134" t="s">
        <v>863</v>
      </c>
      <c r="DY2" s="134" t="s">
        <v>863</v>
      </c>
      <c r="DZ2" s="134" t="s">
        <v>863</v>
      </c>
      <c r="EA2" s="134" t="s">
        <v>863</v>
      </c>
      <c r="EB2" s="134" t="s">
        <v>863</v>
      </c>
      <c r="EC2" s="134" t="s">
        <v>863</v>
      </c>
      <c r="ED2" s="134" t="s">
        <v>863</v>
      </c>
      <c r="EE2" s="134" t="s">
        <v>863</v>
      </c>
      <c r="EF2" s="134" t="s">
        <v>863</v>
      </c>
      <c r="EG2" s="139">
        <f>計画書!AB28</f>
        <v>0</v>
      </c>
      <c r="EH2" s="134" t="s">
        <v>863</v>
      </c>
      <c r="EI2" s="134" t="s">
        <v>863</v>
      </c>
      <c r="EJ2" s="134" t="s">
        <v>863</v>
      </c>
      <c r="EK2" s="134" t="s">
        <v>863</v>
      </c>
      <c r="EL2" s="134" t="s">
        <v>863</v>
      </c>
      <c r="EM2" s="134" t="s">
        <v>863</v>
      </c>
      <c r="EN2" s="134" t="s">
        <v>863</v>
      </c>
      <c r="EO2" s="134" t="s">
        <v>863</v>
      </c>
      <c r="EP2" s="134" t="s">
        <v>863</v>
      </c>
      <c r="EQ2" s="134" t="s">
        <v>863</v>
      </c>
      <c r="ER2" s="134" t="s">
        <v>863</v>
      </c>
      <c r="ES2" s="134" t="s">
        <v>863</v>
      </c>
      <c r="ET2" s="134" t="s">
        <v>863</v>
      </c>
      <c r="EU2" s="134" t="s">
        <v>863</v>
      </c>
      <c r="EV2" s="134" t="s">
        <v>863</v>
      </c>
      <c r="EW2" s="134" t="s">
        <v>863</v>
      </c>
      <c r="EX2" s="134" t="s">
        <v>863</v>
      </c>
      <c r="EY2" s="134" t="s">
        <v>863</v>
      </c>
      <c r="EZ2" s="134" t="s">
        <v>863</v>
      </c>
      <c r="FA2" s="134" t="s">
        <v>863</v>
      </c>
      <c r="FB2" s="134" t="s">
        <v>863</v>
      </c>
      <c r="FC2" s="134" t="s">
        <v>863</v>
      </c>
      <c r="FD2" s="134" t="s">
        <v>863</v>
      </c>
      <c r="FE2" s="134" t="s">
        <v>863</v>
      </c>
      <c r="FF2" s="134" t="s">
        <v>863</v>
      </c>
      <c r="FG2" s="134" t="s">
        <v>863</v>
      </c>
      <c r="FH2" s="134" t="s">
        <v>863</v>
      </c>
      <c r="FI2" s="134" t="s">
        <v>863</v>
      </c>
      <c r="FJ2" s="134" t="s">
        <v>863</v>
      </c>
      <c r="FK2" s="134" t="s">
        <v>863</v>
      </c>
      <c r="FL2" s="134" t="s">
        <v>863</v>
      </c>
      <c r="FM2" s="134" t="s">
        <v>863</v>
      </c>
      <c r="FN2" s="134" t="s">
        <v>863</v>
      </c>
      <c r="FO2" s="134" t="s">
        <v>863</v>
      </c>
      <c r="FP2" s="134" t="s">
        <v>863</v>
      </c>
      <c r="FQ2" s="134" t="s">
        <v>863</v>
      </c>
      <c r="FR2" s="134" t="s">
        <v>863</v>
      </c>
      <c r="FS2" s="134" t="s">
        <v>863</v>
      </c>
      <c r="FT2" s="134" t="s">
        <v>863</v>
      </c>
      <c r="FU2" s="134" t="s">
        <v>863</v>
      </c>
      <c r="FV2" s="134" t="s">
        <v>863</v>
      </c>
      <c r="FW2" s="134" t="s">
        <v>863</v>
      </c>
      <c r="FX2" s="134" t="s">
        <v>863</v>
      </c>
      <c r="FY2" s="134" t="s">
        <v>863</v>
      </c>
      <c r="FZ2" s="134" t="s">
        <v>863</v>
      </c>
      <c r="GA2" s="134" t="s">
        <v>863</v>
      </c>
      <c r="GB2" s="134" t="s">
        <v>863</v>
      </c>
      <c r="GC2" s="134" t="s">
        <v>863</v>
      </c>
      <c r="GD2" s="134" t="s">
        <v>863</v>
      </c>
      <c r="GE2" s="134" t="s">
        <v>863</v>
      </c>
      <c r="GF2" s="134" t="s">
        <v>863</v>
      </c>
      <c r="GG2" s="134" t="s">
        <v>863</v>
      </c>
      <c r="GH2" s="134" t="s">
        <v>863</v>
      </c>
      <c r="GI2" s="134" t="s">
        <v>863</v>
      </c>
      <c r="GJ2" s="134" t="s">
        <v>863</v>
      </c>
      <c r="GK2" s="134" t="s">
        <v>863</v>
      </c>
      <c r="GL2" s="134" t="s">
        <v>863</v>
      </c>
      <c r="GM2" s="134" t="s">
        <v>863</v>
      </c>
      <c r="GN2" s="134" t="s">
        <v>863</v>
      </c>
      <c r="GO2" s="134" t="s">
        <v>863</v>
      </c>
      <c r="GP2" s="134" t="s">
        <v>863</v>
      </c>
      <c r="GQ2" s="132" t="str">
        <f>計画書!$E$33</f>
        <v/>
      </c>
      <c r="GR2" s="132" t="str">
        <f>計画書!$H$33</f>
        <v/>
      </c>
      <c r="GS2" s="132" t="str">
        <f>計画書!$K$33</f>
        <v/>
      </c>
      <c r="GT2" s="132" t="str">
        <f>計画書!$T$33</f>
        <v/>
      </c>
      <c r="GU2" s="134">
        <f>$B$2</f>
        <v>0</v>
      </c>
      <c r="GV2" s="134">
        <f>$C$2</f>
        <v>0</v>
      </c>
      <c r="GW2" s="134" t="str">
        <f>$DF$2</f>
        <v/>
      </c>
      <c r="GX2" s="134" t="str">
        <f>$DG$2</f>
        <v/>
      </c>
      <c r="GY2" s="134" t="str">
        <f>$DH$2</f>
        <v/>
      </c>
      <c r="GZ2" s="134" t="str">
        <f>$DI$2</f>
        <v/>
      </c>
      <c r="HA2" s="134" t="e">
        <f>$DE$2</f>
        <v>#VALUE!</v>
      </c>
      <c r="HB2" s="134" t="b">
        <f>'（別添２）_賃金改善実績報告書（訪問看護ステーション）'!$AH$10</f>
        <v>0</v>
      </c>
      <c r="HC2" s="134" t="str">
        <f>$DF$2</f>
        <v/>
      </c>
      <c r="HD2" s="134" t="str">
        <f>$DG$2</f>
        <v/>
      </c>
      <c r="HE2" s="132">
        <f>'（別添２）_賃金改善実績報告書（訪問看護ステーション）'!$M$14</f>
        <v>0</v>
      </c>
      <c r="HF2" s="132">
        <f>'（別添２）_賃金改善実績報告書（訪問看護ステーション）'!$P$14</f>
        <v>0</v>
      </c>
      <c r="HG2" s="132">
        <f>'（別添２）_賃金改善実績報告書（訪問看護ステーション）'!$S$14</f>
        <v>0</v>
      </c>
      <c r="HH2" s="134" t="e">
        <f>IF($HG$2="","",VLOOKUP($HG$2,'リスト（訪問看護）'!$C:$D,2,FALSE))</f>
        <v>#N/A</v>
      </c>
      <c r="HI2" s="132">
        <f>'（別添２）_賃金改善実績報告書（訪問看護ステーション）'!$D$15</f>
        <v>0</v>
      </c>
      <c r="HJ2" s="135">
        <f>'（別添２）_賃金改善実績報告書（訪問看護ステーション）'!$G$15</f>
        <v>0</v>
      </c>
      <c r="HK2" s="138">
        <f>'（別添２）_賃金改善実績報告書（訪問看護ステーション）'!$M$15</f>
        <v>0</v>
      </c>
      <c r="HL2" s="138">
        <f>'（別添２）_賃金改善実績報告書（訪問看護ステーション）'!$P$15</f>
        <v>0</v>
      </c>
      <c r="HM2" s="132">
        <f>'（別添２）_賃金改善実績報告書（訪問看護ステーション）'!$S$15</f>
        <v>0</v>
      </c>
      <c r="HN2" s="134" t="e">
        <f>IF($HM$2="","",VLOOKUP($HM$2,'リスト（訪問看護）'!$C:$D,2,FALSE))</f>
        <v>#N/A</v>
      </c>
      <c r="HO2" s="132">
        <f>'（別添２）_賃金改善実績報告書（訪問看護ステーション）'!$D$16</f>
        <v>0</v>
      </c>
      <c r="HP2" s="135">
        <f>'（別添２）_賃金改善実績報告書（訪問看護ステーション）'!$G$16</f>
        <v>0</v>
      </c>
      <c r="HQ2" s="138">
        <f>'（別添２）_賃金改善実績報告書（訪問看護ステーション）'!$M$16</f>
        <v>0</v>
      </c>
      <c r="HR2" s="138">
        <f>'（別添２）_賃金改善実績報告書（訪問看護ステーション）'!$P$16</f>
        <v>0</v>
      </c>
      <c r="HS2" s="132">
        <f>'（別添２）_賃金改善実績報告書（訪問看護ステーション）'!$S$16</f>
        <v>0</v>
      </c>
      <c r="HT2" s="134" t="e">
        <f>IF($HS$2="","",VLOOKUP($HS$2,'リスト（訪問看護）'!$C:$D,2,FALSE))</f>
        <v>#N/A</v>
      </c>
      <c r="HU2" s="132">
        <f>'（別添２）_賃金改善実績報告書（訪問看護ステーション）'!$D$17</f>
        <v>0</v>
      </c>
      <c r="HV2" s="135">
        <f>'（別添２）_賃金改善実績報告書（訪問看護ステーション）'!$G$17</f>
        <v>0</v>
      </c>
      <c r="HW2" s="138">
        <f>'（別添２）_賃金改善実績報告書（訪問看護ステーション）'!$M$17</f>
        <v>0</v>
      </c>
      <c r="HX2" s="138">
        <f>'（別添２）_賃金改善実績報告書（訪問看護ステーション）'!$P$17</f>
        <v>0</v>
      </c>
      <c r="HY2" s="132">
        <f>'（別添２）_賃金改善実績報告書（訪問看護ステーション）'!$S$17</f>
        <v>0</v>
      </c>
      <c r="HZ2" s="134" t="e">
        <f>IF($HY$2="","",VLOOKUP($HY$2,'リスト（訪問看護）'!$C:$D,2,FALSE))</f>
        <v>#N/A</v>
      </c>
      <c r="IA2" s="137" t="str">
        <f>$HC$2</f>
        <v/>
      </c>
      <c r="IB2" s="137" t="str">
        <f>$HD$2</f>
        <v/>
      </c>
      <c r="IC2" s="137">
        <f>$HE$2</f>
        <v>0</v>
      </c>
      <c r="ID2" s="137">
        <f>$HF$2</f>
        <v>0</v>
      </c>
      <c r="IE2" s="135">
        <f>'（別添２）_賃金改善実績報告書（訪問看護ステーション）'!$S$20</f>
        <v>0</v>
      </c>
      <c r="IF2" s="137">
        <f>$HI$2</f>
        <v>0</v>
      </c>
      <c r="IG2" s="137">
        <f>$HJ$2</f>
        <v>0</v>
      </c>
      <c r="IH2" s="137">
        <f>$HK$2</f>
        <v>0</v>
      </c>
      <c r="II2" s="137">
        <f>$HL$2</f>
        <v>0</v>
      </c>
      <c r="IJ2" s="135">
        <f>'（別添２）_賃金改善実績報告書（訪問看護ステーション）'!$S$21</f>
        <v>0</v>
      </c>
      <c r="IK2" s="137">
        <f>$HO$2</f>
        <v>0</v>
      </c>
      <c r="IL2" s="137">
        <f>$HP$2</f>
        <v>0</v>
      </c>
      <c r="IM2" s="137">
        <f>$HQ$2</f>
        <v>0</v>
      </c>
      <c r="IN2" s="137">
        <f>$HR$2</f>
        <v>0</v>
      </c>
      <c r="IO2" s="135">
        <f>'（別添２）_賃金改善実績報告書（訪問看護ステーション）'!$S$22</f>
        <v>0</v>
      </c>
      <c r="IP2" s="137">
        <f>$HU$2</f>
        <v>0</v>
      </c>
      <c r="IQ2" s="137">
        <f>$HV$2</f>
        <v>0</v>
      </c>
      <c r="IR2" s="137">
        <f>$HW$2</f>
        <v>0</v>
      </c>
      <c r="IS2" s="137">
        <f>$HX$2</f>
        <v>0</v>
      </c>
      <c r="IT2" s="135">
        <f>'（別添２）_賃金改善実績報告書（訪問看護ステーション）'!$S$23</f>
        <v>0</v>
      </c>
      <c r="IU2" s="137">
        <f>$IE$2+$IJ$2+$IO$2+$IT$2</f>
        <v>0</v>
      </c>
      <c r="IV2" s="137" t="str">
        <f>$IA$2</f>
        <v/>
      </c>
      <c r="IW2" s="137" t="str">
        <f>$IB$2</f>
        <v/>
      </c>
      <c r="IX2" s="137">
        <f>$IC$2</f>
        <v>0</v>
      </c>
      <c r="IY2" s="137">
        <f>$ID$2</f>
        <v>0</v>
      </c>
      <c r="IZ2" s="137" t="e">
        <f>$HH$2*$IE$2</f>
        <v>#N/A</v>
      </c>
      <c r="JA2" s="137">
        <f>$IF$2</f>
        <v>0</v>
      </c>
      <c r="JB2" s="137">
        <f>$IG$2</f>
        <v>0</v>
      </c>
      <c r="JC2" s="137">
        <f>$IH$2</f>
        <v>0</v>
      </c>
      <c r="JD2" s="137">
        <f>$II$2</f>
        <v>0</v>
      </c>
      <c r="JE2" s="137" t="e">
        <f>$HN$2*$IJ$2</f>
        <v>#N/A</v>
      </c>
      <c r="JF2" s="137">
        <f>$IK$2</f>
        <v>0</v>
      </c>
      <c r="JG2" s="137">
        <f>$IL$2</f>
        <v>0</v>
      </c>
      <c r="JH2" s="137">
        <f>$IM$2</f>
        <v>0</v>
      </c>
      <c r="JI2" s="137">
        <f>$IN$2</f>
        <v>0</v>
      </c>
      <c r="JJ2" s="137" t="e">
        <f>$HT$2*$IO$2</f>
        <v>#N/A</v>
      </c>
      <c r="JK2" s="137">
        <f>$IP$2</f>
        <v>0</v>
      </c>
      <c r="JL2" s="137">
        <f>$IQ$2</f>
        <v>0</v>
      </c>
      <c r="JM2" s="137">
        <f>$IR$2</f>
        <v>0</v>
      </c>
      <c r="JN2" s="137">
        <f>$IS$2</f>
        <v>0</v>
      </c>
      <c r="JO2" s="137" t="e">
        <f>$HZ$2*$IT$2</f>
        <v>#N/A</v>
      </c>
      <c r="JP2" s="138">
        <f>'（別添２）_賃金改善実績報告書（訪問看護ステーション）'!$Z$31</f>
        <v>0</v>
      </c>
      <c r="JQ2" s="138">
        <f>'（別添２）_賃金改善実績報告書（訪問看護ステーション）'!$Z$32</f>
        <v>0</v>
      </c>
      <c r="JR2" s="137">
        <f>IFERROR(SUM($IZ$2,$JE$2,$JJ$2,$JO$2)-$JP$2+$JQ$2,0)</f>
        <v>0</v>
      </c>
      <c r="JS2" s="138">
        <f>'（別添２）_賃金改善実績報告書（訪問看護ステーション）'!$AB$36</f>
        <v>0</v>
      </c>
      <c r="JT2" s="138">
        <f>'（別添２）_賃金改善実績報告書（訪問看護ステーション）'!$AB$37</f>
        <v>0</v>
      </c>
      <c r="JU2" s="137">
        <f>$JR$2</f>
        <v>0</v>
      </c>
      <c r="JV2" s="138">
        <f>'（別添２）_賃金改善実績報告書（訪問看護ステーション）'!$AB$39</f>
        <v>0</v>
      </c>
      <c r="JW2" s="138">
        <f>'（別添２）_賃金改善実績報告書（訪問看護ステーション）'!$AB$40</f>
        <v>0</v>
      </c>
      <c r="JX2" s="138">
        <f>'（別添２）_賃金改善実績報告書（訪問看護ステーション）'!$AB$41</f>
        <v>0</v>
      </c>
      <c r="JY2" s="138">
        <f>'（別添２）_賃金改善実績報告書（訪問看護ステーション）'!$AB$42</f>
        <v>0</v>
      </c>
      <c r="JZ2" s="137">
        <f>$JS$2-$JT$2-$JU$2-$JV$2-$JW$2-$JX$2-$JY$2</f>
        <v>0</v>
      </c>
      <c r="KA2" s="138" t="b">
        <f>'（別添２）_賃金改善実績報告書（訪問看護ステーション）'!$AH$44</f>
        <v>0</v>
      </c>
      <c r="KB2" s="140" t="str">
        <f>$EA$2</f>
        <v>Ⅰ専用届出様式</v>
      </c>
      <c r="KC2" s="137" t="str">
        <f>$EC$2</f>
        <v>Ⅰ専用届出様式</v>
      </c>
      <c r="KD2" s="137" t="str">
        <f>$ED$2</f>
        <v>Ⅰ専用届出様式</v>
      </c>
      <c r="KE2" s="138">
        <f>'（別添２）_賃金改善実績報告書（訪問看護ステーション）'!$AB$63</f>
        <v>0</v>
      </c>
      <c r="KF2" s="138">
        <f>'（別添２）_賃金改善実績報告書（訪問看護ステーション）'!$AB$64</f>
        <v>0</v>
      </c>
      <c r="KG2" s="137" t="e">
        <f>$KF$2-$KD$2</f>
        <v>#VALUE!</v>
      </c>
      <c r="KH2" s="138">
        <f>'（別添２）_賃金改善実績報告書（訪問看護ステーション）'!$AB$66</f>
        <v>0</v>
      </c>
      <c r="KI2" s="138">
        <f>'（別添２）_賃金改善実績報告書（訪問看護ステーション）'!$AB$67</f>
        <v>0</v>
      </c>
      <c r="KJ2" s="136" t="e">
        <f>$KI$2/$KD$2</f>
        <v>#VALUE!</v>
      </c>
      <c r="KK2" s="141" t="str">
        <f>$EK$2</f>
        <v>Ⅰ専用届出様式</v>
      </c>
      <c r="KL2" s="139" t="str">
        <f>$EM$2</f>
        <v>Ⅰ専用届出様式</v>
      </c>
      <c r="KM2" s="139" t="str">
        <f>$EN$2</f>
        <v>Ⅰ専用届出様式</v>
      </c>
      <c r="KN2" s="135">
        <f>'（別添２）_賃金改善実績報告書（訪問看護ステーション）'!$AB$74</f>
        <v>0</v>
      </c>
      <c r="KO2" s="135">
        <f>'（別添２）_賃金改善実績報告書（訪問看護ステーション）'!$AB$75</f>
        <v>0</v>
      </c>
      <c r="KP2" s="139" t="e">
        <f>$KO$2-$KM$2</f>
        <v>#VALUE!</v>
      </c>
      <c r="KQ2" s="135">
        <f>'（別添２）_賃金改善実績報告書（訪問看護ステーション）'!$AB$77</f>
        <v>0</v>
      </c>
      <c r="KR2" s="135">
        <f>'（別添２）_賃金改善実績報告書（訪問看護ステーション）'!$AB$78</f>
        <v>0</v>
      </c>
      <c r="KS2" s="136" t="e">
        <f>$KR$2/$KM$2</f>
        <v>#VALUE!</v>
      </c>
      <c r="KT2" s="141" t="str">
        <f>$EU$2</f>
        <v>Ⅰ専用届出様式</v>
      </c>
      <c r="KU2" s="139" t="str">
        <f>$EW$2</f>
        <v>Ⅰ専用届出様式</v>
      </c>
      <c r="KV2" s="139" t="str">
        <f>$EX$2</f>
        <v>Ⅰ専用届出様式</v>
      </c>
      <c r="KW2" s="135">
        <f>'（別添２）_賃金改善実績報告書（訪問看護ステーション）'!$AB$85</f>
        <v>0</v>
      </c>
      <c r="KX2" s="135">
        <f>'（別添２）_賃金改善実績報告書（訪問看護ステーション）'!$AB$86</f>
        <v>0</v>
      </c>
      <c r="KY2" s="139" t="e">
        <f>$KX$2-$KV$2</f>
        <v>#VALUE!</v>
      </c>
      <c r="KZ2" s="135">
        <f>'（別添２）_賃金改善実績報告書（訪問看護ステーション）'!$AB$88</f>
        <v>0</v>
      </c>
      <c r="LA2" s="135">
        <f>'（別添２）_賃金改善実績報告書（訪問看護ステーション）'!$AB$89</f>
        <v>0</v>
      </c>
      <c r="LB2" s="136" t="e">
        <f>$LA$2/$KV$2</f>
        <v>#VALUE!</v>
      </c>
      <c r="LC2" s="141" t="str">
        <f>$FE$2</f>
        <v>Ⅰ専用届出様式</v>
      </c>
      <c r="LD2" s="139" t="str">
        <f>$FG$2</f>
        <v>Ⅰ専用届出様式</v>
      </c>
      <c r="LE2" s="139" t="str">
        <f>$FH$2</f>
        <v>Ⅰ専用届出様式</v>
      </c>
      <c r="LF2" s="135">
        <f>'（別添２）_賃金改善実績報告書（訪問看護ステーション）'!$AB$96</f>
        <v>0</v>
      </c>
      <c r="LG2" s="135">
        <f>'（別添２）_賃金改善実績報告書（訪問看護ステーション）'!$AB$97</f>
        <v>0</v>
      </c>
      <c r="LH2" s="139" t="e">
        <f>$LG$2-$LE$2</f>
        <v>#VALUE!</v>
      </c>
      <c r="LI2" s="135">
        <f>'（別添２）_賃金改善実績報告書（訪問看護ステーション）'!$AB$99</f>
        <v>0</v>
      </c>
      <c r="LJ2" s="135">
        <f>'（別添２）_賃金改善実績報告書（訪問看護ステーション）'!$AB$100</f>
        <v>0</v>
      </c>
      <c r="LK2" s="136" t="e">
        <f>$LJ$2/$LE$2</f>
        <v>#VALUE!</v>
      </c>
      <c r="LL2" s="141" t="str">
        <f>$FO$2</f>
        <v>Ⅰ専用届出様式</v>
      </c>
      <c r="LM2" s="139" t="str">
        <f>$FQ$2</f>
        <v>Ⅰ専用届出様式</v>
      </c>
      <c r="LN2" s="139" t="str">
        <f>$FR$2</f>
        <v>Ⅰ専用届出様式</v>
      </c>
      <c r="LO2" s="135">
        <f>'（別添２）_賃金改善実績報告書（訪問看護ステーション）'!$AB$107</f>
        <v>0</v>
      </c>
      <c r="LP2" s="135">
        <f>'（別添２）_賃金改善実績報告書（訪問看護ステーション）'!$AB$108</f>
        <v>0</v>
      </c>
      <c r="LQ2" s="139" t="e">
        <f>$LP$2-$LN$2</f>
        <v>#VALUE!</v>
      </c>
      <c r="LR2" s="135">
        <f>'（別添２）_賃金改善実績報告書（訪問看護ステーション）'!$AB$110</f>
        <v>0</v>
      </c>
      <c r="LS2" s="135">
        <f>'（別添２）_賃金改善実績報告書（訪問看護ステーション）'!$AB$111</f>
        <v>0</v>
      </c>
      <c r="LT2" s="136" t="e">
        <f>$LS$2/$LN$2</f>
        <v>#VALUE!</v>
      </c>
      <c r="LU2" s="141" t="str">
        <f>$FY$2</f>
        <v>Ⅰ専用届出様式</v>
      </c>
      <c r="LV2" s="139" t="str">
        <f>$GA$2</f>
        <v>Ⅰ専用届出様式</v>
      </c>
      <c r="LW2" s="139" t="str">
        <f>$GB$2</f>
        <v>Ⅰ専用届出様式</v>
      </c>
      <c r="LX2" s="139" t="str">
        <f>$GC$2</f>
        <v>Ⅰ専用届出様式</v>
      </c>
      <c r="LY2" s="135">
        <f>'（別添２）_賃金改善実績報告書（訪問看護ステーション）'!$AB$120</f>
        <v>0</v>
      </c>
      <c r="LZ2" s="135">
        <f>'（別添２）_賃金改善実績報告書（訪問看護ステーション）'!$AB$121</f>
        <v>0</v>
      </c>
      <c r="MA2" s="135">
        <f>'（別添２）_賃金改善実績報告書（訪問看護ステーション）'!$AB$122</f>
        <v>0</v>
      </c>
      <c r="MB2" s="139" t="e">
        <f>$LY$2-$LV$2</f>
        <v>#VALUE!</v>
      </c>
      <c r="MC2" s="139" t="e">
        <f>$MA$2-$LX$2</f>
        <v>#VALUE!</v>
      </c>
      <c r="MD2" s="135">
        <f>'（別添２）_賃金改善実績報告書（訪問看護ステーション）'!$AB$125</f>
        <v>0</v>
      </c>
      <c r="ME2" s="135">
        <f>'（別添２）_賃金改善実績報告書（訪問看護ステーション）'!$AB$126</f>
        <v>0</v>
      </c>
      <c r="MF2" s="136" t="e">
        <f>$ME$2/$LX$2</f>
        <v>#VALUE!</v>
      </c>
      <c r="MG2" s="160">
        <f>'（別添２）_賃金改善実績報告書（訪問看護ステーション）'!$F$132</f>
        <v>0</v>
      </c>
      <c r="MH2" s="160">
        <f>'（別添２）_賃金改善実績報告書（訪問看護ステーション）'!$I$132</f>
        <v>0</v>
      </c>
      <c r="MI2" s="160">
        <f>'（別添２）_賃金改善実績報告書（訪問看護ステーション）'!$L$132</f>
        <v>0</v>
      </c>
      <c r="MJ2" s="160">
        <f>'（別添２）_賃金改善実績報告書（訪問看護ステーション）'!$U$132</f>
        <v>0</v>
      </c>
      <c r="MK2" s="132">
        <f>'（別添３）_特別事情届出書'!$U$3</f>
        <v>0</v>
      </c>
      <c r="ML2" s="132" t="str">
        <f>'（別添３）_特別事情届出書'!$K$7</f>
        <v/>
      </c>
      <c r="MM2" s="132" t="str">
        <f>'（別添３）_特別事情届出書'!$K$8</f>
        <v/>
      </c>
      <c r="MN2" s="132">
        <f>'（別添３）_特別事情届出書'!$K$9</f>
        <v>0</v>
      </c>
      <c r="MO2" s="132">
        <f>'（別添３）_特別事情届出書'!$K$10</f>
        <v>0</v>
      </c>
      <c r="MP2" s="132">
        <f>'（別添３）_特別事情届出書'!$K$11</f>
        <v>0</v>
      </c>
      <c r="MQ2" s="132">
        <f>'（別添３）_特別事情届出書'!$A$15</f>
        <v>0</v>
      </c>
      <c r="MR2" s="132">
        <f>'（別添３）_特別事情届出書'!$A$18</f>
        <v>0</v>
      </c>
      <c r="MS2" s="132">
        <f>'（別添３）_特別事情届出書'!$A$21</f>
        <v>0</v>
      </c>
      <c r="MT2" s="132">
        <f>'（別添３）_特別事情届出書'!$A$26</f>
        <v>0</v>
      </c>
      <c r="MU2" s="132">
        <f>'（別添３）_特別事情届出書'!$E$28</f>
        <v>0</v>
      </c>
      <c r="MV2" s="132">
        <f>'（別添３）_特別事情届出書'!$H$28</f>
        <v>0</v>
      </c>
      <c r="MW2" s="132">
        <f>'（別添３）_特別事情届出書'!$K$28</f>
        <v>0</v>
      </c>
      <c r="MX2" s="132" t="str">
        <f>'（別添３）_特別事情届出書'!$W$28</f>
        <v xml:space="preserve"> </v>
      </c>
      <c r="MY2" s="132">
        <f>'（別添３）_特別事情届出書'!$W$29</f>
        <v>0</v>
      </c>
      <c r="MZ2" t="str">
        <f>別添!AD1</f>
        <v>20240114Ⅰ専用</v>
      </c>
      <c r="NA2">
        <f>別添!M16</f>
        <v>0</v>
      </c>
      <c r="NB2">
        <f>別添!M17</f>
        <v>0</v>
      </c>
      <c r="NC2">
        <f>別添!M18</f>
        <v>0</v>
      </c>
      <c r="ND2">
        <f>別添!M19</f>
        <v>0</v>
      </c>
      <c r="NE2">
        <f>別添!M20</f>
        <v>0</v>
      </c>
      <c r="NF2" s="173">
        <f>別添!X47</f>
        <v>0</v>
      </c>
      <c r="NG2" s="173">
        <f>別添!X48</f>
        <v>0</v>
      </c>
      <c r="NH2" s="173">
        <f>別添!X49</f>
        <v>0</v>
      </c>
      <c r="NI2" t="b">
        <f>別添!AE10</f>
        <v>0</v>
      </c>
      <c r="NJ2" s="261" t="s">
        <v>863</v>
      </c>
      <c r="NK2" s="261" t="s">
        <v>863</v>
      </c>
      <c r="NL2" s="261" t="s">
        <v>863</v>
      </c>
      <c r="NM2" t="str">
        <f>別添!F6</f>
        <v>（選択してください）</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33f003c0-0d95-44a8-96ef-b6b435aaba2f"/>
    <ds:schemaRef ds:uri="http://purl.org/dc/terms/"/>
    <ds:schemaRef ds:uri="263dbbe5-076b-4606-a03b-9598f5f2f35a"/>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C12A098-4524-4AE7-A5E6-E5E717BAC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別添</vt:lpstr>
      <vt:lpstr>計画書</vt:lpstr>
      <vt:lpstr>リスト用</vt:lpstr>
      <vt:lpstr>（参考）_賃金引き上げ計画書作成のための計算シート</vt:lpstr>
      <vt:lpstr>別紙様式11_訪問看護ベースアップ評価料（Ⅱ）</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'（別添２）_賃金改善実績報告書（訪問看護ステーション）'!Print_Area</vt:lpstr>
      <vt:lpstr>'（別添３）_特別事情届出書'!Print_Area</vt:lpstr>
      <vt:lpstr>計画書!Print_Area</vt:lpstr>
      <vt:lpstr>'別紙様式11_訪問看護ベースアップ評価料（Ⅱ）'!Print_Area</vt:lpstr>
      <vt:lpstr>別添!Print_Area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TriggerFlowInfo">
    <vt:lpwstr/>
  </property>
  <property fmtid="{D5CDD505-2E9C-101B-9397-08002B2CF9AE}" pid="8" name="xd_Signature">
    <vt:bool>false</vt:bool>
  </property>
</Properties>
</file>