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49" documentId="8_{E7C9C1E8-F1E6-4867-B047-C7E10BDDB201}" xr6:coauthVersionLast="47" xr6:coauthVersionMax="47" xr10:uidLastSave="{56CE56C4-F5DF-40CB-A4C7-33D5311D419C}"/>
  <bookViews>
    <workbookView xWindow="4410" yWindow="1350" windowWidth="21600" windowHeight="11385" firstSheet="1" activeTab="2" xr2:uid="{82DBF609-8AA7-4BC9-A643-BD524412516E}"/>
  </bookViews>
  <sheets>
    <sheet name="支給実績" sheetId="1" state="hidden" r:id="rId1"/>
    <sheet name="使い方" sheetId="6" r:id="rId2"/>
    <sheet name="計算シート" sheetId="19" r:id="rId3"/>
    <sheet name="転記例）賃金改善計画書d" sheetId="20" r:id="rId4"/>
    <sheet name="記載例→" sheetId="9" r:id="rId5"/>
    <sheet name="【みほん】計算シート" sheetId="3" r:id="rId6"/>
    <sheet name="【みほん】転記例）賃金改善計画書d" sheetId="16" r:id="rId7"/>
    <sheet name="【みほん】転記例）賃金改善計画書" sheetId="5" state="hidden" r:id="rId8"/>
    <sheet name="対象職種" sheetId="2" state="hidden" r:id="rId9"/>
  </sheets>
  <definedNames>
    <definedName name="_new1" localSheetId="6">#REF!</definedName>
    <definedName name="_new1">#REF!</definedName>
    <definedName name="erea" localSheetId="7">#REF!</definedName>
    <definedName name="erea" localSheetId="6">#REF!</definedName>
    <definedName name="erea">#REF!</definedName>
    <definedName name="new" localSheetId="7">#REF!</definedName>
    <definedName name="new" localSheetId="6">#REF!</definedName>
    <definedName name="new">#REF!</definedName>
    <definedName name="_xlnm.Print_Area" localSheetId="5">【みほん】計算シート!$A$1:$AB$141</definedName>
    <definedName name="_xlnm.Print_Area" localSheetId="7">'【みほん】転記例）賃金改善計画書'!$A$1:$BD$141</definedName>
    <definedName name="_xlnm.Print_Area" localSheetId="6">'【みほん】転記例）賃金改善計画書d'!$A$1:$AZ$150</definedName>
    <definedName name="_xlnm.Print_Area" localSheetId="1">使い方!$A$1:$W$55</definedName>
    <definedName name="_xlnm.Print_Area" localSheetId="0">支給実績!$A$1:$V$98</definedName>
    <definedName name="www" localSheetId="7">#REF!</definedName>
    <definedName name="www" localSheetId="6">#REF!</definedName>
    <definedName name="www">#REF!</definedName>
    <definedName name="サービス" localSheetId="7">#REF!</definedName>
    <definedName name="サービス" localSheetId="6">#REF!</definedName>
    <definedName name="サービス">#REF!</definedName>
    <definedName name="サービス種別">#REF!</definedName>
    <definedName name="サービス種類">#REF!</definedName>
    <definedName name="サービス名" localSheetId="7">#REF!</definedName>
    <definedName name="サービス名" localSheetId="6">#REF!</definedName>
    <definedName name="サービス名">#REF!</definedName>
    <definedName name="サービス名称" localSheetId="7">#REF!</definedName>
    <definedName name="サービス名称">#REF!</definedName>
    <definedName name="一覧">#REF!</definedName>
    <definedName name="種類">#REF!</definedName>
    <definedName name="特定" localSheetId="7">#REF!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3" l="1"/>
  <c r="M27" i="3"/>
  <c r="K27" i="3"/>
  <c r="I27" i="3"/>
  <c r="G27" i="3"/>
  <c r="E27" i="3"/>
  <c r="M49" i="3"/>
  <c r="K49" i="3"/>
  <c r="I49" i="3"/>
  <c r="G49" i="3"/>
  <c r="E49" i="3"/>
  <c r="Q71" i="3"/>
  <c r="M71" i="3"/>
  <c r="K71" i="3"/>
  <c r="I71" i="3"/>
  <c r="G71" i="3"/>
  <c r="E71" i="3"/>
  <c r="Q96" i="3"/>
  <c r="M96" i="3"/>
  <c r="K96" i="3"/>
  <c r="I96" i="3"/>
  <c r="G96" i="3"/>
  <c r="E96" i="3"/>
  <c r="M111" i="3"/>
  <c r="K111" i="3"/>
  <c r="I111" i="3"/>
  <c r="G111" i="3"/>
  <c r="E111" i="3"/>
  <c r="Q126" i="3"/>
  <c r="M126" i="3"/>
  <c r="K126" i="3"/>
  <c r="I126" i="3"/>
  <c r="G126" i="3"/>
  <c r="E126" i="3"/>
  <c r="M126" i="19"/>
  <c r="K126" i="19"/>
  <c r="I126" i="19"/>
  <c r="G126" i="19"/>
  <c r="E126" i="19"/>
  <c r="M111" i="19"/>
  <c r="K111" i="19"/>
  <c r="I111" i="19"/>
  <c r="G111" i="19"/>
  <c r="E111" i="19"/>
  <c r="Q96" i="19"/>
  <c r="M96" i="19"/>
  <c r="K96" i="19"/>
  <c r="I96" i="19"/>
  <c r="G96" i="19"/>
  <c r="E96" i="19"/>
  <c r="Q71" i="19"/>
  <c r="M71" i="19"/>
  <c r="K71" i="19"/>
  <c r="I71" i="19"/>
  <c r="G71" i="19"/>
  <c r="E71" i="19"/>
  <c r="K49" i="19"/>
  <c r="G49" i="19"/>
  <c r="E49" i="19"/>
  <c r="Q27" i="19"/>
  <c r="M27" i="19"/>
  <c r="K27" i="19"/>
  <c r="I27" i="19"/>
  <c r="G27" i="19"/>
  <c r="E27" i="19"/>
  <c r="E121" i="19"/>
  <c r="G120" i="19"/>
  <c r="G121" i="19"/>
  <c r="I120" i="19"/>
  <c r="I121" i="19"/>
  <c r="K120" i="19"/>
  <c r="K121" i="19"/>
  <c r="C105" i="19"/>
  <c r="C120" i="19" s="1"/>
  <c r="D105" i="19"/>
  <c r="D120" i="19" s="1"/>
  <c r="E105" i="19"/>
  <c r="E120" i="19" s="1"/>
  <c r="C106" i="19"/>
  <c r="C121" i="19" s="1"/>
  <c r="D106" i="19"/>
  <c r="D121" i="19" s="1"/>
  <c r="E106" i="19"/>
  <c r="I105" i="19"/>
  <c r="I106" i="19"/>
  <c r="AB35" i="20" l="1"/>
  <c r="AB127" i="5" l="1"/>
  <c r="AB126" i="5"/>
  <c r="AB124" i="5"/>
  <c r="AB123" i="5"/>
  <c r="AB122" i="5"/>
  <c r="AB121" i="5"/>
  <c r="AB120" i="5"/>
  <c r="AB119" i="5"/>
  <c r="AB118" i="5"/>
  <c r="AB115" i="5"/>
  <c r="AB114" i="5"/>
  <c r="AB112" i="5"/>
  <c r="AB111" i="5"/>
  <c r="AB110" i="5"/>
  <c r="AB109" i="5"/>
  <c r="AB108" i="5"/>
  <c r="AB107" i="5"/>
  <c r="AB106" i="5"/>
  <c r="AB102" i="5"/>
  <c r="AB101" i="5"/>
  <c r="AB99" i="5"/>
  <c r="AB98" i="5"/>
  <c r="AB97" i="5"/>
  <c r="AB96" i="5"/>
  <c r="AB93" i="5"/>
  <c r="AB92" i="5"/>
  <c r="AB90" i="5"/>
  <c r="AB89" i="5"/>
  <c r="AB88" i="5"/>
  <c r="AB87" i="5"/>
  <c r="AB84" i="5"/>
  <c r="AB83" i="5"/>
  <c r="AB81" i="5"/>
  <c r="AB80" i="5"/>
  <c r="AB79" i="5"/>
  <c r="AB78" i="5"/>
  <c r="AB75" i="5"/>
  <c r="AB74" i="5"/>
  <c r="AB72" i="5"/>
  <c r="AB71" i="5"/>
  <c r="AB70" i="5"/>
  <c r="AB69" i="5"/>
  <c r="AB65" i="5"/>
  <c r="AB66" i="5" s="1"/>
  <c r="AB62" i="5"/>
  <c r="AB61" i="5"/>
  <c r="AB63" i="5" s="1"/>
  <c r="AB60" i="5"/>
  <c r="AB32" i="5"/>
  <c r="AB31" i="5"/>
  <c r="AB30" i="5"/>
  <c r="V18" i="5"/>
  <c r="V13" i="5"/>
  <c r="AB136" i="16"/>
  <c r="AB135" i="16"/>
  <c r="AB133" i="16"/>
  <c r="AB132" i="16"/>
  <c r="AB131" i="16"/>
  <c r="AB130" i="16"/>
  <c r="AB129" i="16"/>
  <c r="AB128" i="16"/>
  <c r="AB127" i="16"/>
  <c r="AB124" i="16"/>
  <c r="AB123" i="16"/>
  <c r="AB121" i="16"/>
  <c r="AB120" i="16"/>
  <c r="AB119" i="16"/>
  <c r="AB118" i="16"/>
  <c r="AB117" i="16"/>
  <c r="AB116" i="16"/>
  <c r="AB115" i="16"/>
  <c r="AB111" i="16"/>
  <c r="AB110" i="16"/>
  <c r="AB108" i="16"/>
  <c r="AB107" i="16"/>
  <c r="AB106" i="16"/>
  <c r="AB105" i="16"/>
  <c r="AB102" i="16"/>
  <c r="AB101" i="16"/>
  <c r="AB99" i="16"/>
  <c r="AB98" i="16"/>
  <c r="AB97" i="16"/>
  <c r="AB96" i="16"/>
  <c r="AB93" i="16"/>
  <c r="AB92" i="16"/>
  <c r="AB90" i="16"/>
  <c r="AB89" i="16"/>
  <c r="AB88" i="16"/>
  <c r="AB87" i="16"/>
  <c r="AB84" i="16"/>
  <c r="AB83" i="16"/>
  <c r="AB81" i="16"/>
  <c r="AB80" i="16"/>
  <c r="AB79" i="16"/>
  <c r="AB78" i="16"/>
  <c r="AB74" i="16"/>
  <c r="AB71" i="16"/>
  <c r="AB70" i="16"/>
  <c r="AB75" i="16" s="1"/>
  <c r="AB69" i="16"/>
  <c r="AB36" i="16"/>
  <c r="AB35" i="16"/>
  <c r="AB34" i="16"/>
  <c r="AB33" i="16"/>
  <c r="V21" i="16"/>
  <c r="V16" i="16"/>
  <c r="C132" i="3"/>
  <c r="C139" i="3" s="1"/>
  <c r="I139" i="3" s="1"/>
  <c r="Q128" i="3"/>
  <c r="M128" i="3"/>
  <c r="K128" i="3"/>
  <c r="I128" i="3"/>
  <c r="G128" i="3"/>
  <c r="E128" i="3"/>
  <c r="Q127" i="3"/>
  <c r="M127" i="3"/>
  <c r="K127" i="3"/>
  <c r="I127" i="3"/>
  <c r="G127" i="3"/>
  <c r="E127" i="3"/>
  <c r="Q124" i="3"/>
  <c r="M124" i="3"/>
  <c r="K124" i="3"/>
  <c r="I124" i="3"/>
  <c r="G124" i="3"/>
  <c r="F124" i="3"/>
  <c r="E124" i="3"/>
  <c r="D124" i="3"/>
  <c r="C124" i="3"/>
  <c r="Q123" i="3"/>
  <c r="M123" i="3"/>
  <c r="K123" i="3"/>
  <c r="I123" i="3"/>
  <c r="G123" i="3"/>
  <c r="F123" i="3"/>
  <c r="E123" i="3"/>
  <c r="D123" i="3"/>
  <c r="C123" i="3"/>
  <c r="Q122" i="3"/>
  <c r="M122" i="3"/>
  <c r="K122" i="3"/>
  <c r="I122" i="3"/>
  <c r="G122" i="3"/>
  <c r="F122" i="3"/>
  <c r="E122" i="3"/>
  <c r="D122" i="3"/>
  <c r="C122" i="3"/>
  <c r="Q121" i="3"/>
  <c r="M121" i="3"/>
  <c r="K121" i="3"/>
  <c r="I121" i="3"/>
  <c r="G121" i="3"/>
  <c r="F121" i="3"/>
  <c r="E121" i="3"/>
  <c r="D121" i="3"/>
  <c r="C121" i="3"/>
  <c r="Q120" i="3"/>
  <c r="M120" i="3"/>
  <c r="K120" i="3"/>
  <c r="I120" i="3"/>
  <c r="G120" i="3"/>
  <c r="F120" i="3"/>
  <c r="E120" i="3"/>
  <c r="D120" i="3"/>
  <c r="C120" i="3"/>
  <c r="O113" i="3"/>
  <c r="M113" i="3"/>
  <c r="K113" i="3"/>
  <c r="I113" i="3"/>
  <c r="G113" i="3"/>
  <c r="E113" i="3"/>
  <c r="O112" i="3"/>
  <c r="M112" i="3"/>
  <c r="K112" i="3"/>
  <c r="I112" i="3"/>
  <c r="G112" i="3"/>
  <c r="E112" i="3"/>
  <c r="O111" i="3"/>
  <c r="O109" i="3"/>
  <c r="M109" i="3"/>
  <c r="I109" i="3"/>
  <c r="F109" i="3"/>
  <c r="E109" i="3"/>
  <c r="D109" i="3"/>
  <c r="C109" i="3"/>
  <c r="O108" i="3"/>
  <c r="M108" i="3"/>
  <c r="I108" i="3"/>
  <c r="F108" i="3"/>
  <c r="E108" i="3"/>
  <c r="D108" i="3"/>
  <c r="C108" i="3"/>
  <c r="O107" i="3"/>
  <c r="M107" i="3"/>
  <c r="I107" i="3"/>
  <c r="F107" i="3"/>
  <c r="E107" i="3"/>
  <c r="D107" i="3"/>
  <c r="C107" i="3"/>
  <c r="O106" i="3"/>
  <c r="M106" i="3"/>
  <c r="I106" i="3"/>
  <c r="F106" i="3"/>
  <c r="E106" i="3"/>
  <c r="D106" i="3"/>
  <c r="C106" i="3"/>
  <c r="O105" i="3"/>
  <c r="M105" i="3"/>
  <c r="I105" i="3"/>
  <c r="F105" i="3"/>
  <c r="E105" i="3"/>
  <c r="D105" i="3"/>
  <c r="C105" i="3"/>
  <c r="Q98" i="3"/>
  <c r="M98" i="3"/>
  <c r="K98" i="3"/>
  <c r="I98" i="3"/>
  <c r="G98" i="3"/>
  <c r="E98" i="3"/>
  <c r="Q97" i="3"/>
  <c r="M97" i="3"/>
  <c r="K97" i="3"/>
  <c r="I97" i="3"/>
  <c r="G97" i="3"/>
  <c r="E97" i="3"/>
  <c r="Q94" i="3"/>
  <c r="M94" i="3"/>
  <c r="Q93" i="3"/>
  <c r="M93" i="3"/>
  <c r="Q92" i="3"/>
  <c r="M92" i="3"/>
  <c r="Q91" i="3"/>
  <c r="M91" i="3"/>
  <c r="Q90" i="3"/>
  <c r="M90" i="3"/>
  <c r="J81" i="3"/>
  <c r="AB46" i="16" s="1"/>
  <c r="AB40" i="16" s="1"/>
  <c r="AB42" i="16" s="1"/>
  <c r="AB48" i="16" s="1"/>
  <c r="F81" i="3"/>
  <c r="C81" i="3"/>
  <c r="Q75" i="3"/>
  <c r="M75" i="3"/>
  <c r="K75" i="3"/>
  <c r="I75" i="3"/>
  <c r="G75" i="3"/>
  <c r="E75" i="3"/>
  <c r="Q74" i="3"/>
  <c r="M74" i="3"/>
  <c r="K74" i="3"/>
  <c r="I74" i="3"/>
  <c r="G74" i="3"/>
  <c r="E74" i="3"/>
  <c r="Q73" i="3"/>
  <c r="M73" i="3"/>
  <c r="K73" i="3"/>
  <c r="I73" i="3"/>
  <c r="G73" i="3"/>
  <c r="E73" i="3"/>
  <c r="Q72" i="3"/>
  <c r="M72" i="3"/>
  <c r="K72" i="3"/>
  <c r="I72" i="3"/>
  <c r="G72" i="3"/>
  <c r="E72" i="3"/>
  <c r="Q69" i="3"/>
  <c r="M69" i="3"/>
  <c r="K69" i="3"/>
  <c r="I69" i="3"/>
  <c r="G69" i="3"/>
  <c r="F69" i="3"/>
  <c r="E69" i="3"/>
  <c r="D69" i="3"/>
  <c r="C69" i="3"/>
  <c r="Q68" i="3"/>
  <c r="M68" i="3"/>
  <c r="K68" i="3"/>
  <c r="I68" i="3"/>
  <c r="G68" i="3"/>
  <c r="F68" i="3"/>
  <c r="E68" i="3"/>
  <c r="D68" i="3"/>
  <c r="C68" i="3"/>
  <c r="Q67" i="3"/>
  <c r="M67" i="3"/>
  <c r="K67" i="3"/>
  <c r="I67" i="3"/>
  <c r="G67" i="3"/>
  <c r="F67" i="3"/>
  <c r="E67" i="3"/>
  <c r="D67" i="3"/>
  <c r="C67" i="3"/>
  <c r="Q66" i="3"/>
  <c r="M66" i="3"/>
  <c r="K66" i="3"/>
  <c r="I66" i="3"/>
  <c r="G66" i="3"/>
  <c r="F66" i="3"/>
  <c r="E66" i="3"/>
  <c r="D66" i="3"/>
  <c r="C66" i="3"/>
  <c r="Q65" i="3"/>
  <c r="M65" i="3"/>
  <c r="K65" i="3"/>
  <c r="I65" i="3"/>
  <c r="G65" i="3"/>
  <c r="F65" i="3"/>
  <c r="E65" i="3"/>
  <c r="D65" i="3"/>
  <c r="C65" i="3"/>
  <c r="Q64" i="3"/>
  <c r="M64" i="3"/>
  <c r="K64" i="3"/>
  <c r="I64" i="3"/>
  <c r="G64" i="3"/>
  <c r="F64" i="3"/>
  <c r="E64" i="3"/>
  <c r="D64" i="3"/>
  <c r="C64" i="3"/>
  <c r="Q63" i="3"/>
  <c r="M63" i="3"/>
  <c r="K63" i="3"/>
  <c r="I63" i="3"/>
  <c r="G63" i="3"/>
  <c r="F63" i="3"/>
  <c r="E63" i="3"/>
  <c r="D63" i="3"/>
  <c r="C63" i="3"/>
  <c r="Q62" i="3"/>
  <c r="M62" i="3"/>
  <c r="K62" i="3"/>
  <c r="I62" i="3"/>
  <c r="G62" i="3"/>
  <c r="F62" i="3"/>
  <c r="E62" i="3"/>
  <c r="D62" i="3"/>
  <c r="C62" i="3"/>
  <c r="Q61" i="3"/>
  <c r="M61" i="3"/>
  <c r="K61" i="3"/>
  <c r="I61" i="3"/>
  <c r="G61" i="3"/>
  <c r="F61" i="3"/>
  <c r="E61" i="3"/>
  <c r="D61" i="3"/>
  <c r="C61" i="3"/>
  <c r="Q60" i="3"/>
  <c r="M60" i="3"/>
  <c r="K60" i="3"/>
  <c r="I60" i="3"/>
  <c r="G60" i="3"/>
  <c r="F60" i="3"/>
  <c r="E60" i="3"/>
  <c r="D60" i="3"/>
  <c r="C60" i="3"/>
  <c r="O53" i="3"/>
  <c r="M53" i="3"/>
  <c r="K53" i="3"/>
  <c r="I53" i="3"/>
  <c r="G53" i="3"/>
  <c r="E53" i="3"/>
  <c r="O52" i="3"/>
  <c r="M52" i="3"/>
  <c r="K52" i="3"/>
  <c r="I52" i="3"/>
  <c r="G52" i="3"/>
  <c r="E52" i="3"/>
  <c r="O51" i="3"/>
  <c r="M51" i="3"/>
  <c r="K51" i="3"/>
  <c r="I51" i="3"/>
  <c r="G51" i="3"/>
  <c r="E51" i="3"/>
  <c r="O50" i="3"/>
  <c r="M50" i="3"/>
  <c r="K50" i="3"/>
  <c r="I50" i="3"/>
  <c r="G50" i="3"/>
  <c r="E50" i="3"/>
  <c r="O49" i="3"/>
  <c r="O47" i="3"/>
  <c r="M47" i="3"/>
  <c r="I47" i="3"/>
  <c r="F47" i="3"/>
  <c r="E47" i="3"/>
  <c r="D47" i="3"/>
  <c r="C47" i="3"/>
  <c r="O46" i="3"/>
  <c r="M46" i="3"/>
  <c r="I46" i="3"/>
  <c r="F46" i="3"/>
  <c r="E46" i="3"/>
  <c r="D46" i="3"/>
  <c r="C46" i="3"/>
  <c r="O45" i="3"/>
  <c r="M45" i="3"/>
  <c r="I45" i="3"/>
  <c r="F45" i="3"/>
  <c r="E45" i="3"/>
  <c r="D45" i="3"/>
  <c r="C45" i="3"/>
  <c r="O44" i="3"/>
  <c r="M44" i="3"/>
  <c r="I44" i="3"/>
  <c r="F44" i="3"/>
  <c r="E44" i="3"/>
  <c r="D44" i="3"/>
  <c r="C44" i="3"/>
  <c r="O43" i="3"/>
  <c r="M43" i="3"/>
  <c r="I43" i="3"/>
  <c r="F43" i="3"/>
  <c r="E43" i="3"/>
  <c r="D43" i="3"/>
  <c r="C43" i="3"/>
  <c r="O42" i="3"/>
  <c r="M42" i="3"/>
  <c r="I42" i="3"/>
  <c r="F42" i="3"/>
  <c r="E42" i="3"/>
  <c r="D42" i="3"/>
  <c r="C42" i="3"/>
  <c r="O41" i="3"/>
  <c r="M41" i="3"/>
  <c r="I41" i="3"/>
  <c r="F41" i="3"/>
  <c r="E41" i="3"/>
  <c r="D41" i="3"/>
  <c r="C41" i="3"/>
  <c r="O40" i="3"/>
  <c r="M40" i="3"/>
  <c r="I40" i="3"/>
  <c r="F40" i="3"/>
  <c r="E40" i="3"/>
  <c r="D40" i="3"/>
  <c r="C40" i="3"/>
  <c r="O39" i="3"/>
  <c r="M39" i="3"/>
  <c r="I39" i="3"/>
  <c r="F39" i="3"/>
  <c r="E39" i="3"/>
  <c r="D39" i="3"/>
  <c r="C39" i="3"/>
  <c r="O38" i="3"/>
  <c r="M38" i="3"/>
  <c r="I38" i="3"/>
  <c r="F38" i="3"/>
  <c r="E38" i="3"/>
  <c r="D38" i="3"/>
  <c r="C38" i="3"/>
  <c r="Q31" i="3"/>
  <c r="M31" i="3"/>
  <c r="K31" i="3"/>
  <c r="I31" i="3"/>
  <c r="G31" i="3"/>
  <c r="E31" i="3"/>
  <c r="Q30" i="3"/>
  <c r="M30" i="3"/>
  <c r="K30" i="3"/>
  <c r="I30" i="3"/>
  <c r="G30" i="3"/>
  <c r="E30" i="3"/>
  <c r="Q29" i="3"/>
  <c r="M29" i="3"/>
  <c r="K29" i="3"/>
  <c r="I29" i="3"/>
  <c r="G29" i="3"/>
  <c r="E29" i="3"/>
  <c r="Q28" i="3"/>
  <c r="M28" i="3"/>
  <c r="K28" i="3"/>
  <c r="I28" i="3"/>
  <c r="G28" i="3"/>
  <c r="E28" i="3"/>
  <c r="Q25" i="3"/>
  <c r="M25" i="3"/>
  <c r="Q24" i="3"/>
  <c r="M24" i="3"/>
  <c r="Q23" i="3"/>
  <c r="M23" i="3"/>
  <c r="Q22" i="3"/>
  <c r="M22" i="3"/>
  <c r="Q21" i="3"/>
  <c r="M21" i="3"/>
  <c r="Q20" i="3"/>
  <c r="M20" i="3"/>
  <c r="Q19" i="3"/>
  <c r="M19" i="3"/>
  <c r="Q18" i="3"/>
  <c r="M18" i="3"/>
  <c r="Q17" i="3"/>
  <c r="M17" i="3"/>
  <c r="Q16" i="3"/>
  <c r="M16" i="3"/>
  <c r="I7" i="3"/>
  <c r="AB36" i="20"/>
  <c r="V21" i="20"/>
  <c r="V16" i="20"/>
  <c r="K124" i="19"/>
  <c r="I124" i="19"/>
  <c r="G124" i="19"/>
  <c r="K123" i="19"/>
  <c r="I123" i="19"/>
  <c r="G123" i="19"/>
  <c r="F123" i="19"/>
  <c r="K122" i="19"/>
  <c r="I122" i="19"/>
  <c r="G122" i="19"/>
  <c r="F121" i="19"/>
  <c r="I109" i="19"/>
  <c r="M109" i="19" s="1"/>
  <c r="O109" i="19" s="1"/>
  <c r="F109" i="19"/>
  <c r="F124" i="19" s="1"/>
  <c r="E109" i="19"/>
  <c r="E124" i="19" s="1"/>
  <c r="D109" i="19"/>
  <c r="C109" i="19"/>
  <c r="C124" i="19" s="1"/>
  <c r="I108" i="19"/>
  <c r="M108" i="19" s="1"/>
  <c r="F108" i="19"/>
  <c r="E108" i="19"/>
  <c r="E123" i="19" s="1"/>
  <c r="D108" i="19"/>
  <c r="D123" i="19" s="1"/>
  <c r="C108" i="19"/>
  <c r="C123" i="19" s="1"/>
  <c r="I107" i="19"/>
  <c r="M107" i="19" s="1"/>
  <c r="O107" i="19" s="1"/>
  <c r="F107" i="19"/>
  <c r="F122" i="19" s="1"/>
  <c r="E107" i="19"/>
  <c r="E122" i="19" s="1"/>
  <c r="D107" i="19"/>
  <c r="D122" i="19" s="1"/>
  <c r="C107" i="19"/>
  <c r="C122" i="19" s="1"/>
  <c r="M106" i="19"/>
  <c r="F106" i="19"/>
  <c r="F105" i="19"/>
  <c r="F120" i="19" s="1"/>
  <c r="K98" i="19"/>
  <c r="I98" i="19"/>
  <c r="G98" i="19"/>
  <c r="AB129" i="20" s="1"/>
  <c r="E98" i="19"/>
  <c r="AB127" i="20" s="1"/>
  <c r="K97" i="19"/>
  <c r="I97" i="19"/>
  <c r="G97" i="19"/>
  <c r="AB117" i="20" s="1"/>
  <c r="E97" i="19"/>
  <c r="AB115" i="20" s="1"/>
  <c r="M94" i="19"/>
  <c r="Q93" i="19"/>
  <c r="M93" i="19"/>
  <c r="Q92" i="19"/>
  <c r="M92" i="19"/>
  <c r="M91" i="19"/>
  <c r="M90" i="19"/>
  <c r="K69" i="19"/>
  <c r="G69" i="19"/>
  <c r="F69" i="19"/>
  <c r="K68" i="19"/>
  <c r="G68" i="19"/>
  <c r="K67" i="19"/>
  <c r="I67" i="19"/>
  <c r="G67" i="19"/>
  <c r="K66" i="19"/>
  <c r="G66" i="19"/>
  <c r="K65" i="19"/>
  <c r="G65" i="19"/>
  <c r="F65" i="19"/>
  <c r="K64" i="19"/>
  <c r="G64" i="19"/>
  <c r="K63" i="19"/>
  <c r="G63" i="19"/>
  <c r="K62" i="19"/>
  <c r="G62" i="19"/>
  <c r="K61" i="19"/>
  <c r="G61" i="19"/>
  <c r="F61" i="19"/>
  <c r="K60" i="19"/>
  <c r="G60" i="19"/>
  <c r="I47" i="19"/>
  <c r="I69" i="19" s="1"/>
  <c r="F47" i="19"/>
  <c r="E47" i="19"/>
  <c r="E69" i="19" s="1"/>
  <c r="D47" i="19"/>
  <c r="D69" i="19" s="1"/>
  <c r="C47" i="19"/>
  <c r="C69" i="19" s="1"/>
  <c r="I46" i="19"/>
  <c r="M46" i="19" s="1"/>
  <c r="O46" i="19" s="1"/>
  <c r="F46" i="19"/>
  <c r="F68" i="19" s="1"/>
  <c r="E46" i="19"/>
  <c r="E68" i="19" s="1"/>
  <c r="D46" i="19"/>
  <c r="D68" i="19" s="1"/>
  <c r="C46" i="19"/>
  <c r="C68" i="19" s="1"/>
  <c r="I45" i="19"/>
  <c r="F45" i="19"/>
  <c r="F67" i="19" s="1"/>
  <c r="E45" i="19"/>
  <c r="E67" i="19" s="1"/>
  <c r="D45" i="19"/>
  <c r="D67" i="19" s="1"/>
  <c r="C45" i="19"/>
  <c r="C67" i="19" s="1"/>
  <c r="I44" i="19"/>
  <c r="I66" i="19" s="1"/>
  <c r="F44" i="19"/>
  <c r="F66" i="19" s="1"/>
  <c r="E44" i="19"/>
  <c r="E66" i="19" s="1"/>
  <c r="D44" i="19"/>
  <c r="D66" i="19" s="1"/>
  <c r="C44" i="19"/>
  <c r="C66" i="19" s="1"/>
  <c r="M43" i="19"/>
  <c r="O43" i="19" s="1"/>
  <c r="I43" i="19"/>
  <c r="I65" i="19" s="1"/>
  <c r="F43" i="19"/>
  <c r="E43" i="19"/>
  <c r="E65" i="19" s="1"/>
  <c r="D43" i="19"/>
  <c r="D65" i="19" s="1"/>
  <c r="C43" i="19"/>
  <c r="C65" i="19" s="1"/>
  <c r="I42" i="19"/>
  <c r="I64" i="19" s="1"/>
  <c r="F42" i="19"/>
  <c r="F64" i="19" s="1"/>
  <c r="E42" i="19"/>
  <c r="E64" i="19" s="1"/>
  <c r="D42" i="19"/>
  <c r="D64" i="19" s="1"/>
  <c r="C42" i="19"/>
  <c r="C64" i="19" s="1"/>
  <c r="I41" i="19"/>
  <c r="I63" i="19" s="1"/>
  <c r="F41" i="19"/>
  <c r="F63" i="19" s="1"/>
  <c r="E41" i="19"/>
  <c r="E63" i="19" s="1"/>
  <c r="D41" i="19"/>
  <c r="D63" i="19" s="1"/>
  <c r="C41" i="19"/>
  <c r="C63" i="19" s="1"/>
  <c r="I40" i="19"/>
  <c r="I62" i="19" s="1"/>
  <c r="F40" i="19"/>
  <c r="F62" i="19" s="1"/>
  <c r="E40" i="19"/>
  <c r="E62" i="19" s="1"/>
  <c r="D40" i="19"/>
  <c r="D62" i="19" s="1"/>
  <c r="C40" i="19"/>
  <c r="C62" i="19" s="1"/>
  <c r="I39" i="19"/>
  <c r="I61" i="19" s="1"/>
  <c r="F39" i="19"/>
  <c r="E39" i="19"/>
  <c r="E61" i="19" s="1"/>
  <c r="D39" i="19"/>
  <c r="C39" i="19"/>
  <c r="C61" i="19" s="1"/>
  <c r="I38" i="19"/>
  <c r="F38" i="19"/>
  <c r="F60" i="19" s="1"/>
  <c r="E38" i="19"/>
  <c r="E60" i="19" s="1"/>
  <c r="D38" i="19"/>
  <c r="C38" i="19"/>
  <c r="C60" i="19" s="1"/>
  <c r="K31" i="19"/>
  <c r="I31" i="19"/>
  <c r="G31" i="19"/>
  <c r="AB106" i="20" s="1"/>
  <c r="E31" i="19"/>
  <c r="AB105" i="20" s="1"/>
  <c r="M30" i="19"/>
  <c r="K30" i="19"/>
  <c r="I30" i="19"/>
  <c r="G30" i="19"/>
  <c r="AB97" i="20" s="1"/>
  <c r="E30" i="19"/>
  <c r="AB96" i="20" s="1"/>
  <c r="M29" i="19"/>
  <c r="K29" i="19"/>
  <c r="I29" i="19"/>
  <c r="G29" i="19"/>
  <c r="AB88" i="20" s="1"/>
  <c r="E29" i="19"/>
  <c r="AB87" i="20" s="1"/>
  <c r="K28" i="19"/>
  <c r="I28" i="19"/>
  <c r="G28" i="19"/>
  <c r="AB79" i="20" s="1"/>
  <c r="E28" i="19"/>
  <c r="AB78" i="20" s="1"/>
  <c r="M25" i="19"/>
  <c r="Q25" i="19" s="1"/>
  <c r="M24" i="19"/>
  <c r="Q24" i="19" s="1"/>
  <c r="M23" i="19"/>
  <c r="Q23" i="19" s="1"/>
  <c r="M22" i="19"/>
  <c r="Q22" i="19" s="1"/>
  <c r="M21" i="19"/>
  <c r="Q21" i="19" s="1"/>
  <c r="M20" i="19"/>
  <c r="M19" i="19"/>
  <c r="M18" i="19"/>
  <c r="M17" i="19"/>
  <c r="Q17" i="19" s="1"/>
  <c r="M16" i="19"/>
  <c r="Q16" i="19" s="1"/>
  <c r="I7" i="19"/>
  <c r="C94" i="1"/>
  <c r="C88" i="1"/>
  <c r="S84" i="1"/>
  <c r="Q84" i="1"/>
  <c r="O84" i="1"/>
  <c r="S83" i="1"/>
  <c r="Q83" i="1"/>
  <c r="O83" i="1"/>
  <c r="S75" i="1"/>
  <c r="Q75" i="1"/>
  <c r="O75" i="1"/>
  <c r="S74" i="1"/>
  <c r="Q74" i="1"/>
  <c r="O74" i="1"/>
  <c r="C65" i="1"/>
  <c r="Q61" i="1"/>
  <c r="O61" i="1"/>
  <c r="I61" i="1"/>
  <c r="Q60" i="1"/>
  <c r="O60" i="1"/>
  <c r="I60" i="1"/>
  <c r="Q59" i="1"/>
  <c r="O59" i="1"/>
  <c r="I59" i="1"/>
  <c r="Q58" i="1"/>
  <c r="O58" i="1"/>
  <c r="I58" i="1"/>
  <c r="S56" i="1"/>
  <c r="Q56" i="1"/>
  <c r="O56" i="1"/>
  <c r="K56" i="1"/>
  <c r="I56" i="1"/>
  <c r="S55" i="1"/>
  <c r="Q55" i="1"/>
  <c r="O55" i="1"/>
  <c r="K55" i="1"/>
  <c r="I55" i="1"/>
  <c r="S54" i="1"/>
  <c r="Q54" i="1"/>
  <c r="O54" i="1"/>
  <c r="K54" i="1"/>
  <c r="S53" i="1"/>
  <c r="Q53" i="1"/>
  <c r="O53" i="1"/>
  <c r="K53" i="1"/>
  <c r="I53" i="1"/>
  <c r="S52" i="1"/>
  <c r="Q52" i="1"/>
  <c r="O52" i="1"/>
  <c r="K52" i="1"/>
  <c r="I52" i="1"/>
  <c r="Q45" i="1"/>
  <c r="O45" i="1"/>
  <c r="I45" i="1"/>
  <c r="Q44" i="1"/>
  <c r="O44" i="1"/>
  <c r="I44" i="1"/>
  <c r="Q43" i="1"/>
  <c r="O43" i="1"/>
  <c r="I43" i="1"/>
  <c r="Q42" i="1"/>
  <c r="O42" i="1"/>
  <c r="I42" i="1"/>
  <c r="S40" i="1"/>
  <c r="Q40" i="1"/>
  <c r="O40" i="1"/>
  <c r="S39" i="1"/>
  <c r="Q39" i="1"/>
  <c r="O39" i="1"/>
  <c r="S38" i="1"/>
  <c r="Q38" i="1"/>
  <c r="O38" i="1"/>
  <c r="S37" i="1"/>
  <c r="Q37" i="1"/>
  <c r="O37" i="1"/>
  <c r="S36" i="1"/>
  <c r="Q36" i="1"/>
  <c r="O36" i="1"/>
  <c r="S35" i="1"/>
  <c r="Q35" i="1"/>
  <c r="O35" i="1"/>
  <c r="K35" i="1"/>
  <c r="I35" i="1"/>
  <c r="S34" i="1"/>
  <c r="Q34" i="1"/>
  <c r="O34" i="1"/>
  <c r="K34" i="1"/>
  <c r="I34" i="1"/>
  <c r="S33" i="1"/>
  <c r="Q33" i="1"/>
  <c r="O33" i="1"/>
  <c r="K33" i="1"/>
  <c r="I33" i="1"/>
  <c r="S32" i="1"/>
  <c r="Q32" i="1"/>
  <c r="O32" i="1"/>
  <c r="K32" i="1"/>
  <c r="S31" i="1"/>
  <c r="Q31" i="1"/>
  <c r="O31" i="1"/>
  <c r="I31" i="1"/>
  <c r="S24" i="1"/>
  <c r="Q24" i="1"/>
  <c r="O24" i="1"/>
  <c r="I24" i="1"/>
  <c r="S23" i="1"/>
  <c r="Q23" i="1"/>
  <c r="O23" i="1"/>
  <c r="I23" i="1"/>
  <c r="S22" i="1"/>
  <c r="Q22" i="1"/>
  <c r="O22" i="1"/>
  <c r="I22" i="1"/>
  <c r="S21" i="1"/>
  <c r="Q21" i="1"/>
  <c r="O21" i="1"/>
  <c r="I21" i="1"/>
  <c r="S20" i="1"/>
  <c r="Q20" i="1"/>
  <c r="O20" i="1"/>
  <c r="I20" i="1"/>
  <c r="S18" i="1"/>
  <c r="Q18" i="1"/>
  <c r="O18" i="1"/>
  <c r="S17" i="1"/>
  <c r="Q17" i="1"/>
  <c r="O17" i="1"/>
  <c r="S16" i="1"/>
  <c r="Q16" i="1"/>
  <c r="O16" i="1"/>
  <c r="S15" i="1"/>
  <c r="Q15" i="1"/>
  <c r="O15" i="1"/>
  <c r="S14" i="1"/>
  <c r="Q14" i="1"/>
  <c r="O14" i="1"/>
  <c r="S13" i="1"/>
  <c r="Q13" i="1"/>
  <c r="O13" i="1"/>
  <c r="S12" i="1"/>
  <c r="Q12" i="1"/>
  <c r="O12" i="1"/>
  <c r="K12" i="1"/>
  <c r="I12" i="1"/>
  <c r="S11" i="1"/>
  <c r="Q11" i="1"/>
  <c r="O11" i="1"/>
  <c r="K11" i="1"/>
  <c r="I11" i="1"/>
  <c r="S10" i="1"/>
  <c r="Q10" i="1"/>
  <c r="O10" i="1"/>
  <c r="K10" i="1"/>
  <c r="S9" i="1"/>
  <c r="Q9" i="1"/>
  <c r="O9" i="1"/>
  <c r="I9" i="1"/>
  <c r="AB72" i="16" l="1"/>
  <c r="AB43" i="5"/>
  <c r="AB37" i="5"/>
  <c r="AB39" i="5" s="1"/>
  <c r="AB45" i="5" s="1"/>
  <c r="AB47" i="16"/>
  <c r="AB44" i="5"/>
  <c r="AB49" i="16"/>
  <c r="AB46" i="5"/>
  <c r="M38" i="19"/>
  <c r="M60" i="19" s="1"/>
  <c r="I49" i="19"/>
  <c r="M98" i="19"/>
  <c r="M121" i="19"/>
  <c r="F81" i="19"/>
  <c r="AB33" i="20"/>
  <c r="AB34" i="20" s="1"/>
  <c r="M39" i="19"/>
  <c r="O39" i="19" s="1"/>
  <c r="Q28" i="19"/>
  <c r="AB69" i="20"/>
  <c r="M105" i="19"/>
  <c r="O105" i="19" s="1"/>
  <c r="M122" i="19"/>
  <c r="M124" i="19"/>
  <c r="Q124" i="19" s="1"/>
  <c r="Q91" i="19"/>
  <c r="Q98" i="19" s="1"/>
  <c r="AB128" i="20" s="1"/>
  <c r="Q90" i="19"/>
  <c r="Q97" i="19" s="1"/>
  <c r="AB116" i="20" s="1"/>
  <c r="E113" i="19"/>
  <c r="M112" i="19"/>
  <c r="Q94" i="19"/>
  <c r="E112" i="19"/>
  <c r="M47" i="19"/>
  <c r="O47" i="19" s="1"/>
  <c r="I68" i="19"/>
  <c r="I60" i="19"/>
  <c r="E51" i="19"/>
  <c r="AB70" i="20"/>
  <c r="G53" i="19"/>
  <c r="AB110" i="20" s="1"/>
  <c r="AB111" i="20" s="1"/>
  <c r="O106" i="19"/>
  <c r="O38" i="19"/>
  <c r="O50" i="19" s="1"/>
  <c r="M50" i="19"/>
  <c r="M123" i="19"/>
  <c r="Q123" i="19" s="1"/>
  <c r="O108" i="19"/>
  <c r="Q122" i="19"/>
  <c r="Q126" i="19" s="1"/>
  <c r="K53" i="19"/>
  <c r="M41" i="19"/>
  <c r="O41" i="19" s="1"/>
  <c r="I52" i="19"/>
  <c r="M53" i="19"/>
  <c r="Q18" i="19"/>
  <c r="Q29" i="19" s="1"/>
  <c r="M40" i="19"/>
  <c r="O40" i="19" s="1"/>
  <c r="G51" i="19"/>
  <c r="AB92" i="20" s="1"/>
  <c r="AB93" i="20" s="1"/>
  <c r="K52" i="19"/>
  <c r="M68" i="19"/>
  <c r="Q68" i="19" s="1"/>
  <c r="M97" i="19"/>
  <c r="G113" i="19"/>
  <c r="AB135" i="20" s="1"/>
  <c r="AB136" i="20" s="1"/>
  <c r="M42" i="19"/>
  <c r="O42" i="19" s="1"/>
  <c r="O53" i="19" s="1"/>
  <c r="M28" i="19"/>
  <c r="E50" i="19"/>
  <c r="Q19" i="19"/>
  <c r="Q30" i="19" s="1"/>
  <c r="G50" i="19"/>
  <c r="AB83" i="20" s="1"/>
  <c r="AB84" i="20" s="1"/>
  <c r="K51" i="19"/>
  <c r="O52" i="19"/>
  <c r="D60" i="19"/>
  <c r="G112" i="19"/>
  <c r="AB123" i="20" s="1"/>
  <c r="AB124" i="20" s="1"/>
  <c r="K113" i="19"/>
  <c r="D124" i="19"/>
  <c r="E52" i="19"/>
  <c r="M65" i="19"/>
  <c r="Q65" i="19" s="1"/>
  <c r="I51" i="19"/>
  <c r="M69" i="19"/>
  <c r="Q69" i="19" s="1"/>
  <c r="I113" i="19"/>
  <c r="M31" i="19"/>
  <c r="M45" i="19"/>
  <c r="O45" i="19" s="1"/>
  <c r="I50" i="19"/>
  <c r="E53" i="19"/>
  <c r="D61" i="19"/>
  <c r="I112" i="19"/>
  <c r="M113" i="19"/>
  <c r="I53" i="19"/>
  <c r="G52" i="19"/>
  <c r="AB101" i="20" s="1"/>
  <c r="AB102" i="20" s="1"/>
  <c r="M52" i="19"/>
  <c r="Q20" i="19"/>
  <c r="Q31" i="19" s="1"/>
  <c r="M44" i="19"/>
  <c r="K50" i="19"/>
  <c r="O51" i="19"/>
  <c r="K112" i="19"/>
  <c r="O113" i="19"/>
  <c r="O112" i="19"/>
  <c r="AB48" i="5" l="1"/>
  <c r="AH44" i="5"/>
  <c r="AU44" i="5" s="1"/>
  <c r="AI47" i="16"/>
  <c r="AO47" i="16" s="1"/>
  <c r="AB51" i="16"/>
  <c r="M61" i="19"/>
  <c r="Q61" i="19" s="1"/>
  <c r="M49" i="19"/>
  <c r="M120" i="19"/>
  <c r="Q121" i="19"/>
  <c r="M51" i="19"/>
  <c r="Q60" i="19"/>
  <c r="Q120" i="19"/>
  <c r="Q127" i="19" s="1"/>
  <c r="AB118" i="20" s="1"/>
  <c r="AB120" i="20" s="1"/>
  <c r="O111" i="19"/>
  <c r="AB74" i="20"/>
  <c r="AB75" i="20" s="1"/>
  <c r="M63" i="19"/>
  <c r="Q63" i="19" s="1"/>
  <c r="Q74" i="19" s="1"/>
  <c r="M62" i="19"/>
  <c r="Q62" i="19" s="1"/>
  <c r="Q73" i="19" s="1"/>
  <c r="G128" i="19"/>
  <c r="AB131" i="20" s="1"/>
  <c r="AB133" i="20" s="1"/>
  <c r="E128" i="19"/>
  <c r="M127" i="19"/>
  <c r="Q128" i="19"/>
  <c r="AB130" i="20" s="1"/>
  <c r="AB132" i="20" s="1"/>
  <c r="K127" i="19"/>
  <c r="M128" i="19"/>
  <c r="I127" i="19"/>
  <c r="G127" i="19"/>
  <c r="AB119" i="20" s="1"/>
  <c r="AB121" i="20" s="1"/>
  <c r="K128" i="19"/>
  <c r="I128" i="19"/>
  <c r="E127" i="19"/>
  <c r="E73" i="19"/>
  <c r="K75" i="19"/>
  <c r="G74" i="19"/>
  <c r="AB98" i="20" s="1"/>
  <c r="AB99" i="20" s="1"/>
  <c r="Q72" i="19"/>
  <c r="E74" i="19"/>
  <c r="G75" i="19"/>
  <c r="AB107" i="20" s="1"/>
  <c r="AB108" i="20" s="1"/>
  <c r="K72" i="19"/>
  <c r="I73" i="19"/>
  <c r="E75" i="19"/>
  <c r="I72" i="19"/>
  <c r="I75" i="19"/>
  <c r="K73" i="19"/>
  <c r="G72" i="19"/>
  <c r="AB80" i="20" s="1"/>
  <c r="AB81" i="20" s="1"/>
  <c r="E72" i="19"/>
  <c r="M72" i="19"/>
  <c r="K74" i="19"/>
  <c r="G73" i="19"/>
  <c r="AB89" i="20" s="1"/>
  <c r="AB90" i="20" s="1"/>
  <c r="M75" i="19"/>
  <c r="I74" i="19"/>
  <c r="O49" i="19"/>
  <c r="O44" i="19"/>
  <c r="M66" i="19"/>
  <c r="Q66" i="19" s="1"/>
  <c r="M67" i="19"/>
  <c r="Q67" i="19" s="1"/>
  <c r="M64" i="19"/>
  <c r="Q64" i="19" s="1"/>
  <c r="Q75" i="19" s="1"/>
  <c r="M73" i="19" l="1"/>
  <c r="M74" i="19"/>
  <c r="C81" i="19"/>
  <c r="C132" i="19"/>
  <c r="AB71" i="20"/>
  <c r="AB72" i="20" s="1"/>
  <c r="C139" i="19" l="1"/>
  <c r="I139" i="19" s="1"/>
  <c r="AB47" i="20" s="1"/>
  <c r="J81" i="19"/>
  <c r="AB46" i="20" l="1"/>
  <c r="AB49" i="20" s="1"/>
  <c r="AB40" i="20" l="1"/>
  <c r="AB42" i="20" s="1"/>
  <c r="AB48" i="20" s="1"/>
  <c r="AB51" i="20" s="1"/>
  <c r="AI47" i="20" l="1"/>
  <c r="AO47"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F4191B7F-6194-4C8F-95AB-29E0FCDFDD8A}">
      <text>
        <r>
          <rPr>
            <b/>
            <sz val="9"/>
            <color indexed="81"/>
            <rFont val="MS P ゴシック"/>
            <family val="3"/>
            <charset val="128"/>
          </rPr>
          <t>届出様式の「（参考）賃金引き上げ計画書作成のための計算シート」で計算される「外来・在宅ベースアップ評価料（Ⅰ）等の算定により算定される点数の見込み」の点数を記入してください</t>
        </r>
      </text>
    </comment>
    <comment ref="I5" authorId="0" shapeId="0" xr:uid="{A5362313-B643-4A7E-A4B9-BB5D2DE68630}">
      <text>
        <r>
          <rPr>
            <b/>
            <sz val="9"/>
            <color indexed="81"/>
            <rFont val="MS P ゴシック"/>
            <family val="3"/>
            <charset val="128"/>
          </rPr>
          <t xml:space="preserve">この数字は転記例シートのⅢ－１「（４）算定金額の見込み」に反映されます
</t>
        </r>
        <r>
          <rPr>
            <sz val="9"/>
            <color indexed="81"/>
            <rFont val="MS P ゴシック"/>
            <family val="3"/>
            <charset val="128"/>
          </rPr>
          <t xml:space="preserve">
</t>
        </r>
      </text>
    </comment>
    <comment ref="C13" authorId="0" shapeId="0" xr:uid="{A76BDE97-7246-48BB-9CEF-04C8B1A41B23}">
      <text>
        <r>
          <rPr>
            <b/>
            <sz val="9"/>
            <color indexed="81"/>
            <rFont val="MS P ゴシック"/>
            <family val="3"/>
            <charset val="128"/>
          </rPr>
          <t>賃金改善開始月時点の対象職員について、職員氏名や職員番号など、職員を判別するための情報を記入してください</t>
        </r>
      </text>
    </comment>
    <comment ref="D13" authorId="0" shapeId="0" xr:uid="{BB5ECDB9-6CAE-4E3C-9273-311849F99B49}">
      <text>
        <r>
          <rPr>
            <b/>
            <sz val="9"/>
            <color indexed="81"/>
            <rFont val="MS P ゴシック"/>
            <family val="3"/>
            <charset val="128"/>
          </rPr>
          <t>賃金改善計画書に対応する職種を選択してください</t>
        </r>
      </text>
    </comment>
    <comment ref="E13" authorId="0" shapeId="0" xr:uid="{9CA7CA36-52BC-4EDD-9AE2-3386B85C8C00}">
      <text>
        <r>
          <rPr>
            <b/>
            <sz val="9"/>
            <color indexed="81"/>
            <rFont val="MS P ゴシック"/>
            <family val="3"/>
            <charset val="128"/>
          </rPr>
          <t>常勤職員の場合は1を、非常勤職員の場合には、「その職員の週当たりの所定労働時間」÷「常勤職員の週当たりの所定労働時間」を記載してください。
例えば常勤職員の週当たりの所定労働時間が40時間の医療機関において、その非常勤職員が週2回8時間（=週16時間）ずつ労働している場合には、16÷40=0.4となります</t>
        </r>
      </text>
    </comment>
    <comment ref="F13" authorId="0" shapeId="0" xr:uid="{C8603365-FA21-47BA-9768-5DC43C12ED27}">
      <text>
        <r>
          <rPr>
            <b/>
            <sz val="9"/>
            <color indexed="81"/>
            <rFont val="MS P ゴシック"/>
            <family val="3"/>
            <charset val="128"/>
          </rPr>
          <t>初期値として概算値の16.5%を記入してありますが、各医療機関・職員の事情に合わせて修正することも可能です。</t>
        </r>
      </text>
    </comment>
    <comment ref="G13" authorId="0" shapeId="0" xr:uid="{E9D80946-1092-4037-9101-B05F0A072147}">
      <text>
        <r>
          <rPr>
            <b/>
            <sz val="9"/>
            <color indexed="81"/>
            <rFont val="MS P ゴシック"/>
            <family val="3"/>
            <charset val="128"/>
          </rPr>
          <t>右の囲みをご覧ください</t>
        </r>
        <r>
          <rPr>
            <sz val="9"/>
            <color indexed="81"/>
            <rFont val="MS P ゴシック"/>
            <family val="3"/>
            <charset val="128"/>
          </rPr>
          <t xml:space="preserve">
</t>
        </r>
      </text>
    </comment>
    <comment ref="I13" authorId="0" shapeId="0" xr:uid="{DFC65A54-11FF-491C-8F3F-FD0D90BB5CC4}">
      <text>
        <r>
          <rPr>
            <b/>
            <sz val="9"/>
            <color indexed="81"/>
            <rFont val="MS P ゴシック"/>
            <family val="3"/>
            <charset val="128"/>
          </rPr>
          <t>右の囲みをご覧ください</t>
        </r>
      </text>
    </comment>
    <comment ref="K13" authorId="0" shapeId="0" xr:uid="{AEB47BC8-8529-4E38-B9D7-0D9BB5F2FB04}">
      <text>
        <r>
          <rPr>
            <b/>
            <sz val="9"/>
            <color indexed="81"/>
            <rFont val="MS P ゴシック"/>
            <family val="3"/>
            <charset val="128"/>
          </rPr>
          <t>年間の賞与の合計額を12で割った金額を入力してください</t>
        </r>
      </text>
    </comment>
    <comment ref="M13" authorId="0" shapeId="0" xr:uid="{12BFBAEF-EC7E-4041-BD27-78105E20CC2A}">
      <text>
        <r>
          <rPr>
            <b/>
            <sz val="9"/>
            <color indexed="81"/>
            <rFont val="MS P ゴシック"/>
            <family val="3"/>
            <charset val="128"/>
          </rPr>
          <t>初期値では数式が入っておりますが、各医療機関・職員の事情に合わせて値を入力していただくことも可能です。</t>
        </r>
      </text>
    </comment>
    <comment ref="G35" authorId="0" shapeId="0" xr:uid="{DB7D9F6E-BD33-4F74-9F56-66951539A159}">
      <text>
        <r>
          <rPr>
            <b/>
            <sz val="9"/>
            <color indexed="81"/>
            <rFont val="MS P ゴシック"/>
            <family val="3"/>
            <charset val="128"/>
          </rPr>
          <t>基本給及び決まって毎月支払われる手当の増加予定分を記入してください</t>
        </r>
      </text>
    </comment>
    <comment ref="I35" authorId="0" shapeId="0" xr:uid="{F356E9E2-EF47-46CE-A5FE-CB0318D24350}">
      <text>
        <r>
          <rPr>
            <b/>
            <sz val="9"/>
            <color indexed="81"/>
            <rFont val="MS P ゴシック"/>
            <family val="3"/>
            <charset val="128"/>
          </rPr>
          <t>初期値では、基本給等の改善予定額がそのまま記入される数式が入っていますが、基本給等の本体・賞与・法定福利費以外に基本給等の引き上げにともなって上がる部分があれば、数式を修正して数値を入力することもできます。</t>
        </r>
      </text>
    </comment>
    <comment ref="K35" authorId="0" shapeId="0" xr:uid="{1FE798DD-F13F-415F-A441-154977491109}">
      <text>
        <r>
          <rPr>
            <b/>
            <sz val="9"/>
            <color indexed="81"/>
            <rFont val="MS P ゴシック"/>
            <family val="3"/>
            <charset val="128"/>
          </rPr>
          <t>賞与の増加分（年間分÷12）を記載してください。</t>
        </r>
      </text>
    </comment>
    <comment ref="O35" authorId="0" shapeId="0" xr:uid="{42F52AAC-7F99-4A0E-B96B-1ADB7FE54408}">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O102" authorId="0" shapeId="0" xr:uid="{B8A38743-2353-413B-89E0-78E32EC148B2}">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F138" authorId="0" shapeId="0" xr:uid="{9E486BA0-6E61-421A-A7B8-56D61BA453FD}">
      <text>
        <r>
          <rPr>
            <b/>
            <sz val="9"/>
            <color indexed="81"/>
            <rFont val="MS P ゴシック"/>
            <family val="3"/>
            <charset val="128"/>
          </rPr>
          <t>6月算定開始の場合は、6月から翌3月までの10月となります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9" authorId="0" shapeId="0" xr:uid="{2F03BEE4-90B8-4D92-95D8-87D3397F674E}">
      <text>
        <r>
          <rPr>
            <b/>
            <sz val="9"/>
            <color indexed="81"/>
            <rFont val="MS P ゴシック"/>
            <family val="3"/>
            <charset val="128"/>
          </rPr>
          <t>初期値として対象職員以外の給与総額引き上げに必要な金額が入力されていますが、対象職員に対して、ベースアップ評価料以外の財源による賃金改善の見込み額があれば、その分を加えて上書き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825E0688-5A11-4BFE-802D-F9E65E272EF0}">
      <text>
        <r>
          <rPr>
            <b/>
            <sz val="9"/>
            <color indexed="81"/>
            <rFont val="MS P ゴシック"/>
            <family val="3"/>
            <charset val="128"/>
          </rPr>
          <t>届出様式の「（参考）賃金引き上げ計画書作成のための計算シート」で計算される「外来・在宅ベースアップ評価料（Ⅰ）等の算定により算定される点数の見込み」の点数を記入してください</t>
        </r>
      </text>
    </comment>
    <comment ref="I5" authorId="0" shapeId="0" xr:uid="{371C4ADA-F4C9-4269-9ED4-0711245B4723}">
      <text>
        <r>
          <rPr>
            <b/>
            <sz val="9"/>
            <color indexed="81"/>
            <rFont val="MS P ゴシック"/>
            <family val="3"/>
            <charset val="128"/>
          </rPr>
          <t xml:space="preserve">この数字は転記例シートのⅢ－１「（４）算定金額の見込み」に反映されます
</t>
        </r>
        <r>
          <rPr>
            <sz val="9"/>
            <color indexed="81"/>
            <rFont val="MS P ゴシック"/>
            <family val="3"/>
            <charset val="128"/>
          </rPr>
          <t xml:space="preserve">
</t>
        </r>
      </text>
    </comment>
    <comment ref="C13" authorId="0" shapeId="0" xr:uid="{FADF5A00-4D8A-409A-831A-8AD045EF6868}">
      <text>
        <r>
          <rPr>
            <b/>
            <sz val="9"/>
            <color indexed="81"/>
            <rFont val="MS P ゴシック"/>
            <family val="3"/>
            <charset val="128"/>
          </rPr>
          <t>賃金改善開始月時点の対象職員について、職員氏名や職員番号など、職員を判別するための情報を記入してください</t>
        </r>
      </text>
    </comment>
    <comment ref="D13" authorId="0" shapeId="0" xr:uid="{1EE964CD-58CD-4229-958E-51F6A2572967}">
      <text>
        <r>
          <rPr>
            <b/>
            <sz val="9"/>
            <color indexed="81"/>
            <rFont val="MS P ゴシック"/>
            <family val="3"/>
            <charset val="128"/>
          </rPr>
          <t>賃金改善計画書に対応する職種を選択してください</t>
        </r>
      </text>
    </comment>
    <comment ref="E13" authorId="0" shapeId="0" xr:uid="{AA05A274-763E-4AFA-A73C-C9D4B9366CB0}">
      <text>
        <r>
          <rPr>
            <b/>
            <sz val="9"/>
            <color indexed="81"/>
            <rFont val="MS P ゴシック"/>
            <family val="3"/>
            <charset val="128"/>
          </rPr>
          <t>常勤職員の場合は1を、非常勤職員の場合には、「その職員の週当たりの所定労働時間」÷「常勤職員の週当たりの所定労働時間」を記載してください。
例えば常勤職員の週当たりの所定労働時間が40時間の医療機関において、その非常勤職員が週2回8時間（=週16時間）ずつ労働している場合には、16÷40=0.4となります</t>
        </r>
      </text>
    </comment>
    <comment ref="F13" authorId="0" shapeId="0" xr:uid="{C3C31CB8-A5F9-4167-91C2-55DF041E0BD6}">
      <text>
        <r>
          <rPr>
            <b/>
            <sz val="9"/>
            <color indexed="81"/>
            <rFont val="MS P ゴシック"/>
            <family val="3"/>
            <charset val="128"/>
          </rPr>
          <t>初期値として概算値の16.5%を記入してありますが、各医療機関・職員の事情に合わせて修正することも可能です。</t>
        </r>
      </text>
    </comment>
    <comment ref="G13" authorId="0" shapeId="0" xr:uid="{5AE14527-2848-4E47-A0CA-1D9C69D66E34}">
      <text>
        <r>
          <rPr>
            <b/>
            <sz val="9"/>
            <color indexed="81"/>
            <rFont val="MS P ゴシック"/>
            <family val="3"/>
            <charset val="128"/>
          </rPr>
          <t>右の囲みをご覧ください</t>
        </r>
        <r>
          <rPr>
            <sz val="9"/>
            <color indexed="81"/>
            <rFont val="MS P ゴシック"/>
            <family val="3"/>
            <charset val="128"/>
          </rPr>
          <t xml:space="preserve">
</t>
        </r>
      </text>
    </comment>
    <comment ref="I13" authorId="0" shapeId="0" xr:uid="{6C1038FE-C270-4DEF-87FB-E5A80F92ABD5}">
      <text>
        <r>
          <rPr>
            <b/>
            <sz val="9"/>
            <color indexed="81"/>
            <rFont val="MS P ゴシック"/>
            <family val="3"/>
            <charset val="128"/>
          </rPr>
          <t>右の囲みをご覧ください</t>
        </r>
      </text>
    </comment>
    <comment ref="K13" authorId="0" shapeId="0" xr:uid="{47E9340B-0F2D-43A6-9CC0-13342140FAD0}">
      <text>
        <r>
          <rPr>
            <b/>
            <sz val="9"/>
            <color indexed="81"/>
            <rFont val="MS P ゴシック"/>
            <family val="3"/>
            <charset val="128"/>
          </rPr>
          <t>年間の賞与の合計額を12で割った金額を入力してください</t>
        </r>
      </text>
    </comment>
    <comment ref="M13" authorId="0" shapeId="0" xr:uid="{7C8EA442-4A09-4B72-9AA4-BCAB80941D51}">
      <text>
        <r>
          <rPr>
            <b/>
            <sz val="9"/>
            <color indexed="81"/>
            <rFont val="MS P ゴシック"/>
            <family val="3"/>
            <charset val="128"/>
          </rPr>
          <t>初期値では数式が入っておりますが、各医療機関・職員の事情に合わせて値を入力していただくことも可能です。</t>
        </r>
      </text>
    </comment>
    <comment ref="G35" authorId="0" shapeId="0" xr:uid="{BFD8A4A9-ECFB-4031-BBFC-AAF9A781AC0E}">
      <text>
        <r>
          <rPr>
            <b/>
            <sz val="9"/>
            <color indexed="81"/>
            <rFont val="MS P ゴシック"/>
            <family val="3"/>
            <charset val="128"/>
          </rPr>
          <t>基本給及び決まって毎月支払われる手当の増加予定分を記入してください</t>
        </r>
      </text>
    </comment>
    <comment ref="I35" authorId="0" shapeId="0" xr:uid="{6E63B6B8-48FF-485B-B0AC-5AFCDC11332E}">
      <text>
        <r>
          <rPr>
            <b/>
            <sz val="9"/>
            <color indexed="81"/>
            <rFont val="MS P ゴシック"/>
            <family val="3"/>
            <charset val="128"/>
          </rPr>
          <t>初期値では、基本給等の改善予定額がそのまま記入される数式が入っていますが、基本給等の本体・賞与・法定福利費以外に基本給等の引き上げにともなって上がる部分があれば、数式を修正して数値を入力することもできます。</t>
        </r>
      </text>
    </comment>
    <comment ref="K35" authorId="0" shapeId="0" xr:uid="{CF35D323-2E32-4D09-8A87-D9A0D7E127C3}">
      <text>
        <r>
          <rPr>
            <b/>
            <sz val="9"/>
            <color indexed="81"/>
            <rFont val="MS P ゴシック"/>
            <family val="3"/>
            <charset val="128"/>
          </rPr>
          <t>賞与の増加分（年間分÷12）を記載してください。</t>
        </r>
      </text>
    </comment>
    <comment ref="O35" authorId="0" shapeId="0" xr:uid="{ACCFDFB4-7933-4CF3-B741-327BACF36FD2}">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O102" authorId="0" shapeId="0" xr:uid="{74D18BFD-492F-423E-9520-7947AC0E595B}">
      <text>
        <r>
          <rPr>
            <b/>
            <sz val="9"/>
            <color indexed="81"/>
            <rFont val="MS P ゴシック"/>
            <family val="3"/>
            <charset val="128"/>
          </rPr>
          <t>初期値では、ア＋ウ＋エがそのまま記入される数式が入っていますが、イで基本給等の本体・賞与・法定福利費以外に基本給等の引き上げにともなって上がる部分があれば、イと同様に数式を修正して数値を入力することもできます。</t>
        </r>
      </text>
    </comment>
    <comment ref="F138" authorId="0" shapeId="0" xr:uid="{D7AD9D8B-3530-4AB1-8FD5-43BBE278FFCA}">
      <text>
        <r>
          <rPr>
            <b/>
            <sz val="9"/>
            <color indexed="81"/>
            <rFont val="MS P ゴシック"/>
            <family val="3"/>
            <charset val="128"/>
          </rPr>
          <t>6月算定開始の場合は、6月から翌3月までの10月となります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9" authorId="0" shapeId="0" xr:uid="{BAC9F729-C816-435B-A622-63F74DC7D782}">
      <text>
        <r>
          <rPr>
            <b/>
            <sz val="9"/>
            <color indexed="81"/>
            <rFont val="MS P ゴシック"/>
            <family val="3"/>
            <charset val="128"/>
          </rPr>
          <t>初期値として対象職員以外の給与総額引き上げに必要な金額が入力されていますが、対象職員に対して、ベースアップ評価料以外の財源による賃金改善の見込み額があれば、その分を加えて上書き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6" authorId="0" shapeId="0" xr:uid="{04959F5F-1363-41BF-B44D-DC700086C564}">
      <text>
        <r>
          <rPr>
            <b/>
            <sz val="9"/>
            <color indexed="81"/>
            <rFont val="MS P ゴシック"/>
            <family val="3"/>
            <charset val="128"/>
          </rPr>
          <t>初期値として対象職員以外の給与総額引き上げに必要な金額が入力されていますが、対象職員に対して、ベースアップ評価料以外の財源による賃金改善の見込み額があれば、その分を加えて上書き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<sst xmlns="http://schemas.openxmlformats.org/spreadsheetml/2006/main" count="2283" uniqueCount="338">
  <si>
    <t>(支給実績)【対象職員の年間給与等】（単位：円）</t>
    <rPh sb="1" eb="3">
      <t>シキュウ</t>
    </rPh>
    <rPh sb="3" eb="5">
      <t>ジッセキ</t>
    </rPh>
    <rPh sb="12" eb="14">
      <t>ネンカン</t>
    </rPh>
    <phoneticPr fontId="2"/>
  </si>
  <si>
    <t>⓪</t>
    <phoneticPr fontId="2"/>
  </si>
  <si>
    <t>①</t>
  </si>
  <si>
    <t>③</t>
    <phoneticPr fontId="2"/>
  </si>
  <si>
    <t>④</t>
  </si>
  <si>
    <t>⑤</t>
  </si>
  <si>
    <t>⑥</t>
  </si>
  <si>
    <t>⑦</t>
  </si>
  <si>
    <t>項目</t>
  </si>
  <si>
    <t>職種</t>
    <rPh sb="0" eb="2">
      <t>ショクシュ</t>
    </rPh>
    <phoneticPr fontId="2"/>
  </si>
  <si>
    <t>賃金改善改善
開始月時点の
在籍状況</t>
    <rPh sb="0" eb="4">
      <t>チンギンカイゼン</t>
    </rPh>
    <rPh sb="4" eb="6">
      <t>カイゼン</t>
    </rPh>
    <rPh sb="7" eb="10">
      <t>カイシツキ</t>
    </rPh>
    <rPh sb="10" eb="12">
      <t>ジテン</t>
    </rPh>
    <rPh sb="14" eb="16">
      <t>ザイセキ</t>
    </rPh>
    <rPh sb="16" eb="18">
      <t>ジョウキョウ</t>
    </rPh>
    <phoneticPr fontId="2"/>
  </si>
  <si>
    <t>在籍月数</t>
    <rPh sb="0" eb="2">
      <t>ザイセキ</t>
    </rPh>
    <rPh sb="2" eb="4">
      <t>ツキスウ</t>
    </rPh>
    <phoneticPr fontId="2"/>
  </si>
  <si>
    <t>法定福利費の
事業主負担分
の有無</t>
    <rPh sb="15" eb="17">
      <t>ウム</t>
    </rPh>
    <phoneticPr fontId="2"/>
  </si>
  <si>
    <t>基本給等
（年間）</t>
    <phoneticPr fontId="2"/>
  </si>
  <si>
    <t>給与
（年間）</t>
    <rPh sb="0" eb="2">
      <t>キュウヨ</t>
    </rPh>
    <rPh sb="5" eb="6">
      <t>カン</t>
    </rPh>
    <phoneticPr fontId="2"/>
  </si>
  <si>
    <t>賞与
（年間）</t>
    <phoneticPr fontId="2"/>
  </si>
  <si>
    <t>法定福利費の
事業主負担分</t>
    <phoneticPr fontId="2"/>
  </si>
  <si>
    <t>給与総額
（年間）</t>
    <rPh sb="7" eb="8">
      <t>カン</t>
    </rPh>
    <phoneticPr fontId="2"/>
  </si>
  <si>
    <t>給与総額
（月平均）</t>
    <phoneticPr fontId="2"/>
  </si>
  <si>
    <t>計算方法</t>
  </si>
  <si>
    <t>カテゴリーを選択</t>
    <rPh sb="6" eb="8">
      <t>センタク</t>
    </rPh>
    <phoneticPr fontId="2"/>
  </si>
  <si>
    <t>状況を選択</t>
    <rPh sb="0" eb="2">
      <t>ジョウキョウ</t>
    </rPh>
    <rPh sb="3" eb="5">
      <t>センタク</t>
    </rPh>
    <phoneticPr fontId="2"/>
  </si>
  <si>
    <t>数値を入力</t>
    <rPh sb="0" eb="2">
      <t>スウチ</t>
    </rPh>
    <rPh sb="2" eb="4">
      <t>ニュウリョク</t>
    </rPh>
    <phoneticPr fontId="2"/>
  </si>
  <si>
    <t>有無を選択</t>
    <rPh sb="0" eb="2">
      <t>ウム</t>
    </rPh>
    <rPh sb="3" eb="5">
      <t>センタク</t>
    </rPh>
    <phoneticPr fontId="2"/>
  </si>
  <si>
    <t>数値を入力</t>
    <rPh sb="0" eb="2">
      <t>スウチ</t>
    </rPh>
    <rPh sb="3" eb="5">
      <t>ニュウリョク</t>
    </rPh>
    <phoneticPr fontId="2"/>
  </si>
  <si>
    <t>(③+④)×0.165</t>
  </si>
  <si>
    <t>③+④+⑤</t>
  </si>
  <si>
    <t>⑥÷⓪</t>
    <phoneticPr fontId="2"/>
  </si>
  <si>
    <t>（職員１）</t>
    <rPh sb="1" eb="3">
      <t>ショクイン</t>
    </rPh>
    <phoneticPr fontId="2"/>
  </si>
  <si>
    <t>看護職員等</t>
    <rPh sb="0" eb="2">
      <t>カンゴ</t>
    </rPh>
    <rPh sb="2" eb="4">
      <t>ショクイン</t>
    </rPh>
    <rPh sb="4" eb="5">
      <t>トウ</t>
    </rPh>
    <phoneticPr fontId="2"/>
  </si>
  <si>
    <t>在籍</t>
  </si>
  <si>
    <t>月</t>
    <rPh sb="0" eb="1">
      <t>ツキ</t>
    </rPh>
    <phoneticPr fontId="2"/>
  </si>
  <si>
    <t>有</t>
  </si>
  <si>
    <t>/年</t>
    <rPh sb="1" eb="2">
      <t>ネン</t>
    </rPh>
    <phoneticPr fontId="2"/>
  </si>
  <si>
    <t>/月</t>
    <rPh sb="1" eb="2">
      <t>ツキ</t>
    </rPh>
    <phoneticPr fontId="2"/>
  </si>
  <si>
    <t>（職員２）</t>
    <rPh sb="1" eb="3">
      <t>ショクイン</t>
    </rPh>
    <phoneticPr fontId="2"/>
  </si>
  <si>
    <t>/年</t>
  </si>
  <si>
    <t>（職員３）</t>
    <rPh sb="1" eb="3">
      <t>ショクイン</t>
    </rPh>
    <phoneticPr fontId="2"/>
  </si>
  <si>
    <t>看護補助者</t>
    <rPh sb="0" eb="2">
      <t>カンゴ</t>
    </rPh>
    <rPh sb="2" eb="5">
      <t>ホジョシャ</t>
    </rPh>
    <phoneticPr fontId="2"/>
  </si>
  <si>
    <t>（職員４）</t>
    <rPh sb="1" eb="3">
      <t>ショクイン</t>
    </rPh>
    <phoneticPr fontId="2"/>
  </si>
  <si>
    <t>無</t>
  </si>
  <si>
    <t>薬剤師</t>
    <rPh sb="0" eb="2">
      <t>ヤクザイ</t>
    </rPh>
    <rPh sb="2" eb="3">
      <t>シ</t>
    </rPh>
    <phoneticPr fontId="2"/>
  </si>
  <si>
    <t>その他の対象職種</t>
    <rPh sb="2" eb="3">
      <t>タ</t>
    </rPh>
    <rPh sb="4" eb="6">
      <t>タイショウ</t>
    </rPh>
    <rPh sb="6" eb="8">
      <t>ショクシュ</t>
    </rPh>
    <phoneticPr fontId="2"/>
  </si>
  <si>
    <t>合計</t>
    <rPh sb="0" eb="2">
      <t>ゴウケイ</t>
    </rPh>
    <phoneticPr fontId="2"/>
  </si>
  <si>
    <t>/年⑯</t>
    <phoneticPr fontId="2"/>
  </si>
  <si>
    <t>(賃金改善前)【対象職員の年間給与等】（単位：円）</t>
    <rPh sb="1" eb="3">
      <t>チンギン</t>
    </rPh>
    <rPh sb="3" eb="5">
      <t>カイゼン</t>
    </rPh>
    <rPh sb="5" eb="6">
      <t>マエ</t>
    </rPh>
    <rPh sb="13" eb="15">
      <t>ネンカン</t>
    </rPh>
    <phoneticPr fontId="2"/>
  </si>
  <si>
    <t>当月から在籍</t>
  </si>
  <si>
    <t>退職</t>
  </si>
  <si>
    <t>（職員５）</t>
    <rPh sb="1" eb="3">
      <t>ショクイン</t>
    </rPh>
    <phoneticPr fontId="2"/>
  </si>
  <si>
    <r>
      <rPr>
        <sz val="11"/>
        <color rgb="FFFF0000"/>
        <rFont val="BIZ UDPゴシック"/>
        <family val="3"/>
        <charset val="128"/>
      </rPr>
      <t>(賃金改善後)</t>
    </r>
    <r>
      <rPr>
        <sz val="11"/>
        <color theme="1"/>
        <rFont val="BIZ UDPゴシック"/>
        <family val="3"/>
        <charset val="128"/>
      </rPr>
      <t>【対象職員の年間給与等】（単位：円）</t>
    </r>
    <rPh sb="1" eb="3">
      <t>チンギン</t>
    </rPh>
    <rPh sb="3" eb="5">
      <t>カイゼン</t>
    </rPh>
    <rPh sb="5" eb="6">
      <t>ゴ</t>
    </rPh>
    <rPh sb="13" eb="15">
      <t>ネンカン</t>
    </rPh>
    <phoneticPr fontId="2"/>
  </si>
  <si>
    <t>Ｚ</t>
    <phoneticPr fontId="2"/>
  </si>
  <si>
    <t>A</t>
    <phoneticPr fontId="2"/>
  </si>
  <si>
    <t>C</t>
    <phoneticPr fontId="2"/>
  </si>
  <si>
    <t>D</t>
    <phoneticPr fontId="2"/>
  </si>
  <si>
    <t>E</t>
    <phoneticPr fontId="2"/>
  </si>
  <si>
    <t>F</t>
    <phoneticPr fontId="2"/>
  </si>
  <si>
    <t>G</t>
    <phoneticPr fontId="2"/>
  </si>
  <si>
    <t>(C+D)×0.165</t>
    <phoneticPr fontId="2"/>
  </si>
  <si>
    <t>C+D+E</t>
    <phoneticPr fontId="2"/>
  </si>
  <si>
    <t>F÷Z</t>
    <phoneticPr fontId="2"/>
  </si>
  <si>
    <t>/年P</t>
    <phoneticPr fontId="2"/>
  </si>
  <si>
    <t>【対象職員の給与総額引き上げに必要な金額】（単位：円）</t>
    <rPh sb="6" eb="8">
      <t>キュウヨ</t>
    </rPh>
    <rPh sb="8" eb="10">
      <t>ソウガク</t>
    </rPh>
    <rPh sb="10" eb="11">
      <t>ヒ</t>
    </rPh>
    <rPh sb="12" eb="13">
      <t>ア</t>
    </rPh>
    <rPh sb="15" eb="17">
      <t>ヒツヨウ</t>
    </rPh>
    <rPh sb="18" eb="20">
      <t>キンガク</t>
    </rPh>
    <phoneticPr fontId="2"/>
  </si>
  <si>
    <t>計算方法：P－⑯</t>
    <rPh sb="0" eb="2">
      <t>ケイサン</t>
    </rPh>
    <rPh sb="2" eb="4">
      <t>ホウホウ</t>
    </rPh>
    <phoneticPr fontId="2"/>
  </si>
  <si>
    <r>
      <t>(賃金改善前)【対象職員</t>
    </r>
    <r>
      <rPr>
        <sz val="11"/>
        <color rgb="FFFF0000"/>
        <rFont val="BIZ UDPゴシック"/>
        <family val="3"/>
        <charset val="128"/>
      </rPr>
      <t>以外</t>
    </r>
    <r>
      <rPr>
        <sz val="11"/>
        <color theme="1"/>
        <rFont val="BIZ UDPゴシック"/>
        <family val="3"/>
        <charset val="128"/>
      </rPr>
      <t>の年間給与等】（単位：円）</t>
    </r>
    <rPh sb="1" eb="3">
      <t>チンギン</t>
    </rPh>
    <rPh sb="3" eb="5">
      <t>カイゼン</t>
    </rPh>
    <rPh sb="5" eb="6">
      <t>マエ</t>
    </rPh>
    <rPh sb="12" eb="14">
      <t>イガイ</t>
    </rPh>
    <rPh sb="15" eb="17">
      <t>ネンカン</t>
    </rPh>
    <rPh sb="17" eb="19">
      <t>キュウヨ</t>
    </rPh>
    <phoneticPr fontId="2"/>
  </si>
  <si>
    <t>基本給等
（月平均）</t>
    <phoneticPr fontId="2"/>
  </si>
  <si>
    <t>給与
（年平均）</t>
    <rPh sb="0" eb="2">
      <t>キュウヨ</t>
    </rPh>
    <phoneticPr fontId="2"/>
  </si>
  <si>
    <t>給与総額
（年平均）</t>
    <phoneticPr fontId="2"/>
  </si>
  <si>
    <t>⑥÷12</t>
  </si>
  <si>
    <t>事務職員</t>
    <rPh sb="0" eb="2">
      <t>ジム</t>
    </rPh>
    <rPh sb="2" eb="4">
      <t>ショクイン</t>
    </rPh>
    <phoneticPr fontId="2"/>
  </si>
  <si>
    <t>/月</t>
    <phoneticPr fontId="2"/>
  </si>
  <si>
    <t>/月</t>
  </si>
  <si>
    <r>
      <rPr>
        <sz val="11"/>
        <color rgb="FFFF0000"/>
        <rFont val="BIZ UDPゴシック"/>
        <family val="3"/>
        <charset val="128"/>
      </rPr>
      <t>(賃金改善後)</t>
    </r>
    <r>
      <rPr>
        <sz val="11"/>
        <color theme="1"/>
        <rFont val="BIZ UDPゴシック"/>
        <family val="3"/>
        <charset val="128"/>
      </rPr>
      <t>【対象職員</t>
    </r>
    <r>
      <rPr>
        <sz val="11"/>
        <color rgb="FFFF0000"/>
        <rFont val="BIZ UDPゴシック"/>
        <family val="3"/>
        <charset val="128"/>
      </rPr>
      <t>以外</t>
    </r>
    <r>
      <rPr>
        <sz val="11"/>
        <color theme="1"/>
        <rFont val="BIZ UDPゴシック"/>
        <family val="3"/>
        <charset val="128"/>
      </rPr>
      <t>の年間給与等】（単位：円）</t>
    </r>
    <rPh sb="1" eb="3">
      <t>チンギン</t>
    </rPh>
    <rPh sb="3" eb="5">
      <t>カイゼン</t>
    </rPh>
    <rPh sb="5" eb="6">
      <t>ゴ</t>
    </rPh>
    <rPh sb="12" eb="14">
      <t>イガイ</t>
    </rPh>
    <rPh sb="15" eb="17">
      <t>ネンカン</t>
    </rPh>
    <phoneticPr fontId="2"/>
  </si>
  <si>
    <t>B×12</t>
    <phoneticPr fontId="2"/>
  </si>
  <si>
    <t>F÷12</t>
    <phoneticPr fontId="2"/>
  </si>
  <si>
    <r>
      <t>【対象職員</t>
    </r>
    <r>
      <rPr>
        <sz val="11"/>
        <color rgb="FFFF0000"/>
        <rFont val="BIZ UDPゴシック"/>
        <family val="3"/>
        <charset val="128"/>
      </rPr>
      <t>以外</t>
    </r>
    <r>
      <rPr>
        <sz val="11"/>
        <color theme="1"/>
        <rFont val="BIZ UDPゴシック"/>
        <family val="3"/>
        <charset val="128"/>
      </rPr>
      <t>の給与総額引き上げに必要な金額】（単位：円）</t>
    </r>
    <rPh sb="5" eb="7">
      <t>イガイ</t>
    </rPh>
    <rPh sb="8" eb="10">
      <t>キュウヨ</t>
    </rPh>
    <rPh sb="10" eb="12">
      <t>ソウガク</t>
    </rPh>
    <rPh sb="12" eb="13">
      <t>ヒ</t>
    </rPh>
    <rPh sb="14" eb="15">
      <t>ア</t>
    </rPh>
    <rPh sb="17" eb="19">
      <t>ヒツヨウ</t>
    </rPh>
    <rPh sb="20" eb="22">
      <t>キンガク</t>
    </rPh>
    <phoneticPr fontId="2"/>
  </si>
  <si>
    <t>【賃金改善期間における全体の賃金改善の見込額】（単位：円）</t>
    <rPh sb="1" eb="3">
      <t>チンギン</t>
    </rPh>
    <rPh sb="3" eb="5">
      <t>カイゼン</t>
    </rPh>
    <rPh sb="5" eb="7">
      <t>キカン</t>
    </rPh>
    <rPh sb="11" eb="13">
      <t>ゼンタイ</t>
    </rPh>
    <rPh sb="14" eb="16">
      <t>チンギン</t>
    </rPh>
    <rPh sb="16" eb="18">
      <t>カイゼン</t>
    </rPh>
    <rPh sb="19" eb="21">
      <t>ミコミ</t>
    </rPh>
    <rPh sb="21" eb="22">
      <t>ガク</t>
    </rPh>
    <phoneticPr fontId="2"/>
  </si>
  <si>
    <t>計算方法：❶×10か月＋❷×10か月</t>
    <rPh sb="0" eb="2">
      <t>ケイサン</t>
    </rPh>
    <rPh sb="2" eb="4">
      <t>ホウホウ</t>
    </rPh>
    <rPh sb="10" eb="11">
      <t>ゲツ</t>
    </rPh>
    <rPh sb="17" eb="18">
      <t>ゲツ</t>
    </rPh>
    <phoneticPr fontId="2"/>
  </si>
  <si>
    <t>/10か月❸</t>
    <rPh sb="4" eb="5">
      <t>ゲツ</t>
    </rPh>
    <phoneticPr fontId="2"/>
  </si>
  <si>
    <t>賃金改善計画書用計算ツールの概要・使い方（令和６年10月版）</t>
  </si>
  <si>
    <t>概要</t>
    <rPh sb="0" eb="2">
      <t>ガイヨウ</t>
    </rPh>
    <phoneticPr fontId="2"/>
  </si>
  <si>
    <t>各職員の給与明細情報を基に、歯科外来・在宅ベースアップ評価料（Ⅰ）の様式の「賃金改善計画書」を記載するために必要な情報が自動計算されるツールです。</t>
    <rPh sb="0" eb="1">
      <t>カク</t>
    </rPh>
    <rPh sb="1" eb="3">
      <t>ショクイン</t>
    </rPh>
    <rPh sb="4" eb="6">
      <t>キュウヨ</t>
    </rPh>
    <rPh sb="6" eb="8">
      <t>メイサイ</t>
    </rPh>
    <rPh sb="8" eb="10">
      <t>ジョウホウ</t>
    </rPh>
    <rPh sb="11" eb="12">
      <t>モト</t>
    </rPh>
    <rPh sb="14" eb="16">
      <t>シカ</t>
    </rPh>
    <rPh sb="16" eb="18">
      <t>ガイライ</t>
    </rPh>
    <rPh sb="19" eb="21">
      <t>ザイタク</t>
    </rPh>
    <rPh sb="27" eb="30">
      <t>ヒョウカリョウ</t>
    </rPh>
    <rPh sb="34" eb="36">
      <t>ヨウシキ</t>
    </rPh>
    <rPh sb="38" eb="45">
      <t>チンギンカイゼンケイカクショ</t>
    </rPh>
    <rPh sb="47" eb="49">
      <t>キサイ</t>
    </rPh>
    <rPh sb="54" eb="56">
      <t>ヒツヨウ</t>
    </rPh>
    <rPh sb="57" eb="59">
      <t>ジョウホウ</t>
    </rPh>
    <rPh sb="60" eb="62">
      <t>ジドウ</t>
    </rPh>
    <rPh sb="62" eb="64">
      <t>ケイサン</t>
    </rPh>
    <phoneticPr fontId="2"/>
  </si>
  <si>
    <t>「賃金改善計画書」の記載方法が分からない方は、前年度の各職員の給与明細をお手元にご用意いただいたうえで、ツールに必要な情報を入力してみてください。</t>
    <rPh sb="1" eb="8">
      <t>チンギンカイゼンケイカクショ</t>
    </rPh>
    <rPh sb="10" eb="12">
      <t>キサイ</t>
    </rPh>
    <rPh sb="12" eb="14">
      <t>ホウホウ</t>
    </rPh>
    <rPh sb="15" eb="16">
      <t>ワ</t>
    </rPh>
    <rPh sb="20" eb="21">
      <t>カタ</t>
    </rPh>
    <rPh sb="23" eb="26">
      <t>ゼンネンド</t>
    </rPh>
    <rPh sb="27" eb="30">
      <t>カクショクイン</t>
    </rPh>
    <rPh sb="31" eb="35">
      <t>キュウヨメイサイ</t>
    </rPh>
    <rPh sb="37" eb="39">
      <t>テモト</t>
    </rPh>
    <rPh sb="41" eb="43">
      <t>ヨウイ</t>
    </rPh>
    <rPh sb="56" eb="58">
      <t>ヒツヨウ</t>
    </rPh>
    <rPh sb="59" eb="61">
      <t>ジョウホウ</t>
    </rPh>
    <rPh sb="62" eb="64">
      <t>ニュウリョク</t>
    </rPh>
    <phoneticPr fontId="2"/>
  </si>
  <si>
    <t>転記例シートは、歯科外来・在宅ベースアップ評価料（Ⅰ）に対応しています。同評価料（Ⅱ）又は入院ベースアップ評価料を届け出る際は計算シートを参考としてご利用ください。</t>
    <rPh sb="0" eb="2">
      <t>テンキ</t>
    </rPh>
    <rPh sb="2" eb="3">
      <t>レイ</t>
    </rPh>
    <rPh sb="8" eb="10">
      <t>シカ</t>
    </rPh>
    <rPh sb="10" eb="12">
      <t>ガイライ</t>
    </rPh>
    <rPh sb="13" eb="15">
      <t>ザイタク</t>
    </rPh>
    <rPh sb="21" eb="24">
      <t>ヒョウカリョウ</t>
    </rPh>
    <rPh sb="28" eb="30">
      <t>タイオウ</t>
    </rPh>
    <rPh sb="36" eb="37">
      <t>ドウ</t>
    </rPh>
    <rPh sb="37" eb="39">
      <t>ヒョウカ</t>
    </rPh>
    <rPh sb="39" eb="40">
      <t>リョウ</t>
    </rPh>
    <rPh sb="43" eb="44">
      <t>マタ</t>
    </rPh>
    <rPh sb="45" eb="47">
      <t>ニュウイン</t>
    </rPh>
    <rPh sb="53" eb="56">
      <t>ヒョウカリョウ</t>
    </rPh>
    <rPh sb="57" eb="58">
      <t>トド</t>
    </rPh>
    <rPh sb="59" eb="60">
      <t>デ</t>
    </rPh>
    <rPh sb="61" eb="62">
      <t>サイ</t>
    </rPh>
    <rPh sb="63" eb="65">
      <t>ケイサン</t>
    </rPh>
    <rPh sb="69" eb="71">
      <t>サンコウ</t>
    </rPh>
    <rPh sb="75" eb="77">
      <t>リヨウ</t>
    </rPh>
    <phoneticPr fontId="2"/>
  </si>
  <si>
    <t>事前準備</t>
    <rPh sb="0" eb="4">
      <t>ジゼンジュンビ</t>
    </rPh>
    <phoneticPr fontId="2"/>
  </si>
  <si>
    <t>事前に届出様式の「（参考）賃金引き上げ計画書作成のための計算シート」を記載し、ベースアップ評価料による算定金額の見込みを算出しておいてください。</t>
    <rPh sb="0" eb="2">
      <t>ジゼン</t>
    </rPh>
    <rPh sb="3" eb="5">
      <t>トドケデ</t>
    </rPh>
    <rPh sb="5" eb="7">
      <t>ヨウシキ</t>
    </rPh>
    <rPh sb="35" eb="37">
      <t>キサイ</t>
    </rPh>
    <phoneticPr fontId="2"/>
  </si>
  <si>
    <t>使い方</t>
    <rPh sb="0" eb="1">
      <t>ツカ</t>
    </rPh>
    <rPh sb="2" eb="3">
      <t>カタ</t>
    </rPh>
    <phoneticPr fontId="2"/>
  </si>
  <si>
    <t>１）「計算シート」の赤枠のベージュのセルに、必要事項・数字を記載します</t>
    <rPh sb="3" eb="5">
      <t>ケイサン</t>
    </rPh>
    <rPh sb="10" eb="11">
      <t>アカ</t>
    </rPh>
    <rPh sb="11" eb="12">
      <t>ワク</t>
    </rPh>
    <rPh sb="22" eb="24">
      <t>ヒツヨウ</t>
    </rPh>
    <rPh sb="24" eb="26">
      <t>ジコウ</t>
    </rPh>
    <rPh sb="27" eb="29">
      <t>スウジ</t>
    </rPh>
    <rPh sb="30" eb="32">
      <t>キサイ</t>
    </rPh>
    <phoneticPr fontId="2"/>
  </si>
  <si>
    <t>２）「計算シート」の黒い太枠のセルの情報が、「転記例」シートに反映されますので、</t>
    <rPh sb="3" eb="5">
      <t>ケイサン</t>
    </rPh>
    <rPh sb="10" eb="11">
      <t>クロ</t>
    </rPh>
    <rPh sb="12" eb="14">
      <t>フトワク</t>
    </rPh>
    <rPh sb="18" eb="20">
      <t>ジョウホウ</t>
    </rPh>
    <rPh sb="23" eb="25">
      <t>テンキ</t>
    </rPh>
    <rPh sb="25" eb="26">
      <t>レイ</t>
    </rPh>
    <rPh sb="31" eb="33">
      <t>ハンエイ</t>
    </rPh>
    <phoneticPr fontId="2"/>
  </si>
  <si>
    <t>　　この情報を参考に「賃金改善計画書」を作成してください。</t>
    <rPh sb="4" eb="6">
      <t>ジョウホウ</t>
    </rPh>
    <rPh sb="7" eb="9">
      <t>サンコウ</t>
    </rPh>
    <rPh sb="20" eb="22">
      <t>サクセイ</t>
    </rPh>
    <phoneticPr fontId="2"/>
  </si>
  <si>
    <t>注意）必ず地方厚生（支）局・厚生労働省のウェブサイトからダウンロードした届出様式に転記し、</t>
    <rPh sb="0" eb="2">
      <t>チュウイ</t>
    </rPh>
    <rPh sb="3" eb="4">
      <t>カナラ</t>
    </rPh>
    <rPh sb="5" eb="9">
      <t>チホウコウセイ</t>
    </rPh>
    <rPh sb="10" eb="11">
      <t>シ</t>
    </rPh>
    <rPh sb="12" eb="13">
      <t>キョク</t>
    </rPh>
    <rPh sb="14" eb="16">
      <t>コウセイ</t>
    </rPh>
    <rPh sb="16" eb="19">
      <t>ロウドウショウ</t>
    </rPh>
    <rPh sb="36" eb="38">
      <t>トドケデ</t>
    </rPh>
    <rPh sb="38" eb="40">
      <t>ヨウシキ</t>
    </rPh>
    <rPh sb="41" eb="43">
      <t>テンキ</t>
    </rPh>
    <phoneticPr fontId="2"/>
  </si>
  <si>
    <t>　　　　その届出様式を地方厚生（支）局に提出してください。</t>
    <rPh sb="6" eb="8">
      <t>トドケデ</t>
    </rPh>
    <rPh sb="8" eb="10">
      <t>ヨウシキ</t>
    </rPh>
    <rPh sb="11" eb="15">
      <t>チホウコウセイ</t>
    </rPh>
    <rPh sb="16" eb="17">
      <t>シ</t>
    </rPh>
    <rPh sb="18" eb="19">
      <t>キョク</t>
    </rPh>
    <rPh sb="20" eb="22">
      <t>テイシュツ</t>
    </rPh>
    <phoneticPr fontId="2"/>
  </si>
  <si>
    <r>
      <t>　　　　</t>
    </r>
    <r>
      <rPr>
        <sz val="11"/>
        <color rgb="FFFF0000"/>
        <rFont val="BIZ UDPゴシック"/>
        <family val="3"/>
        <charset val="128"/>
      </rPr>
      <t>この計算ツールの「転記例）賃金改善計画書」は提出しないでください。</t>
    </r>
    <rPh sb="13" eb="15">
      <t>テンキ</t>
    </rPh>
    <rPh sb="15" eb="16">
      <t>レイ</t>
    </rPh>
    <phoneticPr fontId="2"/>
  </si>
  <si>
    <t>賃金改善計画書用計算シート</t>
    <rPh sb="0" eb="2">
      <t>チンギン</t>
    </rPh>
    <rPh sb="2" eb="7">
      <t>カイゼンケイカクショ</t>
    </rPh>
    <rPh sb="7" eb="8">
      <t>ヨウ</t>
    </rPh>
    <rPh sb="8" eb="10">
      <t>ケイサン</t>
    </rPh>
    <phoneticPr fontId="2"/>
  </si>
  <si>
    <t>ベースアップ評価料による算定金額</t>
    <rPh sb="6" eb="8">
      <t>ヒョウカ</t>
    </rPh>
    <rPh sb="8" eb="9">
      <t>リョウ</t>
    </rPh>
    <rPh sb="12" eb="16">
      <t>サンテイキンガク</t>
    </rPh>
    <phoneticPr fontId="2"/>
  </si>
  <si>
    <t>【ベースアップ評価料による算定金額の見込み】（単位：円）</t>
    <rPh sb="7" eb="10">
      <t>ヒョウカリョウ</t>
    </rPh>
    <rPh sb="13" eb="17">
      <t>サンテイキンガク</t>
    </rPh>
    <rPh sb="18" eb="20">
      <t>ミコ</t>
    </rPh>
    <phoneticPr fontId="2"/>
  </si>
  <si>
    <t>外来・在宅ベースアップ評価料（Ⅰ）等の算定により算定される点数の見込み／月</t>
    <rPh sb="0" eb="2">
      <t>ガイライ</t>
    </rPh>
    <rPh sb="3" eb="5">
      <t>ザイタク</t>
    </rPh>
    <rPh sb="11" eb="14">
      <t>ヒョウカリョウ</t>
    </rPh>
    <rPh sb="17" eb="18">
      <t>トウ</t>
    </rPh>
    <rPh sb="19" eb="21">
      <t>サンテイ</t>
    </rPh>
    <rPh sb="24" eb="26">
      <t>サンテイ</t>
    </rPh>
    <rPh sb="29" eb="31">
      <t>テンスウ</t>
    </rPh>
    <rPh sb="32" eb="34">
      <t>ミコ</t>
    </rPh>
    <rPh sb="36" eb="37">
      <t>ツキ</t>
    </rPh>
    <phoneticPr fontId="2"/>
  </si>
  <si>
    <t>外来・在宅ベースアップ評価料（Ⅰ）等による算定金額の見込み／月</t>
    <rPh sb="0" eb="2">
      <t>ガイライ</t>
    </rPh>
    <rPh sb="3" eb="5">
      <t>ザイタク</t>
    </rPh>
    <rPh sb="11" eb="14">
      <t>ヒョウカリョウ</t>
    </rPh>
    <rPh sb="17" eb="18">
      <t>トウ</t>
    </rPh>
    <rPh sb="21" eb="23">
      <t>サンテイ</t>
    </rPh>
    <rPh sb="23" eb="25">
      <t>キンガク</t>
    </rPh>
    <rPh sb="26" eb="28">
      <t>ミコ</t>
    </rPh>
    <rPh sb="30" eb="31">
      <t>ツキ</t>
    </rPh>
    <phoneticPr fontId="2"/>
  </si>
  <si>
    <t>×</t>
    <phoneticPr fontId="2"/>
  </si>
  <si>
    <t>円</t>
    <rPh sb="0" eb="1">
      <t>エン</t>
    </rPh>
    <phoneticPr fontId="2"/>
  </si>
  <si>
    <t>=</t>
    <phoneticPr fontId="2"/>
  </si>
  <si>
    <t>対象職員分の給与等</t>
    <rPh sb="0" eb="2">
      <t>タイショウ</t>
    </rPh>
    <rPh sb="2" eb="4">
      <t>ショクイン</t>
    </rPh>
    <rPh sb="4" eb="5">
      <t>ブン</t>
    </rPh>
    <rPh sb="6" eb="8">
      <t>キュウヨ</t>
    </rPh>
    <rPh sb="8" eb="9">
      <t>トウ</t>
    </rPh>
    <phoneticPr fontId="2"/>
  </si>
  <si>
    <r>
      <t>賃金</t>
    </r>
    <r>
      <rPr>
        <u/>
        <sz val="11"/>
        <color rgb="FFFF0000"/>
        <rFont val="BIZ UDPゴシック"/>
        <family val="3"/>
        <charset val="128"/>
      </rPr>
      <t>改善する前</t>
    </r>
    <r>
      <rPr>
        <sz val="11"/>
        <rFont val="BIZ UDPゴシック"/>
        <family val="3"/>
        <charset val="128"/>
      </rPr>
      <t>（賃金の改善措置が実施されなかった場合）</t>
    </r>
    <r>
      <rPr>
        <sz val="11"/>
        <color theme="1"/>
        <rFont val="BIZ UDPゴシック"/>
        <family val="3"/>
        <charset val="128"/>
      </rPr>
      <t>の給与総額・基本給等総額（単位：円）</t>
    </r>
    <rPh sb="0" eb="2">
      <t>チンギン</t>
    </rPh>
    <rPh sb="2" eb="4">
      <t>カイゼン</t>
    </rPh>
    <rPh sb="6" eb="7">
      <t>マエ</t>
    </rPh>
    <rPh sb="28" eb="30">
      <t>キュウヨ</t>
    </rPh>
    <rPh sb="30" eb="32">
      <t>ソウガク</t>
    </rPh>
    <rPh sb="33" eb="36">
      <t>キホンキュウ</t>
    </rPh>
    <rPh sb="36" eb="37">
      <t>トウ</t>
    </rPh>
    <rPh sb="37" eb="39">
      <t>ソウガク</t>
    </rPh>
    <phoneticPr fontId="2"/>
  </si>
  <si>
    <t>①</t>
    <phoneticPr fontId="2"/>
  </si>
  <si>
    <t>②</t>
    <phoneticPr fontId="2"/>
  </si>
  <si>
    <t>④</t>
    <phoneticPr fontId="2"/>
  </si>
  <si>
    <t>⑤</t>
    <phoneticPr fontId="2"/>
  </si>
  <si>
    <t>⑥</t>
    <phoneticPr fontId="2"/>
  </si>
  <si>
    <t>職員氏名等</t>
    <rPh sb="0" eb="2">
      <t>ショクイン</t>
    </rPh>
    <rPh sb="2" eb="4">
      <t>シメイ</t>
    </rPh>
    <rPh sb="4" eb="5">
      <t>トウ</t>
    </rPh>
    <phoneticPr fontId="2"/>
  </si>
  <si>
    <t>常勤換算
人数</t>
    <rPh sb="0" eb="2">
      <t>ジョウキン</t>
    </rPh>
    <rPh sb="2" eb="4">
      <t>カンサン</t>
    </rPh>
    <rPh sb="5" eb="7">
      <t>ニンズウ</t>
    </rPh>
    <phoneticPr fontId="2"/>
  </si>
  <si>
    <t>法定福利費の
事業主負担割合</t>
    <rPh sb="12" eb="14">
      <t>ワリアイ</t>
    </rPh>
    <phoneticPr fontId="2"/>
  </si>
  <si>
    <t>基本給等
（/月）</t>
    <rPh sb="7" eb="8">
      <t>ツキ</t>
    </rPh>
    <phoneticPr fontId="2"/>
  </si>
  <si>
    <t>給与
（/月）</t>
    <rPh sb="0" eb="2">
      <t>キュウヨ</t>
    </rPh>
    <rPh sb="5" eb="6">
      <t>ツキ</t>
    </rPh>
    <phoneticPr fontId="2"/>
  </si>
  <si>
    <t>賞与
（年間÷12）</t>
    <phoneticPr fontId="2"/>
  </si>
  <si>
    <t>給与総額
（/月）</t>
    <rPh sb="7" eb="8">
      <t>ツキ</t>
    </rPh>
    <phoneticPr fontId="2"/>
  </si>
  <si>
    <t>氏名等を記載</t>
    <rPh sb="0" eb="2">
      <t>シメイ</t>
    </rPh>
    <rPh sb="2" eb="3">
      <t>トウ</t>
    </rPh>
    <rPh sb="4" eb="6">
      <t>キサイ</t>
    </rPh>
    <phoneticPr fontId="2"/>
  </si>
  <si>
    <r>
      <t xml:space="preserve">数値を入力
</t>
    </r>
    <r>
      <rPr>
        <sz val="10"/>
        <color rgb="FFFF0000"/>
        <rFont val="Yu Gothic"/>
        <family val="3"/>
        <charset val="128"/>
        <scheme val="minor"/>
      </rPr>
      <t>支給がない場合は0</t>
    </r>
    <rPh sb="0" eb="2">
      <t>スウチ</t>
    </rPh>
    <rPh sb="2" eb="4">
      <t>ニュウリョク</t>
    </rPh>
    <rPh sb="6" eb="8">
      <t>シキュウ</t>
    </rPh>
    <rPh sb="11" eb="13">
      <t>バアイ</t>
    </rPh>
    <phoneticPr fontId="2"/>
  </si>
  <si>
    <t>①×(➂＋④)</t>
    <phoneticPr fontId="2"/>
  </si>
  <si>
    <t>③+④＋⑤</t>
    <phoneticPr fontId="2"/>
  </si>
  <si>
    <t>歯科衛生士</t>
    <rPh sb="0" eb="5">
      <t>シカエイセイシ</t>
    </rPh>
    <phoneticPr fontId="2"/>
  </si>
  <si>
    <t>歯科技工士</t>
    <rPh sb="0" eb="5">
      <t>シカギコウシ</t>
    </rPh>
    <phoneticPr fontId="2"/>
  </si>
  <si>
    <t>歯科業務補助者</t>
    <rPh sb="0" eb="2">
      <t>シカ</t>
    </rPh>
    <rPh sb="2" eb="4">
      <t>ギョウム</t>
    </rPh>
    <rPh sb="4" eb="7">
      <t>ホジョシャ</t>
    </rPh>
    <phoneticPr fontId="2"/>
  </si>
  <si>
    <r>
      <t>賃金</t>
    </r>
    <r>
      <rPr>
        <u/>
        <sz val="11"/>
        <color rgb="FFFF0000"/>
        <rFont val="BIZ UDPゴシック"/>
        <family val="3"/>
        <charset val="128"/>
      </rPr>
      <t>改善の見込み額のうち、ベア等実施分</t>
    </r>
    <r>
      <rPr>
        <sz val="11"/>
        <color theme="1"/>
        <rFont val="BIZ UDPゴシック"/>
        <family val="3"/>
        <charset val="128"/>
      </rPr>
      <t>（単位：円）</t>
    </r>
    <rPh sb="0" eb="2">
      <t>チンギン</t>
    </rPh>
    <rPh sb="2" eb="4">
      <t>カイゼン</t>
    </rPh>
    <rPh sb="5" eb="7">
      <t>ミコ</t>
    </rPh>
    <rPh sb="15" eb="16">
      <t>トウ</t>
    </rPh>
    <rPh sb="16" eb="18">
      <t>ジッシ</t>
    </rPh>
    <rPh sb="18" eb="19">
      <t>ブン</t>
    </rPh>
    <rPh sb="19" eb="20">
      <t>テイガク</t>
    </rPh>
    <phoneticPr fontId="2"/>
  </si>
  <si>
    <t>ア</t>
    <phoneticPr fontId="2"/>
  </si>
  <si>
    <t>イ</t>
    <phoneticPr fontId="2"/>
  </si>
  <si>
    <t>ウ</t>
    <phoneticPr fontId="2"/>
  </si>
  <si>
    <t>エ</t>
    <phoneticPr fontId="2"/>
  </si>
  <si>
    <t>オ</t>
    <phoneticPr fontId="2"/>
  </si>
  <si>
    <t>基本給等増額分
（/月）</t>
    <rPh sb="4" eb="6">
      <t>ゾウガク</t>
    </rPh>
    <rPh sb="6" eb="7">
      <t>ブン</t>
    </rPh>
    <rPh sb="10" eb="11">
      <t>ツキ</t>
    </rPh>
    <phoneticPr fontId="2"/>
  </si>
  <si>
    <t>給与増額分
（/月）</t>
    <rPh sb="0" eb="2">
      <t>キュウヨ</t>
    </rPh>
    <rPh sb="2" eb="4">
      <t>ゾウガク</t>
    </rPh>
    <rPh sb="4" eb="5">
      <t>ブン</t>
    </rPh>
    <rPh sb="8" eb="9">
      <t>ツキ</t>
    </rPh>
    <phoneticPr fontId="2"/>
  </si>
  <si>
    <t>賞与増額分
（年間÷12）</t>
    <rPh sb="2" eb="4">
      <t>ゾウガク</t>
    </rPh>
    <rPh sb="4" eb="5">
      <t>ブン</t>
    </rPh>
    <phoneticPr fontId="2"/>
  </si>
  <si>
    <t>法定福利費の
事業主負担分
の増額分</t>
    <rPh sb="15" eb="17">
      <t>ゾウガク</t>
    </rPh>
    <rPh sb="17" eb="18">
      <t>ブン</t>
    </rPh>
    <phoneticPr fontId="2"/>
  </si>
  <si>
    <t>基本給等＋基本給等の引き上げに連動する増額分</t>
    <rPh sb="5" eb="7">
      <t>キホン</t>
    </rPh>
    <phoneticPr fontId="2"/>
  </si>
  <si>
    <t>上に同じ</t>
    <rPh sb="0" eb="1">
      <t>ウエ</t>
    </rPh>
    <rPh sb="2" eb="3">
      <t>オナ</t>
    </rPh>
    <phoneticPr fontId="2"/>
  </si>
  <si>
    <t>アと同値
もしくは入力</t>
    <rPh sb="2" eb="4">
      <t>ドウチ</t>
    </rPh>
    <rPh sb="9" eb="11">
      <t>ニュウリョク</t>
    </rPh>
    <phoneticPr fontId="2"/>
  </si>
  <si>
    <t>①×(イ+ウ)</t>
    <phoneticPr fontId="2"/>
  </si>
  <si>
    <t>イ＋ウ＋エ</t>
    <phoneticPr fontId="2"/>
  </si>
  <si>
    <r>
      <t>賃金</t>
    </r>
    <r>
      <rPr>
        <u/>
        <sz val="11"/>
        <color rgb="FFFF0000"/>
        <rFont val="BIZ UDPゴシック"/>
        <family val="3"/>
        <charset val="128"/>
      </rPr>
      <t>改善した後</t>
    </r>
    <r>
      <rPr>
        <sz val="11"/>
        <rFont val="BIZ UDPゴシック"/>
        <family val="3"/>
        <charset val="128"/>
      </rPr>
      <t>（賃金の改善措置が実施された場合）</t>
    </r>
    <r>
      <rPr>
        <sz val="11"/>
        <color theme="1"/>
        <rFont val="BIZ UDPゴシック"/>
        <family val="3"/>
        <charset val="128"/>
      </rPr>
      <t>の給与総額・基本給等総額（単位：円）</t>
    </r>
    <rPh sb="0" eb="2">
      <t>チンギン</t>
    </rPh>
    <rPh sb="2" eb="4">
      <t>カイゼン</t>
    </rPh>
    <rPh sb="6" eb="7">
      <t>ゴ</t>
    </rPh>
    <rPh sb="25" eb="27">
      <t>キュウヨ</t>
    </rPh>
    <rPh sb="27" eb="29">
      <t>ソウガク</t>
    </rPh>
    <rPh sb="30" eb="33">
      <t>キホンキュウ</t>
    </rPh>
    <rPh sb="33" eb="34">
      <t>トウ</t>
    </rPh>
    <rPh sb="34" eb="36">
      <t>ソウガク</t>
    </rPh>
    <rPh sb="37" eb="39">
      <t>タンイ</t>
    </rPh>
    <rPh sb="40" eb="41">
      <t>エン</t>
    </rPh>
    <phoneticPr fontId="2"/>
  </si>
  <si>
    <t>B</t>
    <phoneticPr fontId="2"/>
  </si>
  <si>
    <t>②＋ア</t>
    <phoneticPr fontId="2"/>
  </si>
  <si>
    <t>③＋イ</t>
    <phoneticPr fontId="2"/>
  </si>
  <si>
    <t>④＋ウ</t>
    <phoneticPr fontId="2"/>
  </si>
  <si>
    <t>⑤＋エ</t>
    <phoneticPr fontId="2"/>
  </si>
  <si>
    <t>B＋C+D</t>
    <phoneticPr fontId="2"/>
  </si>
  <si>
    <t>【対象職員の給与総額引き上げに必要な金額】</t>
    <rPh sb="6" eb="8">
      <t>キュウヨ</t>
    </rPh>
    <rPh sb="8" eb="10">
      <t>ソウガク</t>
    </rPh>
    <rPh sb="10" eb="11">
      <t>ヒ</t>
    </rPh>
    <rPh sb="12" eb="13">
      <t>ア</t>
    </rPh>
    <rPh sb="15" eb="17">
      <t>ヒツヨウ</t>
    </rPh>
    <rPh sb="18" eb="20">
      <t>キンガク</t>
    </rPh>
    <phoneticPr fontId="2"/>
  </si>
  <si>
    <t>【ベースアップ評価料による算定金額】</t>
    <rPh sb="7" eb="10">
      <t>ヒョウカリョウ</t>
    </rPh>
    <rPh sb="13" eb="17">
      <t>サンテイキンガク</t>
    </rPh>
    <phoneticPr fontId="2"/>
  </si>
  <si>
    <t>（単位：円）</t>
    <phoneticPr fontId="2"/>
  </si>
  <si>
    <t>計算方法：Eの合計－⑥の合計</t>
    <rPh sb="0" eb="2">
      <t>ケイサン</t>
    </rPh>
    <rPh sb="2" eb="4">
      <t>ホウホウ</t>
    </rPh>
    <rPh sb="7" eb="9">
      <t>ゴウケイ</t>
    </rPh>
    <rPh sb="12" eb="14">
      <t>ゴウケイ</t>
    </rPh>
    <phoneticPr fontId="2"/>
  </si>
  <si>
    <t>外来・在宅ベースアップ評価料（Ⅰ）等の算定による算定金額の見込み／月</t>
    <phoneticPr fontId="2"/>
  </si>
  <si>
    <t>差額</t>
    <rPh sb="0" eb="2">
      <t>サガク</t>
    </rPh>
    <phoneticPr fontId="2"/>
  </si>
  <si>
    <t>❶</t>
    <phoneticPr fontId="2"/>
  </si>
  <si>
    <t>－</t>
    <phoneticPr fontId="2"/>
  </si>
  <si>
    <t>＝</t>
    <phoneticPr fontId="2"/>
  </si>
  <si>
    <t>対象職員以外の給与等</t>
    <rPh sb="0" eb="2">
      <t>タイショウ</t>
    </rPh>
    <rPh sb="2" eb="4">
      <t>ショクイン</t>
    </rPh>
    <rPh sb="4" eb="6">
      <t>イガイ</t>
    </rPh>
    <rPh sb="7" eb="9">
      <t>キュウヨ</t>
    </rPh>
    <rPh sb="9" eb="10">
      <t>トウ</t>
    </rPh>
    <phoneticPr fontId="2"/>
  </si>
  <si>
    <t>①×(③+④)</t>
    <phoneticPr fontId="2"/>
  </si>
  <si>
    <t>医師・歯科医師（40歳未満）</t>
    <rPh sb="0" eb="2">
      <t>イシ</t>
    </rPh>
    <rPh sb="3" eb="5">
      <t>シカ</t>
    </rPh>
    <rPh sb="5" eb="7">
      <t>イシ</t>
    </rPh>
    <rPh sb="10" eb="11">
      <t>サイ</t>
    </rPh>
    <rPh sb="11" eb="13">
      <t>ミマン</t>
    </rPh>
    <phoneticPr fontId="2"/>
  </si>
  <si>
    <t>基本給等増額分
（/月）</t>
    <rPh sb="4" eb="7">
      <t>ゾウガクブン</t>
    </rPh>
    <rPh sb="10" eb="11">
      <t>ツキ</t>
    </rPh>
    <phoneticPr fontId="2"/>
  </si>
  <si>
    <t>給与増額分
（/月）</t>
    <rPh sb="0" eb="2">
      <t>キュウヨ</t>
    </rPh>
    <rPh sb="2" eb="5">
      <t>ゾウガクブン</t>
    </rPh>
    <rPh sb="8" eb="9">
      <t>ツキ</t>
    </rPh>
    <phoneticPr fontId="2"/>
  </si>
  <si>
    <t>賞与増額分
（年間÷12）</t>
    <rPh sb="2" eb="5">
      <t>ゾウガクブン</t>
    </rPh>
    <phoneticPr fontId="2"/>
  </si>
  <si>
    <t>法定福利費の
事業主負担分
の増額分</t>
    <rPh sb="15" eb="18">
      <t>ゾウガクブン</t>
    </rPh>
    <phoneticPr fontId="2"/>
  </si>
  <si>
    <t>アと同値                                                                                                                                                                                                                                                    もしくは入力</t>
    <rPh sb="2" eb="4">
      <t>ドウチ</t>
    </rPh>
    <phoneticPr fontId="2"/>
  </si>
  <si>
    <t>B＋C+D</t>
  </si>
  <si>
    <t>❷</t>
    <phoneticPr fontId="2"/>
  </si>
  <si>
    <t>賃金改善の見込み額／月</t>
    <rPh sb="0" eb="4">
      <t>チンギンカイゼン</t>
    </rPh>
    <rPh sb="5" eb="7">
      <t>ミコ</t>
    </rPh>
    <rPh sb="8" eb="9">
      <t>ガク</t>
    </rPh>
    <rPh sb="10" eb="11">
      <t>ツキ</t>
    </rPh>
    <phoneticPr fontId="2"/>
  </si>
  <si>
    <t>賃金改善実施月数</t>
    <rPh sb="0" eb="4">
      <t>チンギンカイゼン</t>
    </rPh>
    <rPh sb="4" eb="6">
      <t>ジッシ</t>
    </rPh>
    <rPh sb="6" eb="8">
      <t>ツキスウ</t>
    </rPh>
    <phoneticPr fontId="2"/>
  </si>
  <si>
    <t>賃金改善の見込み額／年</t>
    <rPh sb="10" eb="11">
      <t>ネン</t>
    </rPh>
    <phoneticPr fontId="2"/>
  </si>
  <si>
    <t>❶＋❷</t>
    <phoneticPr fontId="2"/>
  </si>
  <si>
    <t>数値を入力 ❸</t>
    <rPh sb="0" eb="2">
      <t>スウチ</t>
    </rPh>
    <rPh sb="3" eb="5">
      <t>ニュウリョク</t>
    </rPh>
    <phoneticPr fontId="2"/>
  </si>
  <si>
    <t>(❶＋❷)×❸</t>
    <phoneticPr fontId="2"/>
  </si>
  <si>
    <t>別添</t>
    <rPh sb="0" eb="2">
      <t>ベッテン</t>
    </rPh>
    <phoneticPr fontId="9"/>
  </si>
  <si>
    <t>（歯科診療所）賃金改善計画書（令和</t>
    <rPh sb="1" eb="3">
      <t>シカ</t>
    </rPh>
    <rPh sb="3" eb="6">
      <t>シンリョウジョ</t>
    </rPh>
    <rPh sb="7" eb="9">
      <t>チンギン</t>
    </rPh>
    <rPh sb="9" eb="11">
      <t>カイゼン</t>
    </rPh>
    <rPh sb="11" eb="14">
      <t>ケイカクショ</t>
    </rPh>
    <phoneticPr fontId="9"/>
  </si>
  <si>
    <t>年度分）</t>
  </si>
  <si>
    <t>保険医療機関コード</t>
    <rPh sb="0" eb="2">
      <t>ホケン</t>
    </rPh>
    <rPh sb="2" eb="4">
      <t>イリョウ</t>
    </rPh>
    <rPh sb="4" eb="6">
      <t>キカン</t>
    </rPh>
    <phoneticPr fontId="9"/>
  </si>
  <si>
    <t>9999999</t>
  </si>
  <si>
    <t>保険医療機関名</t>
    <rPh sb="0" eb="2">
      <t>ホケン</t>
    </rPh>
    <rPh sb="2" eb="4">
      <t>イリョウ</t>
    </rPh>
    <rPh sb="4" eb="6">
      <t>キカン</t>
    </rPh>
    <rPh sb="6" eb="7">
      <t>メイ</t>
    </rPh>
    <phoneticPr fontId="9"/>
  </si>
  <si>
    <t>●●歯科医院</t>
    <rPh sb="2" eb="4">
      <t>シカ</t>
    </rPh>
    <rPh sb="4" eb="6">
      <t>イイン</t>
    </rPh>
    <phoneticPr fontId="2"/>
  </si>
  <si>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9"/>
  </si>
  <si>
    <t>（１）賃金引上げの実施方法</t>
    <rPh sb="3" eb="5">
      <t>チンギン</t>
    </rPh>
    <rPh sb="5" eb="6">
      <t>ヒ</t>
    </rPh>
    <rPh sb="6" eb="7">
      <t>ア</t>
    </rPh>
    <rPh sb="9" eb="11">
      <t>ジッシ</t>
    </rPh>
    <rPh sb="11" eb="13">
      <t>ホウホウ</t>
    </rPh>
    <phoneticPr fontId="9"/>
  </si>
  <si>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9"/>
  </si>
  <si>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9"/>
  </si>
  <si>
    <t>（２）賃金改善実施期間</t>
    <rPh sb="3" eb="5">
      <t>チンギン</t>
    </rPh>
    <rPh sb="5" eb="7">
      <t>カイゼン</t>
    </rPh>
    <rPh sb="7" eb="9">
      <t>ジッシ</t>
    </rPh>
    <rPh sb="9" eb="11">
      <t>キカン</t>
    </rPh>
    <phoneticPr fontId="9"/>
  </si>
  <si>
    <t>令和</t>
    <rPh sb="0" eb="2">
      <t>レイワ</t>
    </rPh>
    <phoneticPr fontId="9"/>
  </si>
  <si>
    <t>年</t>
    <rPh sb="0" eb="1">
      <t>ネン</t>
    </rPh>
    <phoneticPr fontId="9"/>
  </si>
  <si>
    <t>月</t>
    <rPh sb="0" eb="1">
      <t>ガツ</t>
    </rPh>
    <phoneticPr fontId="9"/>
  </si>
  <si>
    <t>～　</t>
    <phoneticPr fontId="9"/>
  </si>
  <si>
    <t>ヶ月</t>
    <rPh sb="1" eb="2">
      <t>ゲツ</t>
    </rPh>
    <phoneticPr fontId="9"/>
  </si>
  <si>
    <t>（３）ベースアップ評価料算定期間</t>
    <rPh sb="9" eb="11">
      <t>ヒョウカ</t>
    </rPh>
    <rPh sb="11" eb="12">
      <t>リョウ</t>
    </rPh>
    <rPh sb="12" eb="14">
      <t>サンテイ</t>
    </rPh>
    <rPh sb="14" eb="16">
      <t>キカン</t>
    </rPh>
    <phoneticPr fontId="9"/>
  </si>
  <si>
    <t>Ⅱ歯科外来・在宅ベースアップ評価料（Ⅱ）等の届出有無</t>
    <rPh sb="1" eb="3">
      <t>シカ</t>
    </rPh>
    <rPh sb="3" eb="5">
      <t>ガイライ</t>
    </rPh>
    <rPh sb="6" eb="8">
      <t>ザイタク</t>
    </rPh>
    <rPh sb="20" eb="21">
      <t>トウ</t>
    </rPh>
    <rPh sb="22" eb="24">
      <t>トドケデ</t>
    </rPh>
    <rPh sb="24" eb="26">
      <t>ウム</t>
    </rPh>
    <phoneticPr fontId="9"/>
  </si>
  <si>
    <t>有</t>
    <rPh sb="0" eb="1">
      <t>ユウ</t>
    </rPh>
    <phoneticPr fontId="9"/>
  </si>
  <si>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9"/>
  </si>
  <si>
    <t>（４）算定金額の見込み</t>
    <rPh sb="3" eb="5">
      <t>サンテイ</t>
    </rPh>
    <rPh sb="5" eb="7">
      <t>キンガク</t>
    </rPh>
    <rPh sb="8" eb="10">
      <t>ミコ</t>
    </rPh>
    <phoneticPr fontId="9"/>
  </si>
  <si>
    <t>円</t>
    <rPh sb="0" eb="1">
      <t>エン</t>
    </rPh>
    <phoneticPr fontId="9"/>
  </si>
  <si>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9"/>
  </si>
  <si>
    <t>　</t>
    <phoneticPr fontId="9"/>
  </si>
  <si>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9"/>
  </si>
  <si>
    <t>点</t>
    <rPh sb="0" eb="1">
      <t>テン</t>
    </rPh>
    <phoneticPr fontId="9"/>
  </si>
  <si>
    <t>歯科外来・在宅ベースアップ評価料（Ⅱ）等による算定金額の見込み</t>
    <rPh sb="2" eb="4">
      <t>ガイライ</t>
    </rPh>
    <rPh sb="5" eb="7">
      <t>ザイタク</t>
    </rPh>
    <rPh sb="19" eb="20">
      <t>トウ</t>
    </rPh>
    <rPh sb="25" eb="27">
      <t>キンガク</t>
    </rPh>
    <phoneticPr fontId="9"/>
  </si>
  <si>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9"/>
  </si>
  <si>
    <t>（</t>
    <phoneticPr fontId="9"/>
  </si>
  <si>
    <t>届出なし</t>
  </si>
  <si>
    <t>）</t>
    <phoneticPr fontId="9"/>
  </si>
  <si>
    <t>（イ）</t>
    <phoneticPr fontId="9"/>
  </si>
  <si>
    <t>-</t>
  </si>
  <si>
    <t>（ロ）</t>
    <phoneticPr fontId="9"/>
  </si>
  <si>
    <t>　歯科外来・在宅ベースアップ評価料（Ⅱ）等（初診時等）の算定回数の見込み</t>
    <rPh sb="20" eb="21">
      <t>トウ</t>
    </rPh>
    <rPh sb="25" eb="26">
      <t>トウ</t>
    </rPh>
    <rPh sb="28" eb="30">
      <t>サンテイ</t>
    </rPh>
    <rPh sb="30" eb="32">
      <t>カイスウ</t>
    </rPh>
    <rPh sb="33" eb="35">
      <t>ミコ</t>
    </rPh>
    <phoneticPr fontId="9"/>
  </si>
  <si>
    <t>回</t>
    <rPh sb="0" eb="1">
      <t>カイ</t>
    </rPh>
    <phoneticPr fontId="9"/>
  </si>
  <si>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9"/>
  </si>
  <si>
    <t>（５）令和７年度への繰越予定額（令和６年度届出時のみ記載）</t>
    <phoneticPr fontId="9"/>
  </si>
  <si>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</si>
  <si>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9"/>
  </si>
  <si>
    <t>（７）算定金額の見込み（繰越額調整後）【（４）－（５）＋（６）】</t>
    <rPh sb="3" eb="5">
      <t>サンテイ</t>
    </rPh>
    <rPh sb="5" eb="7">
      <t>キンガク</t>
    </rPh>
    <rPh sb="8" eb="10">
      <t>ミコ</t>
    </rPh>
    <rPh sb="12" eb="15">
      <t>クリコシガク</t>
    </rPh>
    <rPh sb="15" eb="18">
      <t>チョウセイゴ</t>
    </rPh>
    <phoneticPr fontId="9"/>
  </si>
  <si>
    <t>Ⅲ－２．全体の賃金改善の見込み額【（２）の期間中】</t>
    <rPh sb="4" eb="6">
      <t>ゼンタイ</t>
    </rPh>
    <rPh sb="7" eb="9">
      <t>チンギン</t>
    </rPh>
    <rPh sb="9" eb="11">
      <t>カイゼン</t>
    </rPh>
    <rPh sb="12" eb="14">
      <t>ミコ</t>
    </rPh>
    <rPh sb="15" eb="16">
      <t>ガク</t>
    </rPh>
    <rPh sb="21" eb="24">
      <t>キカンチュウ</t>
    </rPh>
    <phoneticPr fontId="9"/>
  </si>
  <si>
    <t>対象職員自己財源ベア分</t>
    <rPh sb="0" eb="2">
      <t>タイショウ</t>
    </rPh>
    <rPh sb="2" eb="4">
      <t>ショクイン</t>
    </rPh>
    <rPh sb="4" eb="8">
      <t>ジコザイゲン</t>
    </rPh>
    <rPh sb="10" eb="11">
      <t>ブン</t>
    </rPh>
    <phoneticPr fontId="2"/>
  </si>
  <si>
    <t>（８）全体の賃金改善の見込み額</t>
    <rPh sb="3" eb="5">
      <t>ゼンタイ</t>
    </rPh>
    <rPh sb="6" eb="8">
      <t>チンギン</t>
    </rPh>
    <rPh sb="8" eb="10">
      <t>カイゼン</t>
    </rPh>
    <rPh sb="11" eb="13">
      <t>ミコ</t>
    </rPh>
    <rPh sb="14" eb="15">
      <t>ガク</t>
    </rPh>
    <phoneticPr fontId="9"/>
  </si>
  <si>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9"/>
  </si>
  <si>
    <t>（10）うち（９）以外によるベア等実施分</t>
    <rPh sb="9" eb="11">
      <t>イガイ</t>
    </rPh>
    <rPh sb="16" eb="17">
      <t>トウ</t>
    </rPh>
    <rPh sb="17" eb="19">
      <t>ジッシ</t>
    </rPh>
    <rPh sb="19" eb="20">
      <t>ブン</t>
    </rPh>
    <phoneticPr fontId="9"/>
  </si>
  <si>
    <t>（11）うち定期昇給相当分</t>
    <phoneticPr fontId="9"/>
  </si>
  <si>
    <t>（12）うちその他分【（８）－（９）－（10）－（11）】</t>
    <rPh sb="8" eb="9">
      <t>タ</t>
    </rPh>
    <rPh sb="9" eb="10">
      <t>ブン</t>
    </rPh>
    <phoneticPr fontId="9"/>
  </si>
  <si>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9"/>
  </si>
  <si>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9"/>
  </si>
  <si>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9"/>
  </si>
  <si>
    <t>人</t>
    <rPh sb="0" eb="1">
      <t>ニン</t>
    </rPh>
    <phoneticPr fontId="9"/>
  </si>
  <si>
    <t>（14）賃金改善する前の対象職員の基本給等総額【賃金改善実施期間（２）の開始月】</t>
    <phoneticPr fontId="9"/>
  </si>
  <si>
    <t>（15）賃金改善した後の対象職員の基本給等総額【賃金改善実施期間（２）の開始月】</t>
    <phoneticPr fontId="9"/>
  </si>
  <si>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</si>
  <si>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（17）うち定期昇給相当分</t>
    <phoneticPr fontId="9"/>
  </si>
  <si>
    <t>（18）うちベア等実施分</t>
    <rPh sb="8" eb="9">
      <t>トウ</t>
    </rPh>
    <rPh sb="9" eb="11">
      <t>ジッシ</t>
    </rPh>
    <rPh sb="11" eb="12">
      <t>ブン</t>
    </rPh>
    <phoneticPr fontId="9"/>
  </si>
  <si>
    <t>円</t>
    <phoneticPr fontId="9"/>
  </si>
  <si>
    <t>（19）ベア等による賃金増率【（18）÷（14）】</t>
    <rPh sb="6" eb="7">
      <t>トウ</t>
    </rPh>
    <rPh sb="10" eb="12">
      <t>チンギン</t>
    </rPh>
    <rPh sb="12" eb="13">
      <t>ゾウ</t>
    </rPh>
    <rPh sb="13" eb="14">
      <t>リツ</t>
    </rPh>
    <phoneticPr fontId="9"/>
  </si>
  <si>
    <t>％</t>
    <phoneticPr fontId="9"/>
  </si>
  <si>
    <t>Ⅴ．歯科衛生士の基本給等に係る事項</t>
    <rPh sb="2" eb="7">
      <t>シカエイセイシ</t>
    </rPh>
    <rPh sb="13" eb="14">
      <t>カカ</t>
    </rPh>
    <rPh sb="15" eb="17">
      <t>ジコウ</t>
    </rPh>
    <phoneticPr fontId="9"/>
  </si>
  <si>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</si>
  <si>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（21）賃金改善する前の歯科衛生士の基本給等総額【賃金改善実施期間（２）の開始月】</t>
  </si>
  <si>
    <t>（22）賃金改善した後の歯科衛生士の基本給等総額【賃金改善実施期間（２）の開始月】</t>
  </si>
  <si>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</si>
  <si>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（24）うち定期昇給相当分</t>
    <phoneticPr fontId="9"/>
  </si>
  <si>
    <t>（25）うちベア等実施分</t>
    <rPh sb="8" eb="9">
      <t>トウ</t>
    </rPh>
    <rPh sb="9" eb="11">
      <t>ジッシ</t>
    </rPh>
    <rPh sb="11" eb="12">
      <t>ブン</t>
    </rPh>
    <phoneticPr fontId="9"/>
  </si>
  <si>
    <t>（26）ベア等による賃金増率【（25）÷（21）】</t>
    <rPh sb="6" eb="7">
      <t>トウ</t>
    </rPh>
    <rPh sb="10" eb="12">
      <t>チンギン</t>
    </rPh>
    <rPh sb="12" eb="13">
      <t>ゾウ</t>
    </rPh>
    <rPh sb="13" eb="14">
      <t>リツ</t>
    </rPh>
    <phoneticPr fontId="9"/>
  </si>
  <si>
    <t>Ⅵ．歯科技工士の基本給等に係る事項</t>
    <rPh sb="2" eb="4">
      <t>シカ</t>
    </rPh>
    <rPh sb="4" eb="7">
      <t>ギコウシ</t>
    </rPh>
    <rPh sb="13" eb="14">
      <t>カカ</t>
    </rPh>
    <rPh sb="15" eb="17">
      <t>ジコウ</t>
    </rPh>
    <phoneticPr fontId="9"/>
  </si>
  <si>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</si>
  <si>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（28）賃金改善する前の歯科技工士の基本給等総額【賃金改善実施期間（２）の開始月】</t>
  </si>
  <si>
    <t>（29）賃金改善した後の歯科技工士の基本給等総額【賃金改善実施期間（２）の開始月】</t>
  </si>
  <si>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</si>
  <si>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（31）うち定期昇給相当分</t>
    <phoneticPr fontId="9"/>
  </si>
  <si>
    <t>（32）うちベア等実施分</t>
    <rPh sb="8" eb="9">
      <t>トウ</t>
    </rPh>
    <rPh sb="9" eb="11">
      <t>ジッシ</t>
    </rPh>
    <rPh sb="11" eb="12">
      <t>ブン</t>
    </rPh>
    <phoneticPr fontId="9"/>
  </si>
  <si>
    <t>（33）ベア等による賃金増率【（32）÷（28）】</t>
    <rPh sb="6" eb="7">
      <t>トウ</t>
    </rPh>
    <rPh sb="10" eb="12">
      <t>チンギン</t>
    </rPh>
    <rPh sb="12" eb="13">
      <t>ゾウ</t>
    </rPh>
    <rPh sb="13" eb="14">
      <t>リツ</t>
    </rPh>
    <phoneticPr fontId="9"/>
  </si>
  <si>
    <t>Ⅶ．歯科業務補助者の基本給等に係る事項</t>
    <rPh sb="2" eb="4">
      <t>シカ</t>
    </rPh>
    <rPh sb="4" eb="6">
      <t>ギョウム</t>
    </rPh>
    <rPh sb="6" eb="9">
      <t>ホジョシャ</t>
    </rPh>
    <rPh sb="15" eb="16">
      <t>カカ</t>
    </rPh>
    <rPh sb="17" eb="19">
      <t>ジコウ</t>
    </rPh>
    <phoneticPr fontId="9"/>
  </si>
  <si>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9"/>
  </si>
  <si>
    <t>（35）賃金改善する前の歯科業補助者の基本給等総額【賃金改善実施期間（２）の開始月】</t>
  </si>
  <si>
    <t>（36）賃金改善した後の歯科業補助者の基本給等総額【賃金改善実施期間（２）の開始月】</t>
  </si>
  <si>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</si>
  <si>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（38）うち定期昇給相当分</t>
    <phoneticPr fontId="9"/>
  </si>
  <si>
    <t>（39）うちベア等実施分</t>
    <rPh sb="8" eb="9">
      <t>トウ</t>
    </rPh>
    <rPh sb="9" eb="11">
      <t>ジッシ</t>
    </rPh>
    <rPh sb="11" eb="12">
      <t>ブン</t>
    </rPh>
    <phoneticPr fontId="9"/>
  </si>
  <si>
    <t>（40）ベア等による賃金増率【（39）÷（35）】</t>
    <rPh sb="6" eb="7">
      <t>トウ</t>
    </rPh>
    <rPh sb="10" eb="12">
      <t>チンギン</t>
    </rPh>
    <rPh sb="12" eb="13">
      <t>ゾウ</t>
    </rPh>
    <rPh sb="13" eb="14">
      <t>リツ</t>
    </rPh>
    <phoneticPr fontId="9"/>
  </si>
  <si>
    <t>Ⅷ．その他の対象職種の基本給等に係る事項</t>
    <rPh sb="4" eb="5">
      <t>タ</t>
    </rPh>
    <rPh sb="6" eb="8">
      <t>タイショウ</t>
    </rPh>
    <rPh sb="8" eb="10">
      <t>ショクシュ</t>
    </rPh>
    <rPh sb="16" eb="17">
      <t>カカ</t>
    </rPh>
    <rPh sb="18" eb="20">
      <t>ジコウ</t>
    </rPh>
    <phoneticPr fontId="9"/>
  </si>
  <si>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9"/>
  </si>
  <si>
    <t>（42）賃金改善する前のその他の対象職種の基本給等総額【賃金改善実施期間（２）の開始月】</t>
    <phoneticPr fontId="9"/>
  </si>
  <si>
    <t>（43）賃金改善した後のその他の対象職種の基本給等総額【賃金改善実施期間（２）の開始月】</t>
    <phoneticPr fontId="9"/>
  </si>
  <si>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</si>
  <si>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（45）うち定期昇給相当分</t>
    <phoneticPr fontId="9"/>
  </si>
  <si>
    <t>（46）うちベア等実施分</t>
    <rPh sb="8" eb="9">
      <t>トウ</t>
    </rPh>
    <rPh sb="9" eb="11">
      <t>ジッシ</t>
    </rPh>
    <rPh sb="11" eb="12">
      <t>ブン</t>
    </rPh>
    <phoneticPr fontId="9"/>
  </si>
  <si>
    <t>（47）ベア等による賃金増率【（46）÷（42）】</t>
    <rPh sb="6" eb="7">
      <t>トウ</t>
    </rPh>
    <rPh sb="10" eb="12">
      <t>チンギン</t>
    </rPh>
    <rPh sb="12" eb="13">
      <t>ゾウ</t>
    </rPh>
    <rPh sb="13" eb="14">
      <t>リツ</t>
    </rPh>
    <phoneticPr fontId="9"/>
  </si>
  <si>
    <t>【ベースアップ評価料対象外職種について】</t>
    <rPh sb="7" eb="9">
      <t>ヒョウカ</t>
    </rPh>
    <rPh sb="9" eb="10">
      <t>リョウ</t>
    </rPh>
    <rPh sb="10" eb="13">
      <t>タイショウガイ</t>
    </rPh>
    <rPh sb="13" eb="15">
      <t>ショクシュ</t>
    </rPh>
    <phoneticPr fontId="9"/>
  </si>
  <si>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9"/>
  </si>
  <si>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9"/>
  </si>
  <si>
    <t>（49）賃金改善する前の40歳未満の勤務医師等の給与総額【賃金改善実施期間（２）の開始月】</t>
    <rPh sb="24" eb="26">
      <t>キュウヨ</t>
    </rPh>
    <phoneticPr fontId="9"/>
  </si>
  <si>
    <t>（21）賃金改善する前の40歳未満の勤務医師等の基本給等総額【賃金改善実施期間（２）の開始月】</t>
    <phoneticPr fontId="9"/>
  </si>
  <si>
    <t>（51）賃金改善した後の40歳未満の勤務医師等の給与総額【賃金改善実施期間（２）の開始月】</t>
    <rPh sb="24" eb="26">
      <t>キュウヨ</t>
    </rPh>
    <phoneticPr fontId="9"/>
  </si>
  <si>
    <t>（22）賃金改善した後の40歳未満の勤務医師等の基本給等総額【賃金改善実施期間（２）の開始月】</t>
    <rPh sb="10" eb="11">
      <t>アト</t>
    </rPh>
    <phoneticPr fontId="9"/>
  </si>
  <si>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9"/>
  </si>
  <si>
    <t>Ⅵ．事務職員の基本給等に係る事項</t>
    <rPh sb="2" eb="4">
      <t>ジム</t>
    </rPh>
    <rPh sb="12" eb="13">
      <t>カカ</t>
    </rPh>
    <rPh sb="14" eb="16">
      <t>ジコウ</t>
    </rPh>
    <phoneticPr fontId="9"/>
  </si>
  <si>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9"/>
  </si>
  <si>
    <t>（59）賃金改善する前の事務職員の給与総額【賃金改善実施期間（２）の開始月】</t>
    <rPh sb="17" eb="19">
      <t>キュウヨ</t>
    </rPh>
    <phoneticPr fontId="9"/>
  </si>
  <si>
    <t>（28）賃金改善する前の事務職員の基本給等総額【賃金改善実施期間（２）の開始月】</t>
    <phoneticPr fontId="9"/>
  </si>
  <si>
    <t>（61）賃金改善した後の事務職員の給与総額【賃金改善実施期間（２）の開始月】</t>
    <rPh sb="17" eb="19">
      <t>キュウヨ</t>
    </rPh>
    <phoneticPr fontId="9"/>
  </si>
  <si>
    <t>（29）賃金改善した後の事務職員の基本給等総額【賃金改善実施期間（２）の開始月】</t>
    <rPh sb="10" eb="11">
      <t>アト</t>
    </rPh>
    <phoneticPr fontId="9"/>
  </si>
  <si>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9"/>
  </si>
  <si>
    <t>Ⅶ．賃金引上げを行う方法</t>
    <rPh sb="2" eb="4">
      <t>チンギン</t>
    </rPh>
    <rPh sb="4" eb="6">
      <t>ヒキア</t>
    </rPh>
    <rPh sb="8" eb="9">
      <t>オコナ</t>
    </rPh>
    <rPh sb="10" eb="12">
      <t>ホウホウ</t>
    </rPh>
    <phoneticPr fontId="9"/>
  </si>
  <si>
    <t>（34）賃上げの担保方法</t>
    <rPh sb="4" eb="6">
      <t>チンア</t>
    </rPh>
    <rPh sb="8" eb="10">
      <t>タンポ</t>
    </rPh>
    <rPh sb="10" eb="12">
      <t>ホウホウ</t>
    </rPh>
    <phoneticPr fontId="9"/>
  </si>
  <si>
    <t>就業規則の見直し</t>
    <rPh sb="0" eb="2">
      <t>シュウギョウ</t>
    </rPh>
    <rPh sb="2" eb="4">
      <t>キソク</t>
    </rPh>
    <rPh sb="5" eb="7">
      <t>ミナオ</t>
    </rPh>
    <phoneticPr fontId="9"/>
  </si>
  <si>
    <t>賃金規程の見直し</t>
    <rPh sb="0" eb="2">
      <t>チンギン</t>
    </rPh>
    <rPh sb="2" eb="4">
      <t>キテイ</t>
    </rPh>
    <rPh sb="5" eb="7">
      <t>ミナオ</t>
    </rPh>
    <phoneticPr fontId="9"/>
  </si>
  <si>
    <t>その他の方法：具体的に（</t>
    <rPh sb="2" eb="3">
      <t>タ</t>
    </rPh>
    <rPh sb="4" eb="6">
      <t>ホウホウ</t>
    </rPh>
    <rPh sb="7" eb="10">
      <t>グタイテキ</t>
    </rPh>
    <phoneticPr fontId="9"/>
  </si>
  <si>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9"/>
  </si>
  <si>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9"/>
  </si>
  <si>
    <t>日</t>
    <rPh sb="0" eb="1">
      <t>ニチ</t>
    </rPh>
    <phoneticPr fontId="9"/>
  </si>
  <si>
    <t>開設者名：</t>
    <rPh sb="0" eb="2">
      <t>カイセツ</t>
    </rPh>
    <rPh sb="2" eb="3">
      <t>シャ</t>
    </rPh>
    <rPh sb="3" eb="4">
      <t>メイ</t>
    </rPh>
    <phoneticPr fontId="9"/>
  </si>
  <si>
    <t>【記載上の注意】</t>
    <rPh sb="1" eb="3">
      <t>キサイ</t>
    </rPh>
    <rPh sb="3" eb="4">
      <t>ジョウ</t>
    </rPh>
    <rPh sb="5" eb="7">
      <t>チュウイ</t>
    </rPh>
    <phoneticPr fontId="9"/>
  </si>
  <si>
    <t>職員１</t>
    <rPh sb="0" eb="2">
      <t>ショクイン</t>
    </rPh>
    <phoneticPr fontId="2"/>
  </si>
  <si>
    <t>職員２</t>
    <rPh sb="0" eb="2">
      <t>ショクイン</t>
    </rPh>
    <phoneticPr fontId="2"/>
  </si>
  <si>
    <t>職員３</t>
    <rPh sb="0" eb="2">
      <t>ショクイン</t>
    </rPh>
    <phoneticPr fontId="2"/>
  </si>
  <si>
    <t>職員４</t>
    <rPh sb="0" eb="2">
      <t>ショクイン</t>
    </rPh>
    <phoneticPr fontId="2"/>
  </si>
  <si>
    <t>職員５</t>
    <rPh sb="0" eb="2">
      <t>ショクイン</t>
    </rPh>
    <phoneticPr fontId="2"/>
  </si>
  <si>
    <t>職員６</t>
    <rPh sb="0" eb="2">
      <t>ショクイン</t>
    </rPh>
    <phoneticPr fontId="2"/>
  </si>
  <si>
    <t>職員７</t>
    <rPh sb="0" eb="2">
      <t>ショクイン</t>
    </rPh>
    <phoneticPr fontId="2"/>
  </si>
  <si>
    <t>（診療所）賃金改善計画書（令和</t>
    <rPh sb="1" eb="4">
      <t>シンリョウジョ</t>
    </rPh>
    <rPh sb="5" eb="7">
      <t>チンギン</t>
    </rPh>
    <rPh sb="7" eb="9">
      <t>カイゼン</t>
    </rPh>
    <rPh sb="9" eb="12">
      <t>ケイカクショ</t>
    </rPh>
    <phoneticPr fontId="9"/>
  </si>
  <si>
    <t>●●クリニック</t>
    <phoneticPr fontId="2"/>
  </si>
  <si>
    <t>。</t>
    <phoneticPr fontId="9"/>
  </si>
  <si>
    <t>Ⅱ外来・在宅ベースアップ評価料（Ⅱ）等の届出有無</t>
    <rPh sb="1" eb="3">
      <t>ガイライ</t>
    </rPh>
    <rPh sb="4" eb="6">
      <t>ザイタク</t>
    </rPh>
    <rPh sb="18" eb="19">
      <t>トウ</t>
    </rPh>
    <rPh sb="20" eb="22">
      <t>トドケデ</t>
    </rPh>
    <rPh sb="22" eb="24">
      <t>ウム</t>
    </rPh>
    <phoneticPr fontId="9"/>
  </si>
  <si>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9"/>
  </si>
  <si>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9"/>
  </si>
  <si>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9"/>
  </si>
  <si>
    <t>外来・在宅ベースアップ評価料（Ⅱ）等による算定金額の見込み</t>
    <rPh sb="0" eb="2">
      <t>ガイライ</t>
    </rPh>
    <rPh sb="3" eb="5">
      <t>ザイタク</t>
    </rPh>
    <rPh sb="17" eb="18">
      <t>トウ</t>
    </rPh>
    <rPh sb="23" eb="25">
      <t>キンガク</t>
    </rPh>
    <phoneticPr fontId="9"/>
  </si>
  <si>
    <t>-</t>
    <phoneticPr fontId="2"/>
  </si>
  <si>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9"/>
  </si>
  <si>
    <t>　外来・在宅ベースアップ評価料（Ⅱ）等（初診時等）の算定回数の見込み</t>
    <rPh sb="18" eb="19">
      <t>トウ</t>
    </rPh>
    <rPh sb="23" eb="24">
      <t>トウ</t>
    </rPh>
    <rPh sb="26" eb="28">
      <t>サンテイ</t>
    </rPh>
    <rPh sb="28" eb="30">
      <t>カイスウ</t>
    </rPh>
    <rPh sb="31" eb="33">
      <t>ミコ</t>
    </rPh>
    <phoneticPr fontId="9"/>
  </si>
  <si>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9"/>
  </si>
  <si>
    <t>Ⅴ．看護職員等（保健師、助産師、看護師及び准看護師）の基本給等に係る事項</t>
    <rPh sb="2" eb="4">
      <t>カンゴ</t>
    </rPh>
    <rPh sb="4" eb="6">
      <t>ショクイン</t>
    </rPh>
    <rPh sb="6" eb="7">
      <t>ナド</t>
    </rPh>
    <rPh sb="32" eb="33">
      <t>カカ</t>
    </rPh>
    <rPh sb="34" eb="36">
      <t>ジコウ</t>
    </rPh>
    <phoneticPr fontId="9"/>
  </si>
  <si>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</si>
  <si>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（21）賃金改善する前の看護職員等の基本給等総額【賃金改善実施期間（２）の開始月】</t>
    <phoneticPr fontId="9"/>
  </si>
  <si>
    <t>（22）賃金改善した後の看護職員等の基本給等総額【賃金改善実施期間（２）の開始月】</t>
    <phoneticPr fontId="9"/>
  </si>
  <si>
    <t>Ⅵ．薬剤師の基本給等に係る事項</t>
    <rPh sb="2" eb="5">
      <t>ヤクザイシ</t>
    </rPh>
    <rPh sb="11" eb="12">
      <t>カカ</t>
    </rPh>
    <rPh sb="13" eb="15">
      <t>ジコウ</t>
    </rPh>
    <phoneticPr fontId="9"/>
  </si>
  <si>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9"/>
  </si>
  <si>
    <t>（28）賃金改善する前の薬剤師の基本給等総額【賃金改善実施期間（２）の開始月】</t>
    <phoneticPr fontId="9"/>
  </si>
  <si>
    <t>（29）賃金改善した後の薬剤師の基本給等総額【賃金改善実施期間（２）の開始月】</t>
    <phoneticPr fontId="9"/>
  </si>
  <si>
    <t>Ⅶ．看護補助者の基本給等に係る事項</t>
    <rPh sb="2" eb="4">
      <t>カンゴ</t>
    </rPh>
    <rPh sb="4" eb="7">
      <t>ホジョシャ</t>
    </rPh>
    <rPh sb="13" eb="14">
      <t>カカ</t>
    </rPh>
    <rPh sb="15" eb="17">
      <t>ジコウ</t>
    </rPh>
    <phoneticPr fontId="9"/>
  </si>
  <si>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9"/>
  </si>
  <si>
    <t>（35）賃金改善する前の看護補助者の基本給等総額【賃金改善実施期間（２）の開始月】</t>
    <phoneticPr fontId="9"/>
  </si>
  <si>
    <t>（36）賃金改善した後の看護補助者の基本給等総額【賃金改善実施期間（２）の開始月】</t>
    <phoneticPr fontId="9"/>
  </si>
  <si>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9"/>
  </si>
  <si>
    <t>（48）40歳未満の勤務医師等の常勤換算数【賃金改善実施期間（２）の開始月時点】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9"/>
  </si>
  <si>
    <t>　（50）うち賃金改善する前の40歳未満の勤務医師等の基本給等総額【賃金改善実施期間（２）の開始月】</t>
    <phoneticPr fontId="9"/>
  </si>
  <si>
    <t>　（52）うち賃金改善した後の40歳未満の勤務医師等の基本給等総額【賃金改善実施期間（２）の開始月】</t>
    <rPh sb="13" eb="14">
      <t>アト</t>
    </rPh>
    <phoneticPr fontId="9"/>
  </si>
  <si>
    <t>（54）基本給等に係る賃金改善の見込み額（１ヶ月分）【（52）－（50）】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</si>
  <si>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（55）うち定期昇給相当分</t>
    <phoneticPr fontId="9"/>
  </si>
  <si>
    <t>（56）うちベア等実施分</t>
    <rPh sb="8" eb="9">
      <t>トウ</t>
    </rPh>
    <rPh sb="9" eb="11">
      <t>ジッシ</t>
    </rPh>
    <rPh sb="11" eb="12">
      <t>ブン</t>
    </rPh>
    <phoneticPr fontId="9"/>
  </si>
  <si>
    <t>（57）ベア等による賃金増率【（56）÷（50）】</t>
    <rPh sb="6" eb="7">
      <t>トウ</t>
    </rPh>
    <rPh sb="10" eb="12">
      <t>チンギン</t>
    </rPh>
    <rPh sb="12" eb="13">
      <t>ゾウ</t>
    </rPh>
    <rPh sb="13" eb="14">
      <t>リツ</t>
    </rPh>
    <phoneticPr fontId="9"/>
  </si>
  <si>
    <t>Ⅹ．事務職員の基本給等に係る事項</t>
    <rPh sb="2" eb="4">
      <t>ジム</t>
    </rPh>
    <rPh sb="12" eb="13">
      <t>カカ</t>
    </rPh>
    <rPh sb="14" eb="16">
      <t>ジコウ</t>
    </rPh>
    <phoneticPr fontId="9"/>
  </si>
  <si>
    <t>（58）事務職員の常勤換算数【賃金改善実施期間（２）の開始月時点】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9"/>
  </si>
  <si>
    <t>　（60）うち賃金改善する前の事務職員の基本給等総額【賃金改善実施期間（２）の開始月】</t>
    <phoneticPr fontId="9"/>
  </si>
  <si>
    <t>　（62）うち賃金改善した後の事務職員の基本給等総額【賃金改善実施期間（２）の開始月】</t>
    <rPh sb="13" eb="14">
      <t>アト</t>
    </rPh>
    <phoneticPr fontId="9"/>
  </si>
  <si>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9"/>
  </si>
  <si>
    <t>（65）うち定期昇給相当分</t>
    <phoneticPr fontId="9"/>
  </si>
  <si>
    <t>（66）うちベア等実施分</t>
    <rPh sb="8" eb="9">
      <t>トウ</t>
    </rPh>
    <rPh sb="9" eb="11">
      <t>ジッシ</t>
    </rPh>
    <rPh sb="11" eb="12">
      <t>ブン</t>
    </rPh>
    <phoneticPr fontId="9"/>
  </si>
  <si>
    <t>（67）ベア等による賃金増率【（66）÷（60）】</t>
    <rPh sb="6" eb="7">
      <t>トウ</t>
    </rPh>
    <rPh sb="10" eb="12">
      <t>チンギン</t>
    </rPh>
    <rPh sb="12" eb="13">
      <t>ゾウ</t>
    </rPh>
    <rPh sb="13" eb="14">
      <t>リツ</t>
    </rPh>
    <phoneticPr fontId="9"/>
  </si>
  <si>
    <t>Ⅺ．賃金引上げを行う方法</t>
    <rPh sb="2" eb="4">
      <t>チンギン</t>
    </rPh>
    <rPh sb="4" eb="6">
      <t>ヒキア</t>
    </rPh>
    <rPh sb="8" eb="9">
      <t>オコナ</t>
    </rPh>
    <rPh sb="10" eb="12">
      <t>ホウホウ</t>
    </rPh>
    <phoneticPr fontId="9"/>
  </si>
  <si>
    <t>（68）賃上げの担保方法</t>
    <rPh sb="4" eb="6">
      <t>チンア</t>
    </rPh>
    <rPh sb="8" eb="10">
      <t>タンポ</t>
    </rPh>
    <rPh sb="10" eb="12">
      <t>ホウホウ</t>
    </rPh>
    <phoneticPr fontId="9"/>
  </si>
  <si>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9"/>
  </si>
  <si>
    <t>（対象職員職種カテゴリー）</t>
    <rPh sb="1" eb="3">
      <t>タイショウ</t>
    </rPh>
    <rPh sb="3" eb="5">
      <t>ショクイン</t>
    </rPh>
    <rPh sb="5" eb="7">
      <t>ショクシュ</t>
    </rPh>
    <phoneticPr fontId="2"/>
  </si>
  <si>
    <t>（対象外職員職種カテゴリー）</t>
    <rPh sb="1" eb="3">
      <t>タイショウ</t>
    </rPh>
    <rPh sb="3" eb="4">
      <t>ガイ</t>
    </rPh>
    <rPh sb="4" eb="6">
      <t>ショクイン</t>
    </rPh>
    <rPh sb="6" eb="8">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</si>
</sst>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 #,##0.0000_ ;_ * \-#,##0.0000_ ;_ * &quot;-&quot;????_ ;_ @_ "/>
    <numFmt numFmtId="177" formatCode="0_ "/>
    <numFmt numFmtId="178" formatCode="\ "/>
    <numFmt numFmtId="179" formatCode="#,##0.0;[Red]\-#,##0.0"/>
    <numFmt numFmtId="180" formatCode="0.0_);[Red]\(0.0\)"/>
    <numFmt numFmtId="181" formatCode="_ * #,##0.0_ ;_ * \-#,##0.0_ ;_ * &quot;-&quot;????_ ;_ @_ "/>
    <numFmt numFmtId="182" formatCode="0.0%"/>
    <numFmt numFmtId="183" formatCode="#,##0&quot; 円&quot;"/>
    <numFmt numFmtId="184" formatCode="#,##0&quot;　（点）&quot;"/>
  </numFmts>
  <fonts count="27">
    <font>
      <sz val="11"/>
      <color theme="1"/>
      <name val="Yu Gothic"/>
      <family val="2"/>
      <scheme val="minor"/>
    </font>
    <font>
      <sz val="11"/>
      <color theme="1"/>
      <name val="BIZ UDPゴシック"/>
      <family val="3"/>
      <charset val="128"/>
    </font>
    <font>
      <sz val="6"/>
      <name val="Yu Gothic"/>
      <family val="3"/>
      <charset val="128"/>
      <scheme val="minor"/>
    </font>
    <font>
      <sz val="11"/>
      <color rgb="FFFF0000"/>
      <name val="BIZ UDPゴシック"/>
      <family val="3"/>
      <charset val="128"/>
    </font>
    <font>
      <sz val="11"/>
      <color theme="1"/>
      <name val="Yu Gothic"/>
      <family val="2"/>
      <scheme val="minor"/>
    </font>
    <font>
      <b/>
      <sz val="11"/>
      <color theme="1"/>
      <name val="Yu Gothic"/>
      <family val="3"/>
      <charset val="128"/>
      <scheme val="minor"/>
    </font>
    <font>
      <sz val="11"/>
      <color theme="1"/>
      <name val="Yu Gothic"/>
      <family val="2"/>
      <charset val="1"/>
    </font>
    <font>
      <sz val="11"/>
      <color theme="1"/>
      <name val="Yu Gothic"/>
      <family val="2"/>
      <charset val="128"/>
      <scheme val="minor"/>
    </font>
    <font>
      <sz val="11"/>
      <name val="ＭＳ ゴシック"/>
      <family val="3"/>
    </font>
    <font>
      <sz val="6"/>
      <name val="Yu Gothic"/>
      <family val="2"/>
      <charset val="128"/>
      <scheme val="minor"/>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sz val="18"/>
      <name val="ＭＳ ゴシック"/>
      <family val="3"/>
      <charset val="128"/>
    </font>
    <font>
      <sz val="11"/>
      <color rgb="FFFF0000"/>
      <name val="ＭＳ ゴシック"/>
      <family val="3"/>
      <charset val="128"/>
    </font>
    <font>
      <sz val="12"/>
      <name val="ＭＳ ゴシック"/>
      <family val="3"/>
      <charset val="128"/>
    </font>
    <font>
      <sz val="9"/>
      <color indexed="81"/>
      <name val="MS P ゴシック"/>
      <family val="3"/>
      <charset val="128"/>
    </font>
    <font>
      <b/>
      <sz val="9"/>
      <color indexed="81"/>
      <name val="MS P ゴシック"/>
      <family val="3"/>
      <charset val="128"/>
    </font>
    <font>
      <sz val="14"/>
      <color theme="8"/>
      <name val="BIZ UDPゴシック"/>
      <family val="3"/>
      <charset val="128"/>
    </font>
    <font>
      <u/>
      <sz val="11"/>
      <color rgb="FFFF0000"/>
      <name val="BIZ UDPゴシック"/>
      <family val="3"/>
      <charset val="128"/>
    </font>
    <font>
      <sz val="14"/>
      <color theme="9"/>
      <name val="BIZ UDPゴシック"/>
      <family val="3"/>
      <charset val="128"/>
    </font>
    <font>
      <sz val="12"/>
      <color theme="1"/>
      <name val="BIZ UDPゴシック"/>
      <family val="3"/>
      <charset val="128"/>
    </font>
    <font>
      <sz val="14"/>
      <color theme="1"/>
      <name val="BIZ UDPゴシック"/>
      <family val="3"/>
      <charset val="128"/>
    </font>
    <font>
      <sz val="11"/>
      <name val="BIZ UDPゴシック"/>
      <family val="3"/>
      <charset val="128"/>
    </font>
    <font>
      <sz val="14"/>
      <name val="BIZ UDPゴシック"/>
      <family val="3"/>
      <charset val="128"/>
    </font>
    <font>
      <sz val="10"/>
      <color rgb="FFFF0000"/>
      <name val="Yu Gothic"/>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CCCFF"/>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7" tint="0.7999816888943144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7030A0"/>
      </left>
      <right/>
      <top style="medium">
        <color rgb="FF7030A0"/>
      </top>
      <bottom/>
      <diagonal/>
    </border>
    <border>
      <left/>
      <right/>
      <top style="medium">
        <color rgb="FF7030A0"/>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right/>
      <top style="thin">
        <color indexed="64"/>
      </top>
      <bottom style="thin">
        <color indexed="64"/>
      </bottom>
      <diagonal/>
    </border>
    <border>
      <left/>
      <right style="medium">
        <color rgb="FF7030A0"/>
      </right>
      <top style="medium">
        <color rgb="FF7030A0"/>
      </top>
      <bottom/>
      <diagonal/>
    </border>
    <border>
      <left/>
      <right style="medium">
        <color rgb="FF7030A0"/>
      </right>
      <top/>
      <bottom/>
      <diagonal/>
    </border>
    <border>
      <left/>
      <right style="medium">
        <color rgb="FF7030A0"/>
      </right>
      <top/>
      <bottom style="medium">
        <color rgb="FF7030A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ck">
        <color rgb="FFFF0000"/>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style="medium">
        <color indexed="64"/>
      </right>
      <top style="medium">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style="thick">
        <color rgb="FFFF0000"/>
      </bottom>
      <diagonal/>
    </border>
    <border>
      <left style="thick">
        <color rgb="FFFF0000"/>
      </left>
      <right style="medium">
        <color indexed="64"/>
      </right>
      <top style="thin">
        <color indexed="64"/>
      </top>
      <bottom style="thin">
        <color indexed="64"/>
      </bottom>
      <diagonal/>
    </border>
    <border>
      <left/>
      <right/>
      <top style="thick">
        <color rgb="FFFF0000"/>
      </top>
      <bottom style="medium">
        <color indexed="64"/>
      </bottom>
      <diagonal/>
    </border>
    <border>
      <left style="thick">
        <color rgb="FFFF0000"/>
      </left>
      <right style="medium">
        <color indexed="64"/>
      </right>
      <top style="thin">
        <color indexed="64"/>
      </top>
      <bottom style="double">
        <color indexed="64"/>
      </bottom>
      <diagonal/>
    </border>
    <border>
      <left/>
      <right style="thick">
        <color rgb="FFFF0000"/>
      </right>
      <top/>
      <bottom/>
      <diagonal/>
    </border>
    <border>
      <left/>
      <right style="thick">
        <color rgb="FFFF0000"/>
      </right>
      <top/>
      <bottom style="thin">
        <color indexed="64"/>
      </bottom>
      <diagonal/>
    </border>
    <border>
      <left/>
      <right style="thick">
        <color rgb="FFFF0000"/>
      </right>
      <top style="thick">
        <color rgb="FFFF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n">
        <color theme="1"/>
      </left>
      <right style="thin">
        <color theme="1"/>
      </right>
      <top style="thin">
        <color theme="1"/>
      </top>
      <bottom style="thin">
        <color theme="1"/>
      </bottom>
      <diagonal/>
    </border>
    <border>
      <left style="thick">
        <color rgb="FFFF0000"/>
      </left>
      <right style="thin">
        <color theme="1"/>
      </right>
      <top style="thick">
        <color rgb="FFFF0000"/>
      </top>
      <bottom style="thin">
        <color theme="1"/>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bottom style="medium">
        <color indexed="64"/>
      </bottom>
      <diagonal/>
    </border>
    <border>
      <left style="medium">
        <color theme="9"/>
      </left>
      <right/>
      <top style="medium">
        <color theme="9"/>
      </top>
      <bottom/>
      <diagonal/>
    </border>
    <border>
      <left style="thick">
        <color rgb="FFFF0000"/>
      </left>
      <right style="thick">
        <color rgb="FFFF0000"/>
      </right>
      <top style="thick">
        <color rgb="FFFF0000"/>
      </top>
      <bottom style="thick">
        <color rgb="FFFF0000"/>
      </bottom>
      <diagonal/>
    </border>
    <border>
      <left/>
      <right/>
      <top/>
      <bottom style="thick">
        <color indexed="64"/>
      </bottom>
      <diagonal/>
    </border>
    <border>
      <left style="thick">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38"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4" fillId="0" borderId="0" applyFont="0" applyFill="0" applyBorder="0" applyAlignment="0" applyProtection="0">
      <alignment vertical="center"/>
    </xf>
  </cellStyleXfs>
  <cellXfs count="547">
    <xf numFmtId="0" fontId="0" fillId="0" borderId="0" xfId="0"/>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176" fontId="0" fillId="0" borderId="1" xfId="0" applyNumberFormat="1" applyBorder="1" applyAlignment="1">
      <alignment horizont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0" fillId="0" borderId="10" xfId="0" applyBorder="1"/>
    <xf numFmtId="0" fontId="0" fillId="0" borderId="11" xfId="0" applyBorder="1"/>
    <xf numFmtId="0" fontId="0" fillId="0" borderId="11" xfId="0" applyBorder="1" applyAlignment="1">
      <alignment horizontal="center"/>
    </xf>
    <xf numFmtId="0" fontId="0" fillId="0" borderId="12" xfId="0" applyBorder="1"/>
    <xf numFmtId="0" fontId="0" fillId="0" borderId="13" xfId="0" applyBorder="1"/>
    <xf numFmtId="0" fontId="0" fillId="0" borderId="14"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19" xfId="0" applyBorder="1" applyAlignment="1">
      <alignment horizontal="center"/>
    </xf>
    <xf numFmtId="0" fontId="0" fillId="0" borderId="20" xfId="0" applyBorder="1"/>
    <xf numFmtId="0" fontId="0" fillId="0" borderId="21" xfId="0" applyBorder="1"/>
    <xf numFmtId="0" fontId="0" fillId="0" borderId="22" xfId="0"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xf numFmtId="0" fontId="0" fillId="0" borderId="24" xfId="0" applyBorder="1"/>
    <xf numFmtId="0" fontId="0" fillId="0" borderId="24" xfId="0" applyBorder="1" applyAlignment="1">
      <alignment horizontal="center"/>
    </xf>
    <xf numFmtId="0" fontId="0" fillId="0" borderId="25" xfId="0" applyBorder="1"/>
    <xf numFmtId="0" fontId="0" fillId="0" borderId="26" xfId="0" applyBorder="1"/>
    <xf numFmtId="0" fontId="0" fillId="0" borderId="27" xfId="0" applyBorder="1"/>
    <xf numFmtId="0" fontId="0" fillId="0" borderId="27" xfId="0" applyBorder="1" applyAlignment="1">
      <alignment horizontal="center"/>
    </xf>
    <xf numFmtId="0" fontId="0" fillId="0" borderId="28" xfId="0" applyBorder="1"/>
    <xf numFmtId="0" fontId="0" fillId="0" borderId="29" xfId="0" applyBorder="1"/>
    <xf numFmtId="0" fontId="0" fillId="0" borderId="30" xfId="0" applyBorder="1"/>
    <xf numFmtId="0" fontId="0" fillId="0" borderId="30" xfId="0" applyBorder="1" applyAlignment="1">
      <alignment horizontal="center"/>
    </xf>
    <xf numFmtId="38" fontId="0" fillId="0" borderId="1" xfId="1" applyFont="1" applyBorder="1" applyAlignment="1">
      <alignment horizont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5" fillId="0" borderId="0" xfId="0" applyFont="1"/>
    <xf numFmtId="0" fontId="1" fillId="0" borderId="2" xfId="0" applyFont="1" applyBorder="1" applyAlignment="1">
      <alignment horizontal="left" vertical="center"/>
    </xf>
    <xf numFmtId="176" fontId="0" fillId="0" borderId="0" xfId="0" applyNumberFormat="1" applyAlignment="1">
      <alignment horizontal="center"/>
    </xf>
    <xf numFmtId="38" fontId="0" fillId="0" borderId="0" xfId="1" applyFont="1" applyBorder="1" applyAlignment="1">
      <alignment horizontal="center"/>
    </xf>
    <xf numFmtId="38" fontId="0" fillId="0" borderId="1" xfId="1" applyFont="1" applyBorder="1" applyAlignment="1">
      <alignment horizontal="right"/>
    </xf>
    <xf numFmtId="38" fontId="0" fillId="0" borderId="0" xfId="1" applyFont="1" applyBorder="1" applyAlignment="1">
      <alignment horizontal="right"/>
    </xf>
    <xf numFmtId="176" fontId="0" fillId="3" borderId="1" xfId="0" applyNumberFormat="1" applyFill="1" applyBorder="1" applyAlignment="1">
      <alignment horizontal="center"/>
    </xf>
    <xf numFmtId="38" fontId="0" fillId="3" borderId="1" xfId="1" applyFont="1" applyFill="1" applyBorder="1" applyAlignment="1">
      <alignment horizontal="center"/>
    </xf>
    <xf numFmtId="38" fontId="0" fillId="3" borderId="1" xfId="1" applyFont="1" applyFill="1" applyBorder="1" applyAlignment="1">
      <alignment horizontal="right"/>
    </xf>
    <xf numFmtId="0" fontId="0" fillId="3" borderId="1" xfId="0" applyFill="1" applyBorder="1" applyAlignment="1">
      <alignment horizontal="center"/>
    </xf>
    <xf numFmtId="0" fontId="0" fillId="0" borderId="0" xfId="0" applyAlignment="1">
      <alignment shrinkToFit="1"/>
    </xf>
    <xf numFmtId="0" fontId="0" fillId="0" borderId="11" xfId="0" applyBorder="1" applyAlignment="1">
      <alignment shrinkToFit="1"/>
    </xf>
    <xf numFmtId="0" fontId="0" fillId="0" borderId="1" xfId="0" applyBorder="1" applyAlignment="1">
      <alignment horizontal="center" shrinkToFit="1"/>
    </xf>
    <xf numFmtId="0" fontId="0" fillId="2" borderId="1" xfId="0" applyFill="1" applyBorder="1" applyAlignment="1">
      <alignment horizontal="center" shrinkToFit="1"/>
    </xf>
    <xf numFmtId="176" fontId="0" fillId="0" borderId="1" xfId="0" applyNumberFormat="1" applyBorder="1" applyAlignment="1">
      <alignment horizontal="center" shrinkToFit="1"/>
    </xf>
    <xf numFmtId="176" fontId="0" fillId="0" borderId="0" xfId="0" applyNumberFormat="1" applyAlignment="1">
      <alignment horizontal="center" shrinkToFi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16" xfId="0" applyBorder="1" applyAlignment="1">
      <alignment shrinkToFit="1"/>
    </xf>
    <xf numFmtId="0" fontId="0" fillId="0" borderId="19" xfId="0" applyBorder="1" applyAlignment="1">
      <alignment shrinkToFit="1"/>
    </xf>
    <xf numFmtId="0" fontId="0" fillId="0" borderId="24" xfId="0" applyBorder="1" applyAlignment="1">
      <alignment shrinkToFit="1"/>
    </xf>
    <xf numFmtId="0" fontId="0" fillId="0" borderId="27" xfId="0" applyBorder="1" applyAlignment="1">
      <alignment shrinkToFit="1"/>
    </xf>
    <xf numFmtId="0" fontId="1" fillId="0" borderId="0" xfId="0" applyFont="1" applyAlignment="1">
      <alignment vertical="center" shrinkToFit="1"/>
    </xf>
    <xf numFmtId="0" fontId="0" fillId="0" borderId="30" xfId="0" applyBorder="1" applyAlignment="1">
      <alignment shrinkToFit="1"/>
    </xf>
    <xf numFmtId="0" fontId="0" fillId="0" borderId="0" xfId="0" applyAlignment="1">
      <alignment horizontal="right"/>
    </xf>
    <xf numFmtId="176" fontId="0" fillId="0" borderId="1" xfId="0" applyNumberFormat="1" applyBorder="1" applyAlignment="1">
      <alignment horizontal="left"/>
    </xf>
    <xf numFmtId="0" fontId="1" fillId="0" borderId="0" xfId="0" applyFont="1" applyAlignment="1">
      <alignment horizontal="center" vertical="center"/>
    </xf>
    <xf numFmtId="38" fontId="0" fillId="0" borderId="1" xfId="1" applyFont="1" applyFill="1" applyBorder="1" applyAlignment="1">
      <alignment horizontal="right"/>
    </xf>
    <xf numFmtId="0" fontId="0" fillId="0" borderId="32" xfId="0" applyBorder="1"/>
    <xf numFmtId="0" fontId="0" fillId="0" borderId="33" xfId="0" applyBorder="1"/>
    <xf numFmtId="0" fontId="0" fillId="0" borderId="34" xfId="0" applyBorder="1"/>
    <xf numFmtId="0" fontId="1" fillId="5" borderId="1" xfId="0" applyFont="1" applyFill="1" applyBorder="1" applyAlignment="1">
      <alignment horizontal="center" vertical="center" shrinkToFit="1"/>
    </xf>
    <xf numFmtId="38" fontId="0" fillId="0" borderId="3" xfId="1" applyFont="1" applyBorder="1" applyAlignment="1">
      <alignment horizontal="right"/>
    </xf>
    <xf numFmtId="0" fontId="0" fillId="2" borderId="4" xfId="0" applyFill="1" applyBorder="1" applyAlignment="1">
      <alignment horizontal="center"/>
    </xf>
    <xf numFmtId="176" fontId="0" fillId="0" borderId="36" xfId="0" applyNumberFormat="1" applyBorder="1" applyAlignment="1">
      <alignment horizontal="center"/>
    </xf>
    <xf numFmtId="176" fontId="0" fillId="0" borderId="37" xfId="0" applyNumberFormat="1" applyBorder="1" applyAlignment="1">
      <alignment horizontal="center"/>
    </xf>
    <xf numFmtId="176" fontId="0" fillId="0" borderId="39" xfId="0" applyNumberFormat="1" applyBorder="1" applyAlignment="1">
      <alignment horizontal="center"/>
    </xf>
    <xf numFmtId="176" fontId="0" fillId="0" borderId="41" xfId="0" applyNumberFormat="1" applyBorder="1" applyAlignment="1">
      <alignment horizontal="center"/>
    </xf>
    <xf numFmtId="176" fontId="0" fillId="0" borderId="42" xfId="0" applyNumberFormat="1" applyBorder="1" applyAlignment="1">
      <alignment horizontal="center"/>
    </xf>
    <xf numFmtId="176" fontId="0" fillId="0" borderId="2" xfId="0" applyNumberFormat="1" applyBorder="1" applyAlignment="1">
      <alignment horizontal="center"/>
    </xf>
    <xf numFmtId="0" fontId="0" fillId="4" borderId="4" xfId="0" applyFill="1" applyBorder="1" applyAlignment="1">
      <alignment horizontal="center" shrinkToFit="1"/>
    </xf>
    <xf numFmtId="0" fontId="0" fillId="4" borderId="4" xfId="0" applyFill="1" applyBorder="1" applyAlignment="1">
      <alignment horizontal="center"/>
    </xf>
    <xf numFmtId="0" fontId="1" fillId="0" borderId="3" xfId="0" applyFont="1" applyBorder="1" applyAlignment="1">
      <alignment horizontal="left" vertical="center"/>
    </xf>
    <xf numFmtId="0" fontId="0" fillId="3" borderId="2" xfId="0" applyFill="1" applyBorder="1" applyAlignment="1">
      <alignment horizontal="center"/>
    </xf>
    <xf numFmtId="0" fontId="0" fillId="3" borderId="3" xfId="0" applyFill="1" applyBorder="1" applyAlignment="1">
      <alignment horizontal="center"/>
    </xf>
    <xf numFmtId="38" fontId="0" fillId="0" borderId="4" xfId="1" applyFont="1" applyBorder="1" applyAlignment="1">
      <alignment horizontal="right"/>
    </xf>
    <xf numFmtId="0" fontId="0" fillId="0" borderId="0" xfId="0" applyAlignment="1">
      <alignment horizontal="left"/>
    </xf>
    <xf numFmtId="176" fontId="0" fillId="0" borderId="16" xfId="0" applyNumberFormat="1" applyBorder="1" applyAlignment="1">
      <alignment horizontal="center"/>
    </xf>
    <xf numFmtId="176" fontId="0" fillId="0" borderId="16" xfId="0" applyNumberFormat="1" applyBorder="1" applyAlignment="1">
      <alignment horizontal="center" shrinkToFit="1"/>
    </xf>
    <xf numFmtId="38" fontId="0" fillId="0" borderId="16" xfId="1" applyFont="1" applyBorder="1" applyAlignment="1">
      <alignment horizontal="center"/>
    </xf>
    <xf numFmtId="38" fontId="0" fillId="0" borderId="16" xfId="1" applyFont="1" applyBorder="1" applyAlignment="1">
      <alignment horizontal="right"/>
    </xf>
    <xf numFmtId="38" fontId="0" fillId="6" borderId="36" xfId="1" applyFont="1" applyFill="1" applyBorder="1" applyAlignment="1">
      <alignment horizontal="right"/>
    </xf>
    <xf numFmtId="38" fontId="0" fillId="6" borderId="1" xfId="1" applyFont="1" applyFill="1" applyBorder="1" applyAlignment="1">
      <alignment horizontal="right"/>
    </xf>
    <xf numFmtId="38" fontId="0" fillId="6" borderId="41" xfId="1" applyFont="1" applyFill="1" applyBorder="1" applyAlignment="1">
      <alignment horizontal="right"/>
    </xf>
    <xf numFmtId="176" fontId="0" fillId="6" borderId="35" xfId="0" applyNumberFormat="1" applyFill="1" applyBorder="1" applyAlignment="1">
      <alignment horizontal="center"/>
    </xf>
    <xf numFmtId="176" fontId="0" fillId="6" borderId="36" xfId="0" applyNumberFormat="1" applyFill="1" applyBorder="1" applyAlignment="1">
      <alignment horizontal="center" shrinkToFit="1"/>
    </xf>
    <xf numFmtId="176" fontId="0" fillId="6" borderId="38" xfId="0" applyNumberFormat="1" applyFill="1" applyBorder="1" applyAlignment="1">
      <alignment horizontal="center"/>
    </xf>
    <xf numFmtId="176" fontId="0" fillId="6" borderId="1" xfId="0" applyNumberFormat="1" applyFill="1" applyBorder="1" applyAlignment="1">
      <alignment horizontal="center" shrinkToFit="1"/>
    </xf>
    <xf numFmtId="176" fontId="0" fillId="6" borderId="40" xfId="0" applyNumberFormat="1" applyFill="1" applyBorder="1" applyAlignment="1">
      <alignment horizontal="center"/>
    </xf>
    <xf numFmtId="176" fontId="0" fillId="6" borderId="41" xfId="0" applyNumberFormat="1" applyFill="1" applyBorder="1" applyAlignment="1">
      <alignment horizontal="center" shrinkToFit="1"/>
    </xf>
    <xf numFmtId="38" fontId="0" fillId="6" borderId="35" xfId="1" applyFont="1" applyFill="1" applyBorder="1" applyAlignment="1">
      <alignment horizontal="right"/>
    </xf>
    <xf numFmtId="38" fontId="0" fillId="6" borderId="38" xfId="1" applyFont="1" applyFill="1" applyBorder="1" applyAlignment="1">
      <alignment horizontal="right"/>
    </xf>
    <xf numFmtId="38" fontId="0" fillId="6" borderId="40" xfId="1" applyFont="1" applyFill="1" applyBorder="1" applyAlignment="1">
      <alignment horizontal="right"/>
    </xf>
    <xf numFmtId="176" fontId="0" fillId="0" borderId="3" xfId="0" applyNumberFormat="1" applyBorder="1" applyAlignment="1">
      <alignment horizontal="center"/>
    </xf>
    <xf numFmtId="176" fontId="0" fillId="3" borderId="2" xfId="0" applyNumberFormat="1" applyFill="1" applyBorder="1" applyAlignment="1">
      <alignment horizontal="center"/>
    </xf>
    <xf numFmtId="176" fontId="0" fillId="3" borderId="3" xfId="0" applyNumberFormat="1" applyFill="1" applyBorder="1" applyAlignment="1">
      <alignment horizontal="center"/>
    </xf>
    <xf numFmtId="38" fontId="0" fillId="7" borderId="43" xfId="1" applyFont="1" applyFill="1" applyBorder="1" applyAlignment="1">
      <alignment horizontal="right"/>
    </xf>
    <xf numFmtId="0" fontId="8" fillId="8" borderId="0" xfId="2" applyFont="1" applyFill="1">
      <alignment vertical="center"/>
    </xf>
    <xf numFmtId="0" fontId="10" fillId="0" borderId="0" xfId="2" applyFont="1" applyProtection="1">
      <alignment vertical="center"/>
      <protection locked="0"/>
    </xf>
    <xf numFmtId="0" fontId="10" fillId="0" borderId="0" xfId="2" applyFont="1">
      <alignment vertical="center"/>
    </xf>
    <xf numFmtId="0" fontId="11" fillId="8" borderId="0" xfId="2" applyFont="1" applyFill="1">
      <alignment vertical="center"/>
    </xf>
    <xf numFmtId="0" fontId="11"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177" fontId="10" fillId="0" borderId="0" xfId="2" applyNumberFormat="1" applyFont="1" applyAlignment="1" applyProtection="1">
      <alignment horizontal="center" vertical="center"/>
      <protection locked="0"/>
    </xf>
    <xf numFmtId="0" fontId="10" fillId="8" borderId="53" xfId="2" applyFont="1" applyFill="1" applyBorder="1">
      <alignment vertical="center"/>
    </xf>
    <xf numFmtId="0" fontId="10" fillId="8" borderId="54" xfId="2" applyFont="1" applyFill="1" applyBorder="1">
      <alignment vertical="center"/>
    </xf>
    <xf numFmtId="0" fontId="12" fillId="0" borderId="0" xfId="2" applyFont="1" applyAlignment="1">
      <alignment horizontal="left" vertical="center"/>
    </xf>
    <xf numFmtId="0" fontId="10" fillId="0" borderId="0" xfId="2" applyFont="1" applyAlignment="1">
      <alignment horizontal="center" vertical="center"/>
    </xf>
    <xf numFmtId="0" fontId="12" fillId="8" borderId="0" xfId="2" applyFont="1" applyFill="1">
      <alignment vertical="center"/>
    </xf>
    <xf numFmtId="0" fontId="12" fillId="0" borderId="0" xfId="2" applyFont="1">
      <alignment vertical="center"/>
    </xf>
    <xf numFmtId="0" fontId="10" fillId="8" borderId="0" xfId="2" applyFont="1" applyFill="1">
      <alignment vertical="center"/>
    </xf>
    <xf numFmtId="0" fontId="10" fillId="6" borderId="52" xfId="2" applyFont="1" applyFill="1" applyBorder="1" applyProtection="1">
      <alignment vertical="center"/>
      <protection locked="0"/>
    </xf>
    <xf numFmtId="0" fontId="10" fillId="8" borderId="0" xfId="2" applyFont="1" applyFill="1" applyAlignment="1">
      <alignment horizontal="center" vertical="center"/>
    </xf>
    <xf numFmtId="0" fontId="10" fillId="8" borderId="55" xfId="2" applyFont="1" applyFill="1" applyBorder="1" applyAlignment="1">
      <alignment horizontal="left" vertical="center"/>
    </xf>
    <xf numFmtId="0" fontId="10" fillId="8" borderId="56" xfId="2" applyFont="1" applyFill="1" applyBorder="1" applyAlignment="1">
      <alignment horizontal="left" vertical="center"/>
    </xf>
    <xf numFmtId="0" fontId="10" fillId="0" borderId="56" xfId="2" applyFont="1" applyBorder="1">
      <alignment vertical="center"/>
    </xf>
    <xf numFmtId="0" fontId="10" fillId="8" borderId="57" xfId="2" applyFont="1" applyFill="1" applyBorder="1">
      <alignment vertical="center"/>
    </xf>
    <xf numFmtId="0" fontId="10" fillId="8" borderId="58" xfId="2" applyFont="1" applyFill="1" applyBorder="1" applyAlignment="1">
      <alignment horizontal="left" vertical="center"/>
    </xf>
    <xf numFmtId="0" fontId="10" fillId="8" borderId="59" xfId="2" applyFont="1" applyFill="1" applyBorder="1">
      <alignment vertical="center"/>
    </xf>
    <xf numFmtId="0" fontId="10" fillId="8" borderId="60" xfId="2" applyFont="1" applyFill="1" applyBorder="1">
      <alignment vertical="center"/>
    </xf>
    <xf numFmtId="0" fontId="10" fillId="8" borderId="61" xfId="2" applyFont="1" applyFill="1" applyBorder="1" applyAlignment="1">
      <alignment horizontal="left" vertical="center"/>
    </xf>
    <xf numFmtId="0" fontId="10" fillId="0" borderId="5" xfId="2" applyFont="1" applyBorder="1" applyAlignment="1">
      <alignment vertical="center" shrinkToFit="1"/>
    </xf>
    <xf numFmtId="0" fontId="10" fillId="8" borderId="62" xfId="2" applyFont="1" applyFill="1" applyBorder="1">
      <alignment vertical="center"/>
    </xf>
    <xf numFmtId="0" fontId="10" fillId="0" borderId="6" xfId="2" applyFont="1" applyBorder="1">
      <alignment vertical="center"/>
    </xf>
    <xf numFmtId="0" fontId="10" fillId="0" borderId="31" xfId="2" applyFont="1" applyBorder="1">
      <alignment vertical="center"/>
    </xf>
    <xf numFmtId="0" fontId="10" fillId="0" borderId="44" xfId="2" applyFont="1" applyBorder="1">
      <alignment vertical="center"/>
    </xf>
    <xf numFmtId="0" fontId="10" fillId="0" borderId="63" xfId="2" applyFont="1" applyBorder="1">
      <alignment vertical="center"/>
    </xf>
    <xf numFmtId="0" fontId="10" fillId="0" borderId="64" xfId="2" applyFont="1" applyBorder="1" applyAlignment="1">
      <alignment horizontal="left" vertical="center"/>
    </xf>
    <xf numFmtId="0" fontId="12" fillId="0" borderId="2" xfId="2" applyFont="1" applyBorder="1" applyAlignment="1">
      <alignment horizontal="left" vertical="center"/>
    </xf>
    <xf numFmtId="0" fontId="10" fillId="0" borderId="31" xfId="2" applyFont="1" applyBorder="1" applyAlignment="1">
      <alignment horizontal="left" vertical="center"/>
    </xf>
    <xf numFmtId="0" fontId="10" fillId="0" borderId="31" xfId="2" applyFont="1" applyBorder="1" applyAlignment="1">
      <alignment vertical="center" shrinkToFit="1"/>
    </xf>
    <xf numFmtId="0" fontId="10" fillId="4" borderId="53" xfId="2" applyFont="1" applyFill="1" applyBorder="1" applyAlignment="1">
      <alignment horizontal="right" vertical="center"/>
    </xf>
    <xf numFmtId="0" fontId="10" fillId="0" borderId="53" xfId="2" applyFont="1" applyBorder="1">
      <alignment vertical="center"/>
    </xf>
    <xf numFmtId="0" fontId="10" fillId="0" borderId="54" xfId="2" applyFont="1" applyBorder="1">
      <alignment vertical="center"/>
    </xf>
    <xf numFmtId="0" fontId="10" fillId="0" borderId="59" xfId="2" applyFont="1" applyBorder="1" applyAlignment="1">
      <alignment horizontal="left" vertical="center"/>
    </xf>
    <xf numFmtId="0" fontId="10" fillId="0" borderId="59" xfId="2" applyFont="1" applyBorder="1">
      <alignment vertical="center"/>
    </xf>
    <xf numFmtId="0" fontId="10" fillId="0" borderId="59" xfId="2" applyFont="1" applyBorder="1" applyAlignment="1">
      <alignment vertical="center" shrinkToFit="1"/>
    </xf>
    <xf numFmtId="0" fontId="14" fillId="0" borderId="31" xfId="2" applyFont="1" applyBorder="1" applyAlignment="1">
      <alignment horizontal="center" vertical="center" shrinkToFit="1"/>
    </xf>
    <xf numFmtId="0" fontId="14" fillId="0" borderId="59" xfId="2" applyFont="1" applyBorder="1" applyAlignment="1">
      <alignment horizontal="center" vertical="center" shrinkToFit="1"/>
    </xf>
    <xf numFmtId="0" fontId="10" fillId="0" borderId="60" xfId="2" applyFont="1" applyBorder="1">
      <alignment vertical="center"/>
    </xf>
    <xf numFmtId="0" fontId="10" fillId="8" borderId="61" xfId="2" applyFont="1" applyFill="1" applyBorder="1">
      <alignment vertical="center"/>
    </xf>
    <xf numFmtId="0" fontId="10" fillId="0" borderId="65" xfId="2" applyFont="1" applyBorder="1">
      <alignment vertical="center"/>
    </xf>
    <xf numFmtId="0" fontId="10" fillId="8" borderId="66" xfId="2" applyFont="1" applyFill="1" applyBorder="1">
      <alignment vertical="center"/>
    </xf>
    <xf numFmtId="0" fontId="10" fillId="8" borderId="2" xfId="2" applyFont="1" applyFill="1" applyBorder="1">
      <alignment vertical="center"/>
    </xf>
    <xf numFmtId="0" fontId="10" fillId="8" borderId="31" xfId="2" applyFont="1" applyFill="1" applyBorder="1">
      <alignment vertical="center"/>
    </xf>
    <xf numFmtId="0" fontId="10" fillId="8" borderId="68" xfId="2" applyFont="1" applyFill="1" applyBorder="1">
      <alignment vertical="center"/>
    </xf>
    <xf numFmtId="0" fontId="10" fillId="8" borderId="69" xfId="2" applyFont="1" applyFill="1" applyBorder="1">
      <alignment vertical="center"/>
    </xf>
    <xf numFmtId="0" fontId="10" fillId="8" borderId="70" xfId="2" applyFont="1" applyFill="1" applyBorder="1">
      <alignment vertical="center"/>
    </xf>
    <xf numFmtId="0" fontId="10" fillId="8" borderId="71" xfId="2" applyFont="1" applyFill="1" applyBorder="1">
      <alignment vertical="center"/>
    </xf>
    <xf numFmtId="0" fontId="10" fillId="8" borderId="72" xfId="2" applyFont="1" applyFill="1" applyBorder="1">
      <alignment vertical="center"/>
    </xf>
    <xf numFmtId="0" fontId="10" fillId="8" borderId="73" xfId="2" applyFont="1" applyFill="1" applyBorder="1">
      <alignment vertical="center"/>
    </xf>
    <xf numFmtId="0" fontId="10" fillId="8" borderId="74" xfId="2" applyFont="1" applyFill="1" applyBorder="1">
      <alignment vertical="center"/>
    </xf>
    <xf numFmtId="0" fontId="10" fillId="8" borderId="55" xfId="2" applyFont="1" applyFill="1" applyBorder="1">
      <alignment vertical="center"/>
    </xf>
    <xf numFmtId="0" fontId="10" fillId="8" borderId="75" xfId="2" applyFont="1" applyFill="1" applyBorder="1">
      <alignment vertical="center"/>
    </xf>
    <xf numFmtId="0" fontId="15" fillId="0" borderId="0" xfId="2" applyFont="1" applyProtection="1">
      <alignment vertical="center"/>
      <protection locked="0"/>
    </xf>
    <xf numFmtId="0" fontId="10" fillId="8" borderId="6" xfId="2" applyFont="1" applyFill="1" applyBorder="1">
      <alignment vertical="center"/>
    </xf>
    <xf numFmtId="0" fontId="10" fillId="8" borderId="44" xfId="2" applyFont="1" applyFill="1" applyBorder="1">
      <alignment vertical="center"/>
    </xf>
    <xf numFmtId="0" fontId="10" fillId="8" borderId="63" xfId="2" applyFont="1" applyFill="1" applyBorder="1" applyAlignment="1">
      <alignment horizontal="center" vertical="center"/>
    </xf>
    <xf numFmtId="38" fontId="10" fillId="0" borderId="0" xfId="2" applyNumberFormat="1" applyFont="1" applyProtection="1">
      <alignment vertical="center"/>
      <protection locked="0"/>
    </xf>
    <xf numFmtId="0" fontId="10" fillId="8" borderId="77" xfId="2" applyFont="1" applyFill="1" applyBorder="1">
      <alignment vertical="center"/>
    </xf>
    <xf numFmtId="0" fontId="10" fillId="8" borderId="78" xfId="2" applyFont="1" applyFill="1" applyBorder="1">
      <alignment vertical="center"/>
    </xf>
    <xf numFmtId="0" fontId="10" fillId="8" borderId="79" xfId="2" applyFont="1" applyFill="1" applyBorder="1" applyAlignment="1">
      <alignment horizontal="center" vertical="center"/>
    </xf>
    <xf numFmtId="0" fontId="16" fillId="8" borderId="0" xfId="2" applyFont="1" applyFill="1">
      <alignment vertical="center"/>
    </xf>
    <xf numFmtId="0" fontId="10" fillId="0" borderId="80" xfId="2" applyFont="1" applyBorder="1">
      <alignment vertical="center"/>
    </xf>
    <xf numFmtId="0" fontId="10" fillId="8" borderId="56" xfId="2" applyFont="1" applyFill="1" applyBorder="1">
      <alignment vertical="center"/>
    </xf>
    <xf numFmtId="0" fontId="11" fillId="0" borderId="56" xfId="2" applyFont="1" applyBorder="1" applyAlignment="1">
      <alignment horizontal="center" vertical="center"/>
    </xf>
    <xf numFmtId="0" fontId="10" fillId="0" borderId="57" xfId="2" applyFont="1" applyBorder="1" applyAlignment="1">
      <alignment horizontal="center" vertical="center"/>
    </xf>
    <xf numFmtId="0" fontId="10" fillId="8" borderId="81" xfId="2" applyFont="1" applyFill="1" applyBorder="1">
      <alignment vertical="center"/>
    </xf>
    <xf numFmtId="0" fontId="11" fillId="0" borderId="59" xfId="2" applyFont="1" applyBorder="1" applyAlignment="1">
      <alignment horizontal="center" vertical="center"/>
    </xf>
    <xf numFmtId="0" fontId="10" fillId="8" borderId="60" xfId="2" applyFont="1" applyFill="1" applyBorder="1" applyAlignment="1">
      <alignment horizontal="center" vertical="center"/>
    </xf>
    <xf numFmtId="0" fontId="10" fillId="8" borderId="67" xfId="2" applyFont="1" applyFill="1" applyBorder="1" applyAlignment="1">
      <alignment horizontal="center" vertical="center"/>
    </xf>
    <xf numFmtId="0" fontId="10" fillId="8" borderId="82" xfId="2" applyFont="1" applyFill="1" applyBorder="1">
      <alignment vertical="center"/>
    </xf>
    <xf numFmtId="0" fontId="10" fillId="8" borderId="58" xfId="2" applyFont="1" applyFill="1" applyBorder="1">
      <alignment vertical="center"/>
    </xf>
    <xf numFmtId="0" fontId="10" fillId="8" borderId="64" xfId="2" applyFont="1" applyFill="1" applyBorder="1">
      <alignment vertical="center"/>
    </xf>
    <xf numFmtId="0" fontId="10" fillId="8" borderId="83" xfId="2" applyFont="1" applyFill="1" applyBorder="1">
      <alignment vertical="center"/>
    </xf>
    <xf numFmtId="0" fontId="10" fillId="8" borderId="84" xfId="2" applyFont="1" applyFill="1" applyBorder="1">
      <alignment vertical="center"/>
    </xf>
    <xf numFmtId="0" fontId="10" fillId="8" borderId="85" xfId="2" applyFont="1" applyFill="1" applyBorder="1">
      <alignment vertical="center"/>
    </xf>
    <xf numFmtId="0" fontId="10" fillId="8" borderId="86" xfId="2" applyFont="1" applyFill="1" applyBorder="1" applyAlignment="1">
      <alignment horizontal="center" vertical="center"/>
    </xf>
    <xf numFmtId="0" fontId="11" fillId="0" borderId="73" xfId="2" applyFont="1" applyBorder="1" applyAlignment="1">
      <alignment horizontal="center" vertical="center"/>
    </xf>
    <xf numFmtId="179" fontId="10" fillId="0" borderId="0" xfId="3" applyNumberFormat="1" applyFont="1" applyFill="1" applyBorder="1" applyAlignment="1">
      <alignment horizontal="right" vertical="center" shrinkToFit="1"/>
    </xf>
    <xf numFmtId="0" fontId="11" fillId="9" borderId="0" xfId="2" applyFont="1" applyFill="1">
      <alignment vertical="center"/>
    </xf>
    <xf numFmtId="0" fontId="10" fillId="9" borderId="0" xfId="2" applyFont="1" applyFill="1">
      <alignment vertical="center"/>
    </xf>
    <xf numFmtId="0" fontId="10" fillId="9" borderId="80" xfId="2" applyFont="1" applyFill="1" applyBorder="1">
      <alignment vertical="center"/>
    </xf>
    <xf numFmtId="0" fontId="10" fillId="9" borderId="56" xfId="2" applyFont="1" applyFill="1" applyBorder="1">
      <alignment vertical="center"/>
    </xf>
    <xf numFmtId="0" fontId="11" fillId="9" borderId="56" xfId="2" applyFont="1" applyFill="1" applyBorder="1" applyAlignment="1">
      <alignment horizontal="center" vertical="center"/>
    </xf>
    <xf numFmtId="0" fontId="10" fillId="9" borderId="57" xfId="2" applyFont="1" applyFill="1" applyBorder="1" applyAlignment="1">
      <alignment horizontal="center" vertical="center"/>
    </xf>
    <xf numFmtId="0" fontId="10" fillId="9" borderId="81" xfId="2" applyFont="1" applyFill="1" applyBorder="1">
      <alignment vertical="center"/>
    </xf>
    <xf numFmtId="0" fontId="10" fillId="9" borderId="59" xfId="2" applyFont="1" applyFill="1" applyBorder="1">
      <alignment vertical="center"/>
    </xf>
    <xf numFmtId="0" fontId="11" fillId="9" borderId="59" xfId="2" applyFont="1" applyFill="1" applyBorder="1" applyAlignment="1">
      <alignment horizontal="center" vertical="center"/>
    </xf>
    <xf numFmtId="0" fontId="10" fillId="9" borderId="60" xfId="2" applyFont="1" applyFill="1" applyBorder="1" applyAlignment="1">
      <alignment horizontal="center" vertical="center"/>
    </xf>
    <xf numFmtId="0" fontId="10" fillId="9" borderId="31" xfId="2" applyFont="1" applyFill="1" applyBorder="1">
      <alignment vertical="center"/>
    </xf>
    <xf numFmtId="0" fontId="10" fillId="9" borderId="67" xfId="2" applyFont="1" applyFill="1" applyBorder="1" applyAlignment="1">
      <alignment horizontal="center" vertical="center"/>
    </xf>
    <xf numFmtId="0" fontId="10" fillId="9" borderId="82" xfId="2" applyFont="1" applyFill="1" applyBorder="1">
      <alignment vertical="center"/>
    </xf>
    <xf numFmtId="0" fontId="10" fillId="9" borderId="61" xfId="2" applyFont="1" applyFill="1" applyBorder="1">
      <alignment vertical="center"/>
    </xf>
    <xf numFmtId="0" fontId="10" fillId="9" borderId="2" xfId="2" applyFont="1" applyFill="1" applyBorder="1">
      <alignment vertical="center"/>
    </xf>
    <xf numFmtId="0" fontId="10" fillId="9" borderId="44" xfId="2" applyFont="1" applyFill="1" applyBorder="1">
      <alignment vertical="center"/>
    </xf>
    <xf numFmtId="0" fontId="10" fillId="9" borderId="63" xfId="2" applyFont="1" applyFill="1" applyBorder="1" applyAlignment="1">
      <alignment horizontal="center" vertical="center"/>
    </xf>
    <xf numFmtId="0" fontId="10" fillId="9" borderId="58" xfId="2" applyFont="1" applyFill="1" applyBorder="1">
      <alignment vertical="center"/>
    </xf>
    <xf numFmtId="0" fontId="10" fillId="9" borderId="64" xfId="2" applyFont="1" applyFill="1" applyBorder="1">
      <alignment vertical="center"/>
    </xf>
    <xf numFmtId="0" fontId="10" fillId="9" borderId="83" xfId="2" applyFont="1" applyFill="1" applyBorder="1">
      <alignment vertical="center"/>
    </xf>
    <xf numFmtId="0" fontId="10" fillId="9" borderId="84" xfId="2" applyFont="1" applyFill="1" applyBorder="1">
      <alignment vertical="center"/>
    </xf>
    <xf numFmtId="0" fontId="10" fillId="9" borderId="85" xfId="2" applyFont="1" applyFill="1" applyBorder="1">
      <alignment vertical="center"/>
    </xf>
    <xf numFmtId="0" fontId="10" fillId="9" borderId="86" xfId="2" applyFont="1" applyFill="1" applyBorder="1" applyAlignment="1">
      <alignment horizontal="center" vertical="center"/>
    </xf>
    <xf numFmtId="0" fontId="10" fillId="8" borderId="76" xfId="2" applyFont="1" applyFill="1" applyBorder="1">
      <alignment vertical="center"/>
    </xf>
    <xf numFmtId="0" fontId="10" fillId="8" borderId="87" xfId="2" applyFont="1" applyFill="1" applyBorder="1">
      <alignment vertical="center"/>
    </xf>
    <xf numFmtId="0" fontId="10" fillId="8" borderId="59" xfId="2" applyFont="1" applyFill="1" applyBorder="1" applyAlignment="1">
      <alignment horizontal="center" vertical="center"/>
    </xf>
    <xf numFmtId="0" fontId="10" fillId="8" borderId="44" xfId="2" applyFont="1" applyFill="1" applyBorder="1" applyAlignment="1">
      <alignment horizontal="center" vertical="center"/>
    </xf>
    <xf numFmtId="0" fontId="10" fillId="8" borderId="63" xfId="2" applyFont="1" applyFill="1" applyBorder="1">
      <alignment vertical="center"/>
    </xf>
    <xf numFmtId="0" fontId="10" fillId="0" borderId="0" xfId="2" applyFont="1" applyAlignment="1" applyProtection="1">
      <alignment horizontal="left" vertical="top" wrapText="1"/>
      <protection locked="0"/>
    </xf>
    <xf numFmtId="0" fontId="10" fillId="0" borderId="0" xfId="2" applyFont="1" applyAlignment="1">
      <alignment vertical="top" wrapText="1"/>
    </xf>
    <xf numFmtId="0" fontId="10" fillId="0" borderId="0" xfId="2" applyFont="1" applyAlignment="1" applyProtection="1">
      <alignment vertical="top" wrapText="1"/>
      <protection locked="0"/>
    </xf>
    <xf numFmtId="0" fontId="8" fillId="8" borderId="0" xfId="2" applyFont="1" applyFill="1" applyProtection="1">
      <alignment vertical="center"/>
      <protection locked="0"/>
    </xf>
    <xf numFmtId="0" fontId="10" fillId="8" borderId="0" xfId="2" applyFont="1" applyFill="1" applyAlignment="1" applyProtection="1">
      <alignment vertical="top" wrapText="1"/>
      <protection locked="0"/>
    </xf>
    <xf numFmtId="0" fontId="10" fillId="8" borderId="0" xfId="2" applyFont="1" applyFill="1" applyAlignment="1" applyProtection="1">
      <alignment vertical="top"/>
      <protection locked="0"/>
    </xf>
    <xf numFmtId="0" fontId="10" fillId="8" borderId="0" xfId="2" applyFont="1" applyFill="1" applyAlignment="1">
      <alignment vertical="top" wrapText="1"/>
    </xf>
    <xf numFmtId="38" fontId="0" fillId="7" borderId="48" xfId="1" applyFont="1" applyFill="1" applyBorder="1" applyAlignment="1">
      <alignment horizontal="right"/>
    </xf>
    <xf numFmtId="176" fontId="0" fillId="0" borderId="2" xfId="0" applyNumberFormat="1" applyBorder="1" applyAlignment="1">
      <alignment horizontal="left" shrinkToFit="1"/>
    </xf>
    <xf numFmtId="176" fontId="0" fillId="0" borderId="3" xfId="0" applyNumberFormat="1" applyBorder="1" applyAlignment="1">
      <alignment horizontal="left" shrinkToFit="1"/>
    </xf>
    <xf numFmtId="176" fontId="0" fillId="0" borderId="88" xfId="0" applyNumberFormat="1" applyBorder="1" applyAlignment="1">
      <alignment horizontal="center"/>
    </xf>
    <xf numFmtId="176" fontId="0" fillId="0" borderId="89" xfId="0" applyNumberFormat="1" applyBorder="1" applyAlignment="1">
      <alignment horizontal="center"/>
    </xf>
    <xf numFmtId="0" fontId="10" fillId="8" borderId="93" xfId="2" applyFont="1" applyFill="1" applyBorder="1" applyAlignment="1">
      <alignment horizontal="center" vertical="center"/>
    </xf>
    <xf numFmtId="0" fontId="11" fillId="0" borderId="94" xfId="2" applyFont="1" applyBorder="1" applyAlignment="1">
      <alignment horizontal="center" vertical="center"/>
    </xf>
    <xf numFmtId="0" fontId="10" fillId="8" borderId="94" xfId="2" applyFont="1" applyFill="1" applyBorder="1">
      <alignment vertical="center"/>
    </xf>
    <xf numFmtId="0" fontId="10" fillId="8" borderId="99" xfId="2" applyFont="1" applyFill="1" applyBorder="1" applyAlignment="1">
      <alignment horizontal="center" vertical="center"/>
    </xf>
    <xf numFmtId="0" fontId="10" fillId="8" borderId="101" xfId="2" applyFont="1" applyFill="1" applyBorder="1" applyAlignment="1">
      <alignment horizontal="center" vertical="center"/>
    </xf>
    <xf numFmtId="0" fontId="11" fillId="9" borderId="94" xfId="2" applyFont="1" applyFill="1" applyBorder="1" applyAlignment="1">
      <alignment horizontal="center" vertical="center"/>
    </xf>
    <xf numFmtId="0" fontId="11" fillId="9" borderId="103" xfId="2" applyFont="1" applyFill="1" applyBorder="1" applyAlignment="1">
      <alignment horizontal="center" vertical="center"/>
    </xf>
    <xf numFmtId="0" fontId="10" fillId="9" borderId="94" xfId="2" applyFont="1" applyFill="1" applyBorder="1">
      <alignment vertical="center"/>
    </xf>
    <xf numFmtId="0" fontId="10" fillId="9" borderId="101" xfId="2" applyFont="1" applyFill="1" applyBorder="1" applyAlignment="1">
      <alignment horizontal="center" vertical="center"/>
    </xf>
    <xf numFmtId="176" fontId="0" fillId="3" borderId="89" xfId="0" applyNumberFormat="1" applyFill="1" applyBorder="1" applyAlignment="1">
      <alignment horizontal="center"/>
    </xf>
    <xf numFmtId="38" fontId="0" fillId="0" borderId="0" xfId="1" applyFont="1" applyFill="1" applyBorder="1" applyAlignment="1">
      <alignment horizontal="right"/>
    </xf>
    <xf numFmtId="38" fontId="0" fillId="7" borderId="105" xfId="1" applyFont="1" applyFill="1" applyBorder="1" applyAlignment="1">
      <alignment horizontal="right"/>
    </xf>
    <xf numFmtId="38" fontId="0" fillId="7" borderId="106" xfId="1" applyFont="1" applyFill="1" applyBorder="1" applyAlignment="1">
      <alignment horizontal="right"/>
    </xf>
    <xf numFmtId="38" fontId="0" fillId="7" borderId="107" xfId="1" applyFont="1" applyFill="1" applyBorder="1" applyAlignment="1">
      <alignment horizontal="right"/>
    </xf>
    <xf numFmtId="38" fontId="0" fillId="7" borderId="108" xfId="1" applyFont="1" applyFill="1" applyBorder="1" applyAlignment="1">
      <alignment horizontal="right"/>
    </xf>
    <xf numFmtId="38" fontId="0" fillId="7" borderId="109" xfId="1" applyFont="1" applyFill="1" applyBorder="1" applyAlignment="1">
      <alignment horizontal="right"/>
    </xf>
    <xf numFmtId="176" fontId="0" fillId="6" borderId="4" xfId="0" applyNumberFormat="1" applyFill="1" applyBorder="1" applyAlignment="1">
      <alignment horizontal="center" shrinkToFit="1"/>
    </xf>
    <xf numFmtId="38" fontId="0" fillId="6" borderId="4" xfId="1" applyFont="1" applyFill="1" applyBorder="1" applyAlignment="1">
      <alignment horizontal="right"/>
    </xf>
    <xf numFmtId="176" fontId="0" fillId="0" borderId="4" xfId="0" applyNumberFormat="1" applyBorder="1" applyAlignment="1">
      <alignment horizontal="center"/>
    </xf>
    <xf numFmtId="176" fontId="0" fillId="0" borderId="111" xfId="0" applyNumberFormat="1" applyBorder="1" applyAlignment="1">
      <alignment horizontal="center"/>
    </xf>
    <xf numFmtId="176" fontId="0" fillId="6" borderId="112" xfId="0" applyNumberFormat="1" applyFill="1" applyBorder="1" applyAlignment="1">
      <alignment horizontal="center" shrinkToFit="1"/>
    </xf>
    <xf numFmtId="38" fontId="0" fillId="6" borderId="112" xfId="1" applyFont="1" applyFill="1" applyBorder="1" applyAlignment="1">
      <alignment horizontal="right"/>
    </xf>
    <xf numFmtId="176" fontId="0" fillId="0" borderId="112" xfId="0" applyNumberFormat="1" applyBorder="1" applyAlignment="1">
      <alignment horizontal="center"/>
    </xf>
    <xf numFmtId="176" fontId="0" fillId="6" borderId="113" xfId="0" applyNumberFormat="1" applyFill="1" applyBorder="1" applyAlignment="1">
      <alignment horizontal="center"/>
    </xf>
    <xf numFmtId="176" fontId="0" fillId="6" borderId="114" xfId="0" applyNumberFormat="1" applyFill="1" applyBorder="1" applyAlignment="1">
      <alignment horizontal="center" shrinkToFit="1"/>
    </xf>
    <xf numFmtId="38" fontId="0" fillId="6" borderId="114" xfId="1" applyFont="1" applyFill="1" applyBorder="1" applyAlignment="1">
      <alignment horizontal="right"/>
    </xf>
    <xf numFmtId="176" fontId="0" fillId="0" borderId="114" xfId="0" applyNumberFormat="1" applyBorder="1" applyAlignment="1">
      <alignment horizontal="center"/>
    </xf>
    <xf numFmtId="176" fontId="0" fillId="0" borderId="115" xfId="0" applyNumberFormat="1" applyBorder="1" applyAlignment="1">
      <alignment horizontal="center"/>
    </xf>
    <xf numFmtId="176" fontId="0" fillId="6" borderId="116" xfId="0" applyNumberFormat="1" applyFill="1" applyBorder="1" applyAlignment="1">
      <alignment horizontal="center"/>
    </xf>
    <xf numFmtId="176" fontId="0" fillId="0" borderId="117" xfId="0" applyNumberFormat="1" applyBorder="1" applyAlignment="1">
      <alignment horizontal="center"/>
    </xf>
    <xf numFmtId="176" fontId="0" fillId="6" borderId="118" xfId="0" applyNumberFormat="1" applyFill="1" applyBorder="1" applyAlignment="1">
      <alignment horizontal="center"/>
    </xf>
    <xf numFmtId="176" fontId="0" fillId="6" borderId="119" xfId="0" applyNumberFormat="1" applyFill="1" applyBorder="1" applyAlignment="1">
      <alignment horizontal="center" shrinkToFit="1"/>
    </xf>
    <xf numFmtId="38" fontId="0" fillId="6" borderId="119" xfId="1" applyFont="1" applyFill="1" applyBorder="1" applyAlignment="1">
      <alignment horizontal="right"/>
    </xf>
    <xf numFmtId="176" fontId="0" fillId="0" borderId="119" xfId="0" applyNumberFormat="1" applyBorder="1" applyAlignment="1">
      <alignment horizontal="center"/>
    </xf>
    <xf numFmtId="176" fontId="0" fillId="0" borderId="120" xfId="0" applyNumberFormat="1" applyBorder="1" applyAlignment="1">
      <alignment horizontal="center"/>
    </xf>
    <xf numFmtId="38" fontId="0" fillId="6" borderId="110" xfId="1" applyFont="1" applyFill="1" applyBorder="1" applyAlignment="1">
      <alignment horizontal="right"/>
    </xf>
    <xf numFmtId="179" fontId="0" fillId="7" borderId="105" xfId="1" applyNumberFormat="1" applyFont="1" applyFill="1" applyBorder="1" applyAlignment="1">
      <alignment horizontal="right"/>
    </xf>
    <xf numFmtId="179" fontId="0" fillId="7" borderId="106" xfId="1" applyNumberFormat="1" applyFont="1" applyFill="1" applyBorder="1" applyAlignment="1">
      <alignment horizontal="right"/>
    </xf>
    <xf numFmtId="179" fontId="0" fillId="7" borderId="107" xfId="1" applyNumberFormat="1" applyFont="1" applyFill="1" applyBorder="1" applyAlignment="1">
      <alignment horizontal="right"/>
    </xf>
    <xf numFmtId="179" fontId="0" fillId="3" borderId="1" xfId="1" applyNumberFormat="1" applyFont="1" applyFill="1" applyBorder="1" applyAlignment="1">
      <alignment horizontal="right"/>
    </xf>
    <xf numFmtId="179" fontId="0" fillId="0" borderId="1" xfId="1" applyNumberFormat="1" applyFont="1" applyBorder="1" applyAlignment="1">
      <alignment horizontal="right"/>
    </xf>
    <xf numFmtId="179" fontId="0" fillId="0" borderId="1" xfId="1" applyNumberFormat="1" applyFont="1" applyFill="1" applyBorder="1" applyAlignment="1">
      <alignment horizontal="right"/>
    </xf>
    <xf numFmtId="179" fontId="0" fillId="7" borderId="48" xfId="1" applyNumberFormat="1" applyFont="1" applyFill="1" applyBorder="1" applyAlignment="1">
      <alignment horizontal="right"/>
    </xf>
    <xf numFmtId="0" fontId="11" fillId="0" borderId="0" xfId="2" applyFont="1" applyAlignment="1">
      <alignment horizontal="center" vertical="center"/>
    </xf>
    <xf numFmtId="180" fontId="0" fillId="6" borderId="36" xfId="0" applyNumberFormat="1" applyFill="1" applyBorder="1"/>
    <xf numFmtId="180" fontId="0" fillId="6" borderId="1" xfId="0" applyNumberFormat="1" applyFill="1" applyBorder="1"/>
    <xf numFmtId="180" fontId="0" fillId="6" borderId="4" xfId="0" applyNumberFormat="1" applyFill="1" applyBorder="1"/>
    <xf numFmtId="180" fontId="0" fillId="6" borderId="1" xfId="0" applyNumberFormat="1" applyFill="1" applyBorder="1" applyAlignment="1">
      <alignment shrinkToFit="1"/>
    </xf>
    <xf numFmtId="180" fontId="0" fillId="6" borderId="41" xfId="0" applyNumberFormat="1" applyFill="1" applyBorder="1" applyAlignment="1">
      <alignment shrinkToFit="1"/>
    </xf>
    <xf numFmtId="181" fontId="0" fillId="0" borderId="1" xfId="0" applyNumberFormat="1" applyBorder="1" applyAlignment="1">
      <alignment horizontal="right"/>
    </xf>
    <xf numFmtId="181" fontId="0" fillId="6" borderId="114" xfId="0" applyNumberFormat="1" applyFill="1" applyBorder="1" applyAlignment="1">
      <alignment horizontal="right"/>
    </xf>
    <xf numFmtId="181" fontId="0" fillId="6" borderId="112" xfId="0" applyNumberFormat="1" applyFill="1" applyBorder="1" applyAlignment="1">
      <alignment horizontal="right"/>
    </xf>
    <xf numFmtId="181" fontId="0" fillId="6" borderId="119" xfId="0" applyNumberFormat="1" applyFill="1" applyBorder="1" applyAlignment="1">
      <alignment horizontal="right"/>
    </xf>
    <xf numFmtId="0" fontId="0" fillId="0" borderId="0" xfId="0" applyAlignment="1">
      <alignment horizontal="right" shrinkToFit="1"/>
    </xf>
    <xf numFmtId="182" fontId="0" fillId="6" borderId="36" xfId="4" applyNumberFormat="1" applyFont="1" applyFill="1" applyBorder="1" applyAlignment="1">
      <alignment horizontal="right"/>
    </xf>
    <xf numFmtId="182" fontId="0" fillId="6" borderId="1" xfId="4" applyNumberFormat="1" applyFont="1" applyFill="1" applyBorder="1" applyAlignment="1">
      <alignment horizontal="right"/>
    </xf>
    <xf numFmtId="182" fontId="0" fillId="6" borderId="4" xfId="4" applyNumberFormat="1" applyFont="1" applyFill="1" applyBorder="1" applyAlignment="1">
      <alignment horizontal="right"/>
    </xf>
    <xf numFmtId="182" fontId="0" fillId="6" borderId="41" xfId="4" applyNumberFormat="1" applyFont="1" applyFill="1" applyBorder="1" applyAlignment="1">
      <alignment horizontal="right"/>
    </xf>
    <xf numFmtId="182" fontId="0" fillId="0" borderId="2" xfId="4" applyNumberFormat="1" applyFont="1" applyBorder="1" applyAlignment="1">
      <alignment horizontal="right"/>
    </xf>
    <xf numFmtId="182" fontId="0" fillId="0" borderId="1" xfId="4" applyNumberFormat="1" applyFont="1" applyBorder="1" applyAlignment="1">
      <alignment horizontal="right"/>
    </xf>
    <xf numFmtId="182" fontId="0" fillId="6" borderId="114" xfId="4" applyNumberFormat="1" applyFont="1" applyFill="1" applyBorder="1" applyAlignment="1">
      <alignment horizontal="right"/>
    </xf>
    <xf numFmtId="182" fontId="0" fillId="6" borderId="112" xfId="4" applyNumberFormat="1" applyFont="1" applyFill="1" applyBorder="1" applyAlignment="1">
      <alignment horizontal="right"/>
    </xf>
    <xf numFmtId="182" fontId="0" fillId="6" borderId="119" xfId="4" applyNumberFormat="1" applyFont="1" applyFill="1" applyBorder="1" applyAlignment="1">
      <alignment horizontal="right"/>
    </xf>
    <xf numFmtId="0" fontId="19" fillId="0" borderId="10" xfId="0" applyFont="1" applyBorder="1"/>
    <xf numFmtId="0" fontId="1" fillId="0" borderId="0" xfId="0" applyFont="1"/>
    <xf numFmtId="0" fontId="22" fillId="0" borderId="0" xfId="0" applyFont="1"/>
    <xf numFmtId="0" fontId="23" fillId="0" borderId="0" xfId="0" applyFont="1"/>
    <xf numFmtId="179" fontId="0" fillId="3" borderId="1" xfId="0" applyNumberFormat="1" applyFill="1" applyBorder="1" applyAlignment="1">
      <alignment shrinkToFit="1"/>
    </xf>
    <xf numFmtId="0" fontId="0" fillId="3" borderId="1" xfId="0" applyFill="1" applyBorder="1"/>
    <xf numFmtId="38" fontId="0" fillId="3" borderId="1" xfId="0" applyNumberFormat="1" applyFill="1" applyBorder="1" applyAlignment="1">
      <alignment shrinkToFit="1"/>
    </xf>
    <xf numFmtId="0" fontId="3" fillId="0" borderId="0" xfId="0" applyFont="1"/>
    <xf numFmtId="38" fontId="0" fillId="0" borderId="3" xfId="1" applyFont="1" applyFill="1" applyBorder="1" applyAlignment="1">
      <alignment horizontal="right"/>
    </xf>
    <xf numFmtId="0" fontId="10" fillId="0" borderId="0" xfId="2" applyFont="1" applyAlignment="1">
      <alignment horizontal="right" vertical="center"/>
    </xf>
    <xf numFmtId="38" fontId="10" fillId="0" borderId="122" xfId="1" applyFont="1" applyFill="1" applyBorder="1" applyAlignment="1">
      <alignment vertical="center"/>
    </xf>
    <xf numFmtId="38" fontId="0" fillId="0" borderId="64" xfId="1" applyFont="1" applyFill="1" applyBorder="1" applyAlignment="1">
      <alignment horizontal="right"/>
    </xf>
    <xf numFmtId="0" fontId="0" fillId="0" borderId="50" xfId="0" applyBorder="1" applyAlignment="1">
      <alignment horizontal="center"/>
    </xf>
    <xf numFmtId="176" fontId="0" fillId="0" borderId="50" xfId="0" applyNumberFormat="1" applyBorder="1" applyAlignment="1">
      <alignment horizontal="center"/>
    </xf>
    <xf numFmtId="38" fontId="0" fillId="0" borderId="5" xfId="1" applyFont="1" applyFill="1" applyBorder="1" applyAlignment="1">
      <alignment horizontal="right"/>
    </xf>
    <xf numFmtId="38" fontId="0" fillId="7" borderId="124" xfId="1" applyFont="1" applyFill="1" applyBorder="1" applyAlignment="1">
      <alignment horizontal="right"/>
    </xf>
    <xf numFmtId="0" fontId="21" fillId="0" borderId="125" xfId="0" applyFont="1" applyBorder="1"/>
    <xf numFmtId="0" fontId="0" fillId="2" borderId="4" xfId="0" applyFill="1" applyBorder="1" applyAlignment="1">
      <alignment horizontal="center" vertical="center"/>
    </xf>
    <xf numFmtId="38" fontId="1" fillId="0" borderId="3" xfId="1" applyFont="1" applyBorder="1" applyAlignment="1">
      <alignment horizontal="center" vertical="center"/>
    </xf>
    <xf numFmtId="0" fontId="1" fillId="5" borderId="1" xfId="0" applyFont="1"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center" vertical="center" shrinkToFit="1"/>
    </xf>
    <xf numFmtId="0" fontId="1" fillId="6" borderId="126" xfId="0" applyFont="1" applyFill="1" applyBorder="1" applyAlignment="1">
      <alignment horizontal="center"/>
    </xf>
    <xf numFmtId="38" fontId="1" fillId="0" borderId="0" xfId="1" applyFont="1" applyBorder="1" applyAlignment="1">
      <alignment horizontal="center" vertical="center"/>
    </xf>
    <xf numFmtId="0" fontId="1" fillId="0" borderId="0" xfId="0" applyFont="1" applyAlignment="1">
      <alignment shrinkToFit="1"/>
    </xf>
    <xf numFmtId="0" fontId="1" fillId="0" borderId="0" xfId="0" applyFont="1" applyAlignment="1">
      <alignment horizontal="center"/>
    </xf>
    <xf numFmtId="0" fontId="1" fillId="0" borderId="0" xfId="0" applyFont="1" applyAlignment="1">
      <alignment horizontal="center" vertical="center" shrinkToFit="1"/>
    </xf>
    <xf numFmtId="0" fontId="25" fillId="0" borderId="129" xfId="0" applyFont="1" applyBorder="1"/>
    <xf numFmtId="0" fontId="1" fillId="0" borderId="130" xfId="0" applyFont="1" applyBorder="1"/>
    <xf numFmtId="0" fontId="1" fillId="0" borderId="130" xfId="0" applyFont="1" applyBorder="1" applyAlignment="1">
      <alignment shrinkToFit="1"/>
    </xf>
    <xf numFmtId="0" fontId="1" fillId="0" borderId="130" xfId="0" applyFont="1" applyBorder="1" applyAlignment="1">
      <alignment horizontal="center"/>
    </xf>
    <xf numFmtId="0" fontId="1" fillId="0" borderId="131" xfId="0" applyFont="1" applyBorder="1"/>
    <xf numFmtId="0" fontId="1" fillId="0" borderId="128" xfId="0" applyFont="1" applyBorder="1"/>
    <xf numFmtId="0" fontId="1" fillId="0" borderId="132" xfId="0" applyFont="1" applyBorder="1"/>
    <xf numFmtId="0" fontId="1" fillId="0" borderId="133" xfId="0" applyFont="1" applyBorder="1"/>
    <xf numFmtId="0" fontId="1" fillId="0" borderId="127" xfId="0" applyFont="1" applyBorder="1"/>
    <xf numFmtId="0" fontId="1" fillId="0" borderId="127" xfId="0" applyFont="1" applyBorder="1" applyAlignment="1">
      <alignment shrinkToFit="1"/>
    </xf>
    <xf numFmtId="0" fontId="1" fillId="0" borderId="127" xfId="0" applyFont="1" applyBorder="1" applyAlignment="1">
      <alignment horizontal="center"/>
    </xf>
    <xf numFmtId="0" fontId="1" fillId="0" borderId="134" xfId="0" applyFont="1" applyBorder="1"/>
    <xf numFmtId="0" fontId="1" fillId="0" borderId="0" xfId="0" applyFont="1" applyAlignment="1">
      <alignment vertical="center" wrapText="1"/>
    </xf>
    <xf numFmtId="183" fontId="1" fillId="7" borderId="54" xfId="1" applyNumberFormat="1" applyFont="1" applyFill="1" applyBorder="1" applyAlignment="1">
      <alignment horizontal="center" vertical="center"/>
    </xf>
    <xf numFmtId="183" fontId="1" fillId="0" borderId="0" xfId="1" applyNumberFormat="1" applyFont="1" applyFill="1" applyBorder="1" applyAlignment="1">
      <alignment horizontal="center" vertical="center"/>
    </xf>
    <xf numFmtId="38" fontId="1" fillId="0" borderId="0" xfId="1" applyFont="1" applyFill="1" applyBorder="1" applyAlignment="1">
      <alignment vertical="center"/>
    </xf>
    <xf numFmtId="0" fontId="10" fillId="8" borderId="99" xfId="2" applyFont="1" applyFill="1" applyBorder="1">
      <alignment vertical="center"/>
    </xf>
    <xf numFmtId="0" fontId="10" fillId="8" borderId="0" xfId="2" applyFont="1" applyFill="1" applyAlignment="1">
      <alignment horizontal="left" vertical="top" wrapText="1"/>
    </xf>
    <xf numFmtId="0" fontId="8" fillId="0" borderId="0" xfId="2" applyFont="1" applyProtection="1">
      <alignment vertical="center"/>
      <protection locked="0"/>
    </xf>
    <xf numFmtId="0" fontId="11" fillId="0" borderId="0" xfId="2" applyFont="1">
      <alignment vertical="center"/>
    </xf>
    <xf numFmtId="178" fontId="10" fillId="0" borderId="0" xfId="2" applyNumberFormat="1" applyFont="1" applyAlignment="1" applyProtection="1">
      <alignment horizontal="center" vertical="center"/>
      <protection locked="0"/>
    </xf>
    <xf numFmtId="0" fontId="10" fillId="8" borderId="67" xfId="2" applyFont="1" applyFill="1" applyBorder="1">
      <alignment vertical="center"/>
    </xf>
    <xf numFmtId="0" fontId="10" fillId="8" borderId="76" xfId="2" applyFont="1" applyFill="1" applyBorder="1" applyAlignment="1">
      <alignment horizontal="center" vertical="center"/>
    </xf>
    <xf numFmtId="0" fontId="10" fillId="0" borderId="0" xfId="2" applyFont="1" applyAlignment="1">
      <alignment horizontal="left" vertical="center"/>
    </xf>
    <xf numFmtId="0" fontId="8" fillId="0" borderId="0" xfId="2" applyFont="1">
      <alignment vertical="center"/>
    </xf>
    <xf numFmtId="176" fontId="0" fillId="3" borderId="2" xfId="0" applyNumberFormat="1" applyFill="1" applyBorder="1" applyAlignment="1">
      <alignment horizontal="left"/>
    </xf>
    <xf numFmtId="176" fontId="0" fillId="3" borderId="3" xfId="0" applyNumberFormat="1" applyFill="1" applyBorder="1" applyAlignment="1">
      <alignment horizontal="left"/>
    </xf>
    <xf numFmtId="0" fontId="0" fillId="2" borderId="4" xfId="0" applyFill="1" applyBorder="1" applyAlignment="1">
      <alignment horizontal="center" vertical="center" shrinkToFit="1"/>
    </xf>
    <xf numFmtId="0" fontId="0" fillId="2" borderId="4" xfId="0" applyFill="1" applyBorder="1" applyAlignment="1">
      <alignment horizontal="center" vertical="center" wrapText="1"/>
    </xf>
    <xf numFmtId="0" fontId="1" fillId="0" borderId="0" xfId="0" applyFont="1" applyAlignment="1">
      <alignment horizontal="left" vertical="center"/>
    </xf>
    <xf numFmtId="0" fontId="0" fillId="0" borderId="1" xfId="0" applyBorder="1" applyAlignment="1">
      <alignment horizontal="center"/>
    </xf>
    <xf numFmtId="0" fontId="0" fillId="2" borderId="1" xfId="0" applyFill="1" applyBorder="1" applyAlignment="1">
      <alignment horizont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vertical="center" wrapTex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6" fillId="0" borderId="1" xfId="0" applyFont="1" applyBorder="1" applyAlignment="1">
      <alignment horizontal="center"/>
    </xf>
    <xf numFmtId="38" fontId="1" fillId="0" borderId="2" xfId="1" applyFont="1" applyBorder="1" applyAlignment="1">
      <alignment horizontal="center" vertical="center"/>
    </xf>
    <xf numFmtId="38" fontId="1" fillId="0" borderId="31" xfId="1" applyFont="1" applyBorder="1" applyAlignment="1">
      <alignment horizontal="center" vertical="center"/>
    </xf>
    <xf numFmtId="38" fontId="1" fillId="0" borderId="3" xfId="1"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center" vertical="center"/>
    </xf>
    <xf numFmtId="38" fontId="1" fillId="0" borderId="1" xfId="1" applyFont="1" applyBorder="1" applyAlignment="1">
      <alignment horizontal="center" vertical="center"/>
    </xf>
    <xf numFmtId="176" fontId="0" fillId="0" borderId="2" xfId="0" applyNumberFormat="1" applyBorder="1" applyAlignment="1">
      <alignment horizontal="left" shrinkToFit="1"/>
    </xf>
    <xf numFmtId="176" fontId="0" fillId="0" borderId="3" xfId="0" applyNumberFormat="1" applyBorder="1" applyAlignment="1">
      <alignment horizontal="left" shrinkToFit="1"/>
    </xf>
    <xf numFmtId="176" fontId="0" fillId="3" borderId="2" xfId="0" applyNumberFormat="1" applyFill="1" applyBorder="1" applyAlignment="1">
      <alignment horizontal="left"/>
    </xf>
    <xf numFmtId="176" fontId="0" fillId="3" borderId="3" xfId="0" applyNumberFormat="1" applyFill="1" applyBorder="1" applyAlignment="1">
      <alignment horizontal="left"/>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44" xfId="0" applyFont="1" applyFill="1" applyBorder="1" applyAlignment="1">
      <alignment horizontal="center" vertical="center"/>
    </xf>
    <xf numFmtId="38" fontId="1" fillId="7" borderId="45" xfId="1" applyFont="1" applyFill="1" applyBorder="1" applyAlignment="1">
      <alignment horizontal="center" vertical="center"/>
    </xf>
    <xf numFmtId="38" fontId="1" fillId="7" borderId="46" xfId="1" applyFont="1" applyFill="1" applyBorder="1" applyAlignment="1">
      <alignment horizontal="center" vertical="center"/>
    </xf>
    <xf numFmtId="38" fontId="1" fillId="7" borderId="47" xfId="1" applyFont="1" applyFill="1" applyBorder="1" applyAlignment="1">
      <alignment horizontal="center" vertical="center"/>
    </xf>
    <xf numFmtId="176" fontId="0" fillId="3" borderId="2" xfId="0" applyNumberFormat="1" applyFill="1" applyBorder="1" applyAlignment="1">
      <alignment horizontal="center" shrinkToFit="1"/>
    </xf>
    <xf numFmtId="176" fontId="0" fillId="3" borderId="3" xfId="0" applyNumberFormat="1" applyFill="1" applyBorder="1" applyAlignment="1">
      <alignment horizontal="center" shrinkToFit="1"/>
    </xf>
    <xf numFmtId="176" fontId="0" fillId="0" borderId="2" xfId="0" applyNumberFormat="1" applyBorder="1" applyAlignment="1">
      <alignment horizontal="center" shrinkToFit="1"/>
    </xf>
    <xf numFmtId="176" fontId="0" fillId="0" borderId="3" xfId="0" applyNumberFormat="1" applyBorder="1" applyAlignment="1">
      <alignment horizontal="center" shrinkToFit="1"/>
    </xf>
    <xf numFmtId="38" fontId="1" fillId="7" borderId="52" xfId="1" applyFont="1" applyFill="1" applyBorder="1" applyAlignment="1">
      <alignment horizontal="center" vertical="center"/>
    </xf>
    <xf numFmtId="38" fontId="1" fillId="7" borderId="54" xfId="1" applyFont="1" applyFill="1" applyBorder="1" applyAlignment="1">
      <alignment horizontal="center" vertical="center"/>
    </xf>
    <xf numFmtId="0" fontId="0" fillId="0" borderId="64" xfId="0" applyBorder="1" applyAlignment="1">
      <alignment horizontal="center" vertical="center" wrapText="1"/>
    </xf>
    <xf numFmtId="0" fontId="0" fillId="0" borderId="50" xfId="0" applyBorder="1" applyAlignment="1">
      <alignment horizontal="center" vertical="center"/>
    </xf>
    <xf numFmtId="0" fontId="0" fillId="0" borderId="64" xfId="0" applyBorder="1" applyAlignment="1">
      <alignment horizontal="center" vertical="center"/>
    </xf>
    <xf numFmtId="0" fontId="0" fillId="4" borderId="6" xfId="0"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4"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0" borderId="64" xfId="0" applyBorder="1" applyAlignment="1">
      <alignment horizontal="center"/>
    </xf>
    <xf numFmtId="0" fontId="0" fillId="0" borderId="50" xfId="0" applyBorder="1" applyAlignment="1">
      <alignment horizontal="center"/>
    </xf>
    <xf numFmtId="0" fontId="0" fillId="4" borderId="1" xfId="0" applyFill="1" applyBorder="1" applyAlignment="1">
      <alignment horizont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4"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1" fillId="0" borderId="59" xfId="0" applyFont="1" applyBorder="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4" borderId="6" xfId="0" quotePrefix="1"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38" fontId="1" fillId="0" borderId="2" xfId="0" applyNumberFormat="1" applyFont="1" applyBorder="1" applyAlignment="1">
      <alignment horizontal="center" vertical="center"/>
    </xf>
    <xf numFmtId="38" fontId="1" fillId="0" borderId="31" xfId="0" applyNumberFormat="1" applyFont="1" applyBorder="1" applyAlignment="1">
      <alignment horizontal="center" vertical="center"/>
    </xf>
    <xf numFmtId="38" fontId="1" fillId="0" borderId="3" xfId="0" applyNumberFormat="1" applyFont="1" applyBorder="1" applyAlignment="1">
      <alignment horizontal="center" vertical="center"/>
    </xf>
    <xf numFmtId="38" fontId="1" fillId="7" borderId="135" xfId="1" applyFont="1" applyFill="1" applyBorder="1" applyAlignment="1">
      <alignment horizontal="center" vertical="center"/>
    </xf>
    <xf numFmtId="38" fontId="1" fillId="7" borderId="136" xfId="1" applyFont="1" applyFill="1" applyBorder="1" applyAlignment="1">
      <alignment horizontal="center" vertical="center"/>
    </xf>
    <xf numFmtId="38" fontId="1" fillId="7" borderId="137" xfId="1" applyFont="1" applyFill="1" applyBorder="1" applyAlignment="1">
      <alignment horizontal="center" vertical="center"/>
    </xf>
    <xf numFmtId="0" fontId="0" fillId="2" borderId="4"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2" borderId="5" xfId="0" applyFill="1" applyBorder="1" applyAlignment="1">
      <alignment horizontal="center" vertical="center" wrapText="1"/>
    </xf>
    <xf numFmtId="0" fontId="0" fillId="0" borderId="5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 fillId="11" borderId="6"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64" xfId="0" applyFont="1" applyFill="1" applyBorder="1" applyAlignment="1">
      <alignment horizontal="left" vertical="center" wrapText="1"/>
    </xf>
    <xf numFmtId="0" fontId="1" fillId="11" borderId="50" xfId="0" applyFont="1" applyFill="1" applyBorder="1" applyAlignment="1">
      <alignment horizontal="left" vertical="center" wrapText="1"/>
    </xf>
    <xf numFmtId="0" fontId="1" fillId="11" borderId="6" xfId="0" applyFont="1" applyFill="1" applyBorder="1" applyAlignment="1">
      <alignment horizontal="center" vertical="center" wrapText="1"/>
    </xf>
    <xf numFmtId="0" fontId="1" fillId="11" borderId="4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64" xfId="0" applyFont="1" applyFill="1" applyBorder="1" applyAlignment="1">
      <alignment horizontal="center" vertical="center" wrapText="1"/>
    </xf>
    <xf numFmtId="0" fontId="1" fillId="11" borderId="0" xfId="0" applyFont="1" applyFill="1" applyAlignment="1">
      <alignment horizontal="center" vertical="center" wrapText="1"/>
    </xf>
    <xf numFmtId="0" fontId="1" fillId="11" borderId="50" xfId="0" applyFont="1" applyFill="1" applyBorder="1" applyAlignment="1">
      <alignment horizontal="center" vertical="center" wrapText="1"/>
    </xf>
    <xf numFmtId="184" fontId="1" fillId="6" borderId="95" xfId="1" applyNumberFormat="1" applyFont="1" applyFill="1" applyBorder="1" applyAlignment="1">
      <alignment horizontal="center" vertical="center"/>
    </xf>
    <xf numFmtId="184" fontId="1" fillId="6" borderId="97" xfId="1" applyNumberFormat="1" applyFont="1" applyFill="1" applyBorder="1" applyAlignment="1">
      <alignment horizontal="center" vertical="center"/>
    </xf>
    <xf numFmtId="38" fontId="1" fillId="7" borderId="53" xfId="1" applyFont="1" applyFill="1" applyBorder="1" applyAlignment="1">
      <alignment horizontal="center" vertical="center"/>
    </xf>
    <xf numFmtId="0" fontId="10" fillId="6" borderId="0" xfId="2" applyFont="1" applyFill="1" applyAlignment="1" applyProtection="1">
      <alignment horizontal="center" vertical="center"/>
      <protection locked="0"/>
    </xf>
    <xf numFmtId="0" fontId="10" fillId="6" borderId="0" xfId="2" applyFont="1" applyFill="1" applyAlignment="1" applyProtection="1">
      <alignment horizontal="left" vertical="center" shrinkToFit="1"/>
      <protection locked="0"/>
    </xf>
    <xf numFmtId="38" fontId="10" fillId="6" borderId="44" xfId="3" applyFont="1" applyFill="1" applyBorder="1" applyAlignment="1" applyProtection="1">
      <alignment vertical="center" shrinkToFit="1"/>
      <protection locked="0"/>
    </xf>
    <xf numFmtId="38" fontId="10" fillId="6" borderId="95" xfId="3" applyFont="1" applyFill="1" applyBorder="1" applyAlignment="1" applyProtection="1">
      <alignment vertical="center" shrinkToFit="1"/>
      <protection locked="0"/>
    </xf>
    <xf numFmtId="38" fontId="10" fillId="6" borderId="96" xfId="3" applyFont="1" applyFill="1" applyBorder="1" applyAlignment="1" applyProtection="1">
      <alignment vertical="center" shrinkToFit="1"/>
      <protection locked="0"/>
    </xf>
    <xf numFmtId="38" fontId="10" fillId="6" borderId="97" xfId="3" applyFont="1" applyFill="1" applyBorder="1" applyAlignment="1" applyProtection="1">
      <alignment vertical="center" shrinkToFit="1"/>
      <protection locked="0"/>
    </xf>
    <xf numFmtId="179" fontId="10" fillId="4" borderId="73" xfId="3" applyNumberFormat="1" applyFont="1" applyFill="1" applyBorder="1" applyAlignment="1">
      <alignment horizontal="right" vertical="center" shrinkToFit="1"/>
    </xf>
    <xf numFmtId="0" fontId="8" fillId="6" borderId="0" xfId="2" applyFont="1" applyFill="1" applyAlignment="1" applyProtection="1">
      <alignment horizontal="center" vertical="center" shrinkToFit="1"/>
      <protection locked="0"/>
    </xf>
    <xf numFmtId="0" fontId="10" fillId="6" borderId="0" xfId="2" applyFont="1" applyFill="1" applyAlignment="1" applyProtection="1">
      <alignment horizontal="left" vertical="top" wrapText="1"/>
      <protection locked="0"/>
    </xf>
    <xf numFmtId="0" fontId="10" fillId="8" borderId="0" xfId="2" applyFont="1" applyFill="1" applyAlignment="1">
      <alignment horizontal="left" vertical="top" wrapText="1"/>
    </xf>
    <xf numFmtId="38" fontId="10" fillId="6" borderId="91" xfId="3" applyFont="1" applyFill="1" applyBorder="1" applyAlignment="1" applyProtection="1">
      <alignment vertical="center" shrinkToFit="1"/>
      <protection locked="0"/>
    </xf>
    <xf numFmtId="38" fontId="10" fillId="6" borderId="92" xfId="3" applyFont="1" applyFill="1" applyBorder="1" applyAlignment="1" applyProtection="1">
      <alignment vertical="center" shrinkToFit="1"/>
      <protection locked="0"/>
    </xf>
    <xf numFmtId="38" fontId="10" fillId="6" borderId="104" xfId="3" applyFont="1" applyFill="1" applyBorder="1" applyAlignment="1" applyProtection="1">
      <alignment vertical="center" shrinkToFit="1"/>
      <protection locked="0"/>
    </xf>
    <xf numFmtId="38" fontId="10" fillId="4" borderId="0" xfId="3" applyFont="1" applyFill="1" applyBorder="1" applyAlignment="1">
      <alignment vertical="center" shrinkToFit="1"/>
    </xf>
    <xf numFmtId="38" fontId="10" fillId="4" borderId="44" xfId="3" applyFont="1" applyFill="1" applyBorder="1" applyAlignment="1">
      <alignment vertical="center" shrinkToFit="1"/>
    </xf>
    <xf numFmtId="0" fontId="11" fillId="9" borderId="73" xfId="2" applyFont="1" applyFill="1" applyBorder="1" applyAlignment="1">
      <alignment horizontal="center" vertical="center"/>
    </xf>
    <xf numFmtId="179" fontId="10" fillId="6" borderId="95" xfId="3" applyNumberFormat="1" applyFont="1" applyFill="1" applyBorder="1" applyAlignment="1" applyProtection="1">
      <alignment vertical="center" shrinkToFit="1"/>
      <protection locked="0"/>
    </xf>
    <xf numFmtId="179" fontId="10" fillId="6" borderId="96" xfId="3" applyNumberFormat="1" applyFont="1" applyFill="1" applyBorder="1" applyAlignment="1" applyProtection="1">
      <alignment vertical="center" shrinkToFit="1"/>
      <protection locked="0"/>
    </xf>
    <xf numFmtId="179" fontId="10" fillId="6" borderId="97" xfId="3" applyNumberFormat="1" applyFont="1" applyFill="1" applyBorder="1" applyAlignment="1" applyProtection="1">
      <alignment vertical="center" shrinkToFit="1"/>
      <protection locked="0"/>
    </xf>
    <xf numFmtId="38" fontId="10" fillId="6" borderId="95" xfId="3" applyFont="1" applyFill="1" applyBorder="1" applyAlignment="1" applyProtection="1">
      <alignment horizontal="right" vertical="center" shrinkToFit="1"/>
      <protection locked="0"/>
    </xf>
    <xf numFmtId="38" fontId="10" fillId="6" borderId="96" xfId="3" applyFont="1" applyFill="1" applyBorder="1" applyAlignment="1" applyProtection="1">
      <alignment horizontal="right" vertical="center" shrinkToFit="1"/>
      <protection locked="0"/>
    </xf>
    <xf numFmtId="38" fontId="10" fillId="6" borderId="97" xfId="3" applyFont="1" applyFill="1" applyBorder="1" applyAlignment="1" applyProtection="1">
      <alignment horizontal="right" vertical="center" shrinkToFit="1"/>
      <protection locked="0"/>
    </xf>
    <xf numFmtId="38" fontId="10" fillId="4" borderId="90" xfId="3" applyFont="1" applyFill="1" applyBorder="1" applyAlignment="1">
      <alignment horizontal="right" vertical="center" shrinkToFit="1"/>
    </xf>
    <xf numFmtId="38" fontId="10" fillId="6" borderId="44" xfId="3" applyFont="1" applyFill="1" applyBorder="1" applyAlignment="1" applyProtection="1">
      <alignment horizontal="right" vertical="center" shrinkToFit="1"/>
      <protection locked="0"/>
    </xf>
    <xf numFmtId="179" fontId="10" fillId="4" borderId="100" xfId="3" applyNumberFormat="1" applyFont="1" applyFill="1" applyBorder="1" applyAlignment="1">
      <alignment horizontal="right" vertical="center" shrinkToFit="1"/>
    </xf>
    <xf numFmtId="38" fontId="10" fillId="6" borderId="98" xfId="3" applyFont="1" applyFill="1" applyBorder="1" applyAlignment="1" applyProtection="1">
      <alignment horizontal="right" vertical="center" shrinkToFit="1"/>
      <protection locked="0"/>
    </xf>
    <xf numFmtId="0" fontId="11" fillId="0" borderId="73" xfId="2" applyFont="1" applyBorder="1" applyAlignment="1">
      <alignment horizontal="center" vertical="center"/>
    </xf>
    <xf numFmtId="179" fontId="10" fillId="6" borderId="95" xfId="3" applyNumberFormat="1" applyFont="1" applyFill="1" applyBorder="1" applyAlignment="1" applyProtection="1">
      <alignment horizontal="right" vertical="center" shrinkToFit="1"/>
      <protection locked="0"/>
    </xf>
    <xf numFmtId="179" fontId="10" fillId="6" borderId="96" xfId="3" applyNumberFormat="1" applyFont="1" applyFill="1" applyBorder="1" applyAlignment="1" applyProtection="1">
      <alignment horizontal="right" vertical="center" shrinkToFit="1"/>
      <protection locked="0"/>
    </xf>
    <xf numFmtId="179" fontId="10" fillId="6" borderId="97" xfId="3" applyNumberFormat="1" applyFont="1" applyFill="1" applyBorder="1" applyAlignment="1" applyProtection="1">
      <alignment horizontal="right" vertical="center" shrinkToFit="1"/>
      <protection locked="0"/>
    </xf>
    <xf numFmtId="38" fontId="10" fillId="4" borderId="0" xfId="3" applyFont="1" applyFill="1" applyBorder="1" applyAlignment="1">
      <alignment horizontal="right" vertical="center" shrinkToFit="1"/>
    </xf>
    <xf numFmtId="38" fontId="10" fillId="6" borderId="90" xfId="3" applyFont="1" applyFill="1" applyBorder="1" applyAlignment="1" applyProtection="1">
      <alignment horizontal="right" vertical="center" shrinkToFit="1"/>
      <protection locked="0"/>
    </xf>
    <xf numFmtId="38" fontId="10" fillId="4" borderId="78" xfId="3" applyFont="1" applyFill="1" applyBorder="1" applyAlignment="1">
      <alignment horizontal="right" vertical="center" shrinkToFit="1"/>
    </xf>
    <xf numFmtId="38" fontId="10" fillId="6" borderId="121" xfId="3" applyFont="1" applyFill="1" applyBorder="1" applyAlignment="1" applyProtection="1">
      <alignment horizontal="right" vertical="center" shrinkToFit="1"/>
      <protection locked="0"/>
    </xf>
    <xf numFmtId="38" fontId="10" fillId="6" borderId="122" xfId="3" applyFont="1" applyFill="1" applyBorder="1" applyAlignment="1" applyProtection="1">
      <alignment horizontal="right" vertical="center" shrinkToFit="1"/>
      <protection locked="0"/>
    </xf>
    <xf numFmtId="38" fontId="10" fillId="6" borderId="123" xfId="3" applyFont="1" applyFill="1" applyBorder="1" applyAlignment="1" applyProtection="1">
      <alignment horizontal="right" vertical="center" shrinkToFit="1"/>
      <protection locked="0"/>
    </xf>
    <xf numFmtId="38" fontId="10" fillId="6" borderId="69" xfId="3" applyFont="1" applyFill="1" applyBorder="1" applyAlignment="1" applyProtection="1">
      <alignment horizontal="right" vertical="center" shrinkToFit="1"/>
      <protection locked="0"/>
    </xf>
    <xf numFmtId="38" fontId="10" fillId="4" borderId="73" xfId="3" applyFont="1" applyFill="1" applyBorder="1" applyAlignment="1">
      <alignment vertical="center"/>
    </xf>
    <xf numFmtId="38" fontId="10" fillId="10" borderId="95" xfId="1" applyFont="1" applyFill="1" applyBorder="1" applyAlignment="1">
      <alignment horizontal="right" vertical="center"/>
    </xf>
    <xf numFmtId="38" fontId="10" fillId="10" borderId="96" xfId="1" applyFont="1" applyFill="1" applyBorder="1" applyAlignment="1">
      <alignment horizontal="right" vertical="center"/>
    </xf>
    <xf numFmtId="38" fontId="10" fillId="10" borderId="97" xfId="1" applyFont="1" applyFill="1" applyBorder="1" applyAlignment="1">
      <alignment horizontal="right" vertical="center"/>
    </xf>
    <xf numFmtId="38" fontId="10" fillId="4" borderId="92" xfId="3" applyFont="1" applyFill="1" applyBorder="1" applyAlignment="1">
      <alignment horizontal="right" vertical="center" shrinkToFit="1"/>
    </xf>
    <xf numFmtId="38" fontId="10" fillId="4" borderId="44" xfId="3" applyFont="1" applyFill="1" applyBorder="1" applyAlignment="1">
      <alignment horizontal="right" vertical="center"/>
    </xf>
    <xf numFmtId="0" fontId="12" fillId="4" borderId="31" xfId="2" applyFont="1" applyFill="1" applyBorder="1" applyAlignment="1">
      <alignment horizontal="center" vertical="center" shrinkToFit="1"/>
    </xf>
    <xf numFmtId="0" fontId="13" fillId="0" borderId="52" xfId="2" applyFont="1" applyBorder="1" applyAlignment="1">
      <alignment horizontal="center" vertical="center"/>
    </xf>
    <xf numFmtId="0" fontId="13" fillId="0" borderId="53" xfId="2" applyFont="1" applyBorder="1" applyAlignment="1">
      <alignment horizontal="center" vertical="center"/>
    </xf>
    <xf numFmtId="0" fontId="10" fillId="4" borderId="59" xfId="2" applyFont="1" applyFill="1" applyBorder="1" applyAlignment="1">
      <alignment horizontal="right" vertical="center"/>
    </xf>
    <xf numFmtId="38" fontId="10" fillId="4" borderId="59" xfId="3" applyFont="1" applyFill="1" applyBorder="1" applyAlignment="1">
      <alignment horizontal="right" vertical="center"/>
    </xf>
    <xf numFmtId="0" fontId="10" fillId="0" borderId="31" xfId="2" applyFont="1" applyBorder="1" applyAlignment="1">
      <alignment horizontal="left" vertical="center" shrinkToFit="1"/>
    </xf>
    <xf numFmtId="38" fontId="10" fillId="4" borderId="31" xfId="3" applyFont="1" applyFill="1" applyBorder="1" applyAlignment="1" applyProtection="1">
      <alignment horizontal="right" vertical="center"/>
      <protection locked="0"/>
    </xf>
    <xf numFmtId="0" fontId="10" fillId="8" borderId="52" xfId="2" applyFont="1" applyFill="1" applyBorder="1" applyAlignment="1">
      <alignment horizontal="center" vertical="center"/>
    </xf>
    <xf numFmtId="0" fontId="10" fillId="8" borderId="53" xfId="2" applyFont="1" applyFill="1" applyBorder="1" applyAlignment="1">
      <alignment horizontal="center" vertical="center"/>
    </xf>
    <xf numFmtId="0" fontId="10" fillId="6" borderId="53" xfId="2" applyFont="1" applyFill="1" applyBorder="1" applyAlignment="1" applyProtection="1">
      <alignment horizontal="center" vertical="center"/>
      <protection locked="0"/>
    </xf>
    <xf numFmtId="0" fontId="10" fillId="6" borderId="95" xfId="2" applyFont="1" applyFill="1" applyBorder="1" applyAlignment="1" applyProtection="1">
      <alignment horizontal="center" vertical="center"/>
      <protection locked="0"/>
    </xf>
    <xf numFmtId="0" fontId="10" fillId="6" borderId="97" xfId="2" applyFont="1" applyFill="1" applyBorder="1" applyAlignment="1" applyProtection="1">
      <alignment horizontal="center" vertical="center"/>
      <protection locked="0"/>
    </xf>
    <xf numFmtId="0" fontId="10" fillId="4" borderId="52" xfId="2" applyFont="1" applyFill="1" applyBorder="1" applyAlignment="1">
      <alignment horizontal="center" vertical="center"/>
    </xf>
    <xf numFmtId="0" fontId="10" fillId="4" borderId="48" xfId="2" applyFont="1" applyFill="1" applyBorder="1" applyAlignment="1">
      <alignment horizontal="center" vertical="center"/>
    </xf>
    <xf numFmtId="0" fontId="10" fillId="0" borderId="53" xfId="2" applyFont="1" applyBorder="1" applyAlignment="1">
      <alignment horizontal="center" vertical="center"/>
    </xf>
    <xf numFmtId="0" fontId="10" fillId="0" borderId="54" xfId="2" applyFont="1" applyBorder="1" applyAlignment="1">
      <alignment horizontal="center" vertical="center"/>
    </xf>
    <xf numFmtId="38" fontId="10" fillId="4" borderId="95" xfId="3" applyFont="1" applyFill="1" applyBorder="1" applyAlignment="1">
      <alignment vertical="center"/>
    </xf>
    <xf numFmtId="38" fontId="10" fillId="4" borderId="96" xfId="3" applyFont="1" applyFill="1" applyBorder="1" applyAlignment="1">
      <alignment vertical="center"/>
    </xf>
    <xf numFmtId="38" fontId="10" fillId="4" borderId="97" xfId="3" applyFont="1" applyFill="1" applyBorder="1" applyAlignment="1">
      <alignment vertical="center"/>
    </xf>
    <xf numFmtId="0" fontId="10" fillId="0" borderId="0" xfId="2" applyFont="1" applyAlignment="1">
      <alignment horizontal="left" vertical="center" shrinkToFit="1"/>
    </xf>
    <xf numFmtId="0" fontId="10" fillId="0" borderId="59" xfId="2" applyFont="1" applyBorder="1" applyAlignment="1">
      <alignment horizontal="left" vertical="center" shrinkToFit="1"/>
    </xf>
    <xf numFmtId="38" fontId="10" fillId="4" borderId="59" xfId="3" applyFont="1" applyFill="1" applyBorder="1" applyAlignment="1">
      <alignment vertical="center"/>
    </xf>
    <xf numFmtId="0" fontId="11" fillId="8" borderId="0" xfId="2" applyFont="1" applyFill="1" applyAlignment="1">
      <alignment horizontal="right" vertical="center"/>
    </xf>
    <xf numFmtId="0" fontId="11" fillId="6" borderId="0" xfId="2" applyFont="1" applyFill="1" applyAlignment="1" applyProtection="1">
      <alignment horizontal="center" vertical="center"/>
      <protection locked="0"/>
    </xf>
    <xf numFmtId="0" fontId="10" fillId="8" borderId="0" xfId="2" applyFont="1" applyFill="1" applyAlignment="1">
      <alignment horizontal="center" vertical="center" shrinkToFit="1"/>
    </xf>
    <xf numFmtId="0" fontId="10" fillId="4" borderId="2" xfId="2" applyFont="1" applyFill="1" applyBorder="1" applyAlignment="1">
      <alignment horizontal="center" vertical="center"/>
    </xf>
    <xf numFmtId="0" fontId="10" fillId="4" borderId="49" xfId="2" applyFont="1" applyFill="1" applyBorder="1" applyAlignment="1">
      <alignment horizontal="center" vertical="center"/>
    </xf>
    <xf numFmtId="0" fontId="8" fillId="8" borderId="0" xfId="2" applyFont="1" applyFill="1" applyAlignment="1">
      <alignment horizontal="center" vertical="center"/>
    </xf>
    <xf numFmtId="0" fontId="8" fillId="8" borderId="50" xfId="2" applyFont="1" applyFill="1" applyBorder="1" applyAlignment="1">
      <alignment horizontal="center" vertical="center"/>
    </xf>
    <xf numFmtId="178" fontId="10" fillId="4" borderId="2" xfId="2" applyNumberFormat="1" applyFont="1" applyFill="1" applyBorder="1" applyAlignment="1">
      <alignment horizontal="center" vertical="center" shrinkToFit="1"/>
    </xf>
    <xf numFmtId="178" fontId="10" fillId="4" borderId="49" xfId="2" applyNumberFormat="1" applyFont="1" applyFill="1" applyBorder="1" applyAlignment="1">
      <alignment horizontal="center" vertical="center" shrinkToFit="1"/>
    </xf>
    <xf numFmtId="0" fontId="10" fillId="6" borderId="1" xfId="2" applyFont="1" applyFill="1" applyBorder="1" applyAlignment="1" applyProtection="1">
      <alignment horizontal="center" vertical="center"/>
      <protection locked="0"/>
    </xf>
    <xf numFmtId="0" fontId="10" fillId="8" borderId="1" xfId="2" applyFont="1" applyFill="1" applyBorder="1" applyAlignment="1">
      <alignment horizontal="left" vertical="center"/>
    </xf>
    <xf numFmtId="0" fontId="10" fillId="6" borderId="51" xfId="2" applyFont="1" applyFill="1" applyBorder="1" applyAlignment="1" applyProtection="1">
      <alignment horizontal="center" vertical="center"/>
      <protection locked="0"/>
    </xf>
    <xf numFmtId="0" fontId="10" fillId="8" borderId="5" xfId="2" applyFont="1" applyFill="1" applyBorder="1" applyAlignment="1">
      <alignment horizontal="left" vertical="center"/>
    </xf>
    <xf numFmtId="0" fontId="11" fillId="9" borderId="0" xfId="2" applyFont="1" applyFill="1" applyAlignment="1">
      <alignment horizontal="center" vertical="center"/>
    </xf>
    <xf numFmtId="38" fontId="10" fillId="6" borderId="0" xfId="3" applyFont="1" applyFill="1" applyBorder="1" applyAlignment="1" applyProtection="1">
      <alignment vertical="center" shrinkToFit="1"/>
      <protection locked="0"/>
    </xf>
    <xf numFmtId="38" fontId="10" fillId="6" borderId="102" xfId="3" applyFont="1" applyFill="1" applyBorder="1" applyAlignment="1" applyProtection="1">
      <alignment vertical="center" shrinkToFit="1"/>
      <protection locked="0"/>
    </xf>
    <xf numFmtId="0" fontId="11" fillId="0" borderId="0" xfId="2" applyFont="1" applyAlignment="1">
      <alignment horizontal="center" vertical="center"/>
    </xf>
    <xf numFmtId="38" fontId="10" fillId="6" borderId="70" xfId="3" applyFont="1" applyFill="1" applyBorder="1" applyAlignment="1" applyProtection="1">
      <alignment horizontal="right" vertical="center" shrinkToFit="1"/>
      <protection locked="0"/>
    </xf>
    <xf numFmtId="38" fontId="10" fillId="6" borderId="91" xfId="3" applyFont="1" applyFill="1" applyBorder="1" applyAlignment="1" applyProtection="1">
      <alignment horizontal="right" vertical="center" shrinkToFit="1"/>
      <protection locked="0"/>
    </xf>
    <xf numFmtId="38" fontId="10" fillId="6" borderId="92" xfId="3" applyFont="1" applyFill="1" applyBorder="1" applyAlignment="1" applyProtection="1">
      <alignment horizontal="right" vertical="center" shrinkToFit="1"/>
      <protection locked="0"/>
    </xf>
    <xf numFmtId="0" fontId="11" fillId="0" borderId="0" xfId="2" applyFont="1" applyAlignment="1">
      <alignment horizontal="left" vertical="center"/>
    </xf>
  </cellXfs>
  <cellStyles count="5">
    <cellStyle name="パーセント" xfId="4" builtinId="5"/>
    <cellStyle name="桁区切り" xfId="1" builtinId="6"/>
    <cellStyle name="桁区切り 2" xfId="3" xr:uid="{90141016-B950-4AF9-AEC9-E9E2A8D65E10}"/>
    <cellStyle name="標準" xfId="0" builtinId="0"/>
    <cellStyle name="標準 2" xfId="2" xr:uid="{FF55AC51-094E-4A2B-9FB2-B8818993A450}"/>
  </cellStyles>
  <dxfs count="21">
    <dxf>
      <font>
        <color rgb="FFFF0000"/>
      </font>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E341C4"/>
      <color rgb="FFF8F8F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I$139" lockText="1" noThreeD="1"/>
</file>

<file path=xl/ctrlProps/ctrlProp10.xml><?xml version="1.0" encoding="utf-8"?>
<formControlPr xmlns="http://schemas.microsoft.com/office/spreadsheetml/2009/9/main" objectType="Radio" firstButton="1" fmlaLink="$AK$9"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fmlaLink="$AI$27" lockText="1" noThreeD="1"/>
</file>

<file path=xl/ctrlProps/ctrlProp13.xml><?xml version="1.0" encoding="utf-8"?>
<formControlPr xmlns="http://schemas.microsoft.com/office/spreadsheetml/2009/9/main" objectType="CheckBox" fmlaLink="$AJ$130" lockText="1" noThreeD="1"/>
</file>

<file path=xl/ctrlProps/ctrlProp14.xml><?xml version="1.0" encoding="utf-8"?>
<formControlPr xmlns="http://schemas.microsoft.com/office/spreadsheetml/2009/9/main" objectType="CheckBox" fmlaLink="$AJ$132" lockText="1" noThreeD="1"/>
</file>

<file path=xl/ctrlProps/ctrlProp15.xml><?xml version="1.0" encoding="utf-8"?>
<formControlPr xmlns="http://schemas.microsoft.com/office/spreadsheetml/2009/9/main" objectType="CheckBox" fmlaLink="$AJ$131" lockText="1" noThreeD="1"/>
</file>

<file path=xl/ctrlProps/ctrlProp16.xml><?xml version="1.0" encoding="utf-8"?>
<formControlPr xmlns="http://schemas.microsoft.com/office/spreadsheetml/2009/9/main" objectType="Radio" firstButton="1" fmlaLink="$AJ$9"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CheckBox" fmlaLink="$AH$24" lockText="1" noThreeD="1"/>
</file>

<file path=xl/ctrlProps/ctrlProp2.xml><?xml version="1.0" encoding="utf-8"?>
<formControlPr xmlns="http://schemas.microsoft.com/office/spreadsheetml/2009/9/main" objectType="CheckBox" fmlaLink="$AI$141" lockText="1" noThreeD="1"/>
</file>

<file path=xl/ctrlProps/ctrlProp3.xml><?xml version="1.0" encoding="utf-8"?>
<formControlPr xmlns="http://schemas.microsoft.com/office/spreadsheetml/2009/9/main" objectType="CheckBox" fmlaLink="$AI$140" lockText="1" noThreeD="1"/>
</file>

<file path=xl/ctrlProps/ctrlProp4.xml><?xml version="1.0" encoding="utf-8"?>
<formControlPr xmlns="http://schemas.microsoft.com/office/spreadsheetml/2009/9/main" objectType="Radio" checked="Checked" firstButton="1" fmlaLink="$AK$9"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I$27" lockText="1" noThreeD="1"/>
</file>

<file path=xl/ctrlProps/ctrlProp7.xml><?xml version="1.0" encoding="utf-8"?>
<formControlPr xmlns="http://schemas.microsoft.com/office/spreadsheetml/2009/9/main" objectType="CheckBox" fmlaLink="$AI$139" lockText="1" noThreeD="1"/>
</file>

<file path=xl/ctrlProps/ctrlProp8.xml><?xml version="1.0" encoding="utf-8"?>
<formControlPr xmlns="http://schemas.microsoft.com/office/spreadsheetml/2009/9/main" objectType="CheckBox" fmlaLink="$AI$141" lockText="1" noThreeD="1"/>
</file>

<file path=xl/ctrlProps/ctrlProp9.xml><?xml version="1.0" encoding="utf-8"?>
<formControlPr xmlns="http://schemas.microsoft.com/office/spreadsheetml/2009/9/main" objectType="CheckBox" fmlaLink="$AI$140"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21</xdr:col>
      <xdr:colOff>407488</xdr:colOff>
      <xdr:row>4</xdr:row>
      <xdr:rowOff>171144</xdr:rowOff>
    </xdr:from>
    <xdr:to>
      <xdr:col>26</xdr:col>
      <xdr:colOff>580669</xdr:colOff>
      <xdr:row>16</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15152188" y="1133169"/>
          <a:ext cx="3602181" cy="31149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基本給等：基本給や決まって毎月支払われる手当（住居手当、通勤手当、役職手当など）</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給　　与　：基本給等に加え、その都度変動する超過勤務手当等を含めたもの</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給与総額：給与＋賞与＋法定福利費の事業主負担分の総額。ただし役員報酬については除く。</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1710690" indent="-1710690" algn="just"/>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法定福利費の事業主負担分：年収の</a:t>
          </a:r>
          <a:r>
            <a:rPr lang="en-US"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16.5</a:t>
          </a:r>
          <a:r>
            <a:rPr 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en-US" altLang="ja-JP" sz="10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1710690" indent="-1710690" algn="just"/>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21</xdr:col>
      <xdr:colOff>685799</xdr:colOff>
      <xdr:row>17</xdr:row>
      <xdr:rowOff>123825</xdr:rowOff>
    </xdr:from>
    <xdr:to>
      <xdr:col>26</xdr:col>
      <xdr:colOff>371476</xdr:colOff>
      <xdr:row>103</xdr:row>
      <xdr:rowOff>123824</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15430499" y="4419600"/>
          <a:ext cx="3114677" cy="2428874"/>
          <a:chOff x="15430499" y="4419600"/>
          <a:chExt cx="3114677" cy="2190749"/>
        </a:xfrm>
      </xdr:grpSpPr>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430499" y="4419600"/>
            <a:ext cx="3114677" cy="2190749"/>
            <a:chOff x="15430499" y="4419600"/>
            <a:chExt cx="3114677" cy="2190749"/>
          </a:xfrm>
        </xdr:grpSpPr>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5430499" y="4514850"/>
              <a:ext cx="2066925"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基本給等</a:t>
              </a: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給与</a:t>
              </a: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賞与</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7773650" y="5133974"/>
              <a:ext cx="771526" cy="328423"/>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給与総額</a:t>
              </a:r>
            </a:p>
          </xdr:txBody>
        </xdr:sp>
        <xdr:cxnSp macro="">
          <xdr:nvCxnSpPr>
            <xdr:cNvPr id="14" name="直線コネクタ 13">
              <a:extLst>
                <a:ext uri="{FF2B5EF4-FFF2-40B4-BE49-F238E27FC236}">
                  <a16:creationId xmlns:a16="http://schemas.microsoft.com/office/drawing/2014/main" id="{00000000-0008-0000-0000-00000E000000}"/>
                </a:ext>
              </a:extLst>
            </xdr:cNvPr>
            <xdr:cNvCxnSpPr>
              <a:stCxn id="11" idx="3"/>
              <a:endCxn id="12" idx="1"/>
            </xdr:cNvCxnSpPr>
          </xdr:nvCxnSpPr>
          <xdr:spPr>
            <a:xfrm flipV="1">
              <a:off x="17497424" y="5298186"/>
              <a:ext cx="276226" cy="2120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100852</xdr:colOff>
      <xdr:row>13</xdr:row>
      <xdr:rowOff>145678</xdr:rowOff>
    </xdr:from>
    <xdr:to>
      <xdr:col>22</xdr:col>
      <xdr:colOff>407223</xdr:colOff>
      <xdr:row>49</xdr:row>
      <xdr:rowOff>81507</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8975911" y="2510119"/>
          <a:ext cx="6458400" cy="6390417"/>
        </a:xfrm>
        <a:prstGeom prst="rect">
          <a:avLst/>
        </a:prstGeom>
      </xdr:spPr>
    </xdr:pic>
    <xdr:clientData/>
  </xdr:twoCellAnchor>
  <xdr:twoCellAnchor editAs="oneCell">
    <xdr:from>
      <xdr:col>0</xdr:col>
      <xdr:colOff>616324</xdr:colOff>
      <xdr:row>13</xdr:row>
      <xdr:rowOff>100853</xdr:rowOff>
    </xdr:from>
    <xdr:to>
      <xdr:col>9</xdr:col>
      <xdr:colOff>131100</xdr:colOff>
      <xdr:row>46</xdr:row>
      <xdr:rowOff>66851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16324" y="2465294"/>
          <a:ext cx="5655600" cy="5882704"/>
        </a:xfrm>
        <a:prstGeom prst="rect">
          <a:avLst/>
        </a:prstGeom>
      </xdr:spPr>
    </xdr:pic>
    <xdr:clientData/>
  </xdr:twoCellAnchor>
  <xdr:twoCellAnchor>
    <xdr:from>
      <xdr:col>11</xdr:col>
      <xdr:colOff>576542</xdr:colOff>
      <xdr:row>19</xdr:row>
      <xdr:rowOff>8404</xdr:rowOff>
    </xdr:from>
    <xdr:to>
      <xdr:col>12</xdr:col>
      <xdr:colOff>528917</xdr:colOff>
      <xdr:row>22</xdr:row>
      <xdr:rowOff>178173</xdr:rowOff>
    </xdr:to>
    <xdr:sp macro="" textlink="">
      <xdr:nvSpPr>
        <xdr:cNvPr id="8" name="矢印: 右 7">
          <a:extLst>
            <a:ext uri="{FF2B5EF4-FFF2-40B4-BE49-F238E27FC236}">
              <a16:creationId xmlns:a16="http://schemas.microsoft.com/office/drawing/2014/main" id="{00000000-0008-0000-0100-000008000000}"/>
            </a:ext>
          </a:extLst>
        </xdr:cNvPr>
        <xdr:cNvSpPr/>
      </xdr:nvSpPr>
      <xdr:spPr>
        <a:xfrm>
          <a:off x="8084483" y="2372845"/>
          <a:ext cx="635934" cy="70765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282583</xdr:colOff>
      <xdr:row>11</xdr:row>
      <xdr:rowOff>138856</xdr:rowOff>
    </xdr:from>
    <xdr:to>
      <xdr:col>7</xdr:col>
      <xdr:colOff>290864</xdr:colOff>
      <xdr:row>14</xdr:row>
      <xdr:rowOff>56030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005612" y="2144709"/>
          <a:ext cx="2058958" cy="455056"/>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カーソルを合わせると各項目の説明が表示されます</a:t>
          </a:r>
        </a:p>
      </xdr:txBody>
    </xdr:sp>
    <xdr:clientData/>
  </xdr:twoCellAnchor>
  <xdr:twoCellAnchor>
    <xdr:from>
      <xdr:col>1</xdr:col>
      <xdr:colOff>412084</xdr:colOff>
      <xdr:row>23</xdr:row>
      <xdr:rowOff>137754</xdr:rowOff>
    </xdr:from>
    <xdr:to>
      <xdr:col>4</xdr:col>
      <xdr:colOff>420366</xdr:colOff>
      <xdr:row>26</xdr:row>
      <xdr:rowOff>112669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084437" y="4295136"/>
          <a:ext cx="2058958" cy="512798"/>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ベージュのセルが記載対象の項目です</a:t>
          </a:r>
        </a:p>
      </xdr:txBody>
    </xdr:sp>
    <xdr:clientData/>
  </xdr:twoCellAnchor>
  <xdr:twoCellAnchor>
    <xdr:from>
      <xdr:col>0</xdr:col>
      <xdr:colOff>207138</xdr:colOff>
      <xdr:row>27</xdr:row>
      <xdr:rowOff>69636</xdr:rowOff>
    </xdr:from>
    <xdr:to>
      <xdr:col>3</xdr:col>
      <xdr:colOff>231986</xdr:colOff>
      <xdr:row>30</xdr:row>
      <xdr:rowOff>7601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07138" y="4944195"/>
          <a:ext cx="2064319" cy="475847"/>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オレンジのセルが賃金改善計画書に転記する項目です</a:t>
          </a:r>
        </a:p>
      </xdr:txBody>
    </xdr:sp>
    <xdr:clientData/>
  </xdr:twoCellAnchor>
  <xdr:twoCellAnchor>
    <xdr:from>
      <xdr:col>3</xdr:col>
      <xdr:colOff>647700</xdr:colOff>
      <xdr:row>27</xdr:row>
      <xdr:rowOff>114300</xdr:rowOff>
    </xdr:from>
    <xdr:to>
      <xdr:col>20</xdr:col>
      <xdr:colOff>504264</xdr:colOff>
      <xdr:row>43</xdr:row>
      <xdr:rowOff>156882</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2687171" y="4988859"/>
          <a:ext cx="11477064" cy="29112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268941</xdr:colOff>
      <xdr:row>13</xdr:row>
      <xdr:rowOff>9258</xdr:rowOff>
    </xdr:from>
    <xdr:to>
      <xdr:col>4</xdr:col>
      <xdr:colOff>282583</xdr:colOff>
      <xdr:row>16</xdr:row>
      <xdr:rowOff>33616</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9" idx="1"/>
        </xdr:cNvCxnSpPr>
      </xdr:nvCxnSpPr>
      <xdr:spPr>
        <a:xfrm flipH="1">
          <a:off x="2308412" y="2373699"/>
          <a:ext cx="697200" cy="5622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161925</xdr:colOff>
      <xdr:row>27</xdr:row>
      <xdr:rowOff>114300</xdr:rowOff>
    </xdr:from>
    <xdr:to>
      <xdr:col>20</xdr:col>
      <xdr:colOff>459441</xdr:colOff>
      <xdr:row>44</xdr:row>
      <xdr:rowOff>156882</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68513" y="4988859"/>
          <a:ext cx="10550899" cy="3090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212912</xdr:colOff>
      <xdr:row>45</xdr:row>
      <xdr:rowOff>112059</xdr:rowOff>
    </xdr:from>
    <xdr:to>
      <xdr:col>20</xdr:col>
      <xdr:colOff>481853</xdr:colOff>
      <xdr:row>45</xdr:row>
      <xdr:rowOff>156882</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V="1">
          <a:off x="3619500" y="8213912"/>
          <a:ext cx="10522324" cy="448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38099</xdr:colOff>
      <xdr:row>15</xdr:row>
      <xdr:rowOff>44824</xdr:rowOff>
    </xdr:from>
    <xdr:to>
      <xdr:col>20</xdr:col>
      <xdr:colOff>549088</xdr:colOff>
      <xdr:row>17</xdr:row>
      <xdr:rowOff>113739</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V="1">
          <a:off x="4811805" y="2767853"/>
          <a:ext cx="9397254" cy="42750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235324</xdr:colOff>
      <xdr:row>37</xdr:row>
      <xdr:rowOff>33618</xdr:rowOff>
    </xdr:from>
    <xdr:to>
      <xdr:col>20</xdr:col>
      <xdr:colOff>504264</xdr:colOff>
      <xdr:row>47</xdr:row>
      <xdr:rowOff>156883</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3641912" y="6701118"/>
          <a:ext cx="10522323" cy="19162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493058</xdr:colOff>
      <xdr:row>11</xdr:row>
      <xdr:rowOff>123264</xdr:rowOff>
    </xdr:from>
    <xdr:to>
      <xdr:col>23</xdr:col>
      <xdr:colOff>221387</xdr:colOff>
      <xdr:row>14</xdr:row>
      <xdr:rowOff>7204</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469470" y="2129117"/>
          <a:ext cx="2462564" cy="421822"/>
        </a:xfrm>
        <a:prstGeom prst="rect">
          <a:avLst/>
        </a:prstGeom>
        <a:solidFill>
          <a:srgbClr val="F8F8F8">
            <a:alpha val="69804"/>
          </a:srgb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ゴシック" panose="020B0400000000000000" pitchFamily="49" charset="-128"/>
              <a:ea typeface="BIZ UDゴシック" panose="020B0400000000000000" pitchFamily="49" charset="-128"/>
            </a:rPr>
            <a:t>このみほんでは、</a:t>
          </a:r>
          <a:endParaRPr kumimoji="1" lang="en-US" altLang="ja-JP" sz="900">
            <a:latin typeface="BIZ UDゴシック" panose="020B0400000000000000" pitchFamily="49" charset="-128"/>
            <a:ea typeface="BIZ UDゴシック" panose="020B0400000000000000" pitchFamily="49" charset="-128"/>
          </a:endParaRPr>
        </a:p>
        <a:p>
          <a:r>
            <a:rPr kumimoji="1" lang="en-US" altLang="ja-JP" sz="900">
              <a:latin typeface="BIZ UDゴシック" panose="020B0400000000000000" pitchFamily="49" charset="-128"/>
              <a:ea typeface="BIZ UDゴシック" panose="020B0400000000000000" pitchFamily="49" charset="-128"/>
            </a:rPr>
            <a:t>36,000</a:t>
          </a:r>
          <a:r>
            <a:rPr kumimoji="1" lang="ja-JP" altLang="en-US" sz="900">
              <a:latin typeface="BIZ UDゴシック" panose="020B0400000000000000" pitchFamily="49" charset="-128"/>
              <a:ea typeface="BIZ UDゴシック" panose="020B0400000000000000" pitchFamily="49" charset="-128"/>
            </a:rPr>
            <a:t>円</a:t>
          </a:r>
          <a:r>
            <a:rPr kumimoji="1" lang="en-US" altLang="ja-JP" sz="900">
              <a:latin typeface="BIZ UDゴシック" panose="020B0400000000000000" pitchFamily="49" charset="-128"/>
              <a:ea typeface="BIZ UDゴシック" panose="020B0400000000000000" pitchFamily="49" charset="-128"/>
            </a:rPr>
            <a:t>×</a:t>
          </a:r>
          <a:r>
            <a:rPr kumimoji="1" lang="ja-JP" altLang="en-US" sz="900">
              <a:latin typeface="BIZ UDゴシック" panose="020B0400000000000000" pitchFamily="49" charset="-128"/>
              <a:ea typeface="BIZ UDゴシック" panose="020B0400000000000000" pitchFamily="49" charset="-128"/>
            </a:rPr>
            <a:t>６ヶ月＝</a:t>
          </a:r>
          <a:r>
            <a:rPr kumimoji="1" lang="en-US" altLang="ja-JP" sz="900">
              <a:latin typeface="BIZ UDゴシック" panose="020B0400000000000000" pitchFamily="49" charset="-128"/>
              <a:ea typeface="BIZ UDゴシック" panose="020B0400000000000000" pitchFamily="49" charset="-128"/>
            </a:rPr>
            <a:t>216,000</a:t>
          </a:r>
          <a:r>
            <a:rPr kumimoji="1" lang="ja-JP" altLang="en-US" sz="900">
              <a:latin typeface="BIZ UDゴシック" panose="020B0400000000000000" pitchFamily="49" charset="-128"/>
              <a:ea typeface="BIZ UDゴシック" panose="020B0400000000000000" pitchFamily="49" charset="-128"/>
            </a:rPr>
            <a:t>円となります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125506</xdr:colOff>
      <xdr:row>15</xdr:row>
      <xdr:rowOff>92142</xdr:rowOff>
    </xdr:from>
    <xdr:to>
      <xdr:col>27</xdr:col>
      <xdr:colOff>554131</xdr:colOff>
      <xdr:row>18</xdr:row>
      <xdr:rowOff>202267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2346081" y="4054542"/>
          <a:ext cx="5915025" cy="85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基本給等：基本給や決まって毎月支払われる手当（住居手当、通勤手当、役職手当など）</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　　与　：基本給等に加え、その都度変動する超過勤務手当等を含めたもの</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給与総額：給与＋賞与＋法定福利費の事業主負担分の総額。ただし役員報酬については除く。</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1710690" indent="-1710690"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法定福利費の事業主負担分：年収の</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16.5</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で概算してよい。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123824</xdr:colOff>
      <xdr:row>41</xdr:row>
      <xdr:rowOff>156882</xdr:rowOff>
    </xdr:from>
    <xdr:to>
      <xdr:col>27</xdr:col>
      <xdr:colOff>457200</xdr:colOff>
      <xdr:row>52</xdr:row>
      <xdr:rowOff>156882</xdr:rowOff>
    </xdr:to>
    <xdr:sp macro="" textlink="">
      <xdr:nvSpPr>
        <xdr:cNvPr id="3" name="テキスト ボックス 3">
          <a:extLst>
            <a:ext uri="{FF2B5EF4-FFF2-40B4-BE49-F238E27FC236}">
              <a16:creationId xmlns:a16="http://schemas.microsoft.com/office/drawing/2014/main" id="{00000000-0008-0000-0200-000003000000}"/>
            </a:ext>
          </a:extLst>
        </xdr:cNvPr>
        <xdr:cNvSpPr txBox="1"/>
      </xdr:nvSpPr>
      <xdr:spPr>
        <a:xfrm>
          <a:off x="12344399" y="8710332"/>
          <a:ext cx="5819776" cy="5765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（賃金改善の見込み額のうち、ベア等実施分）</a:t>
          </a:r>
          <a:r>
            <a:rPr kumimoji="1" lang="ja-JP" altLang="en-US" sz="1100">
              <a:latin typeface="BIZ UDPゴシック" panose="020B0400000000000000" pitchFamily="50" charset="-128"/>
              <a:ea typeface="BIZ UDPゴシック" panose="020B0400000000000000" pitchFamily="50" charset="-128"/>
            </a:rPr>
            <a:t>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これらに単価増加の影響分についてはベースアップ評価料を充当することができますが、計画書時点で不明の場合は記載する必要はありません。</a:t>
          </a:r>
          <a:r>
            <a:rPr kumimoji="1" lang="ja-JP" altLang="en-US" sz="1100">
              <a:solidFill>
                <a:srgbClr val="FF0000"/>
              </a:solidFill>
              <a:latin typeface="BIZ UDPゴシック" panose="020B0400000000000000" pitchFamily="50" charset="-128"/>
              <a:ea typeface="BIZ UDPゴシック" panose="020B0400000000000000" pitchFamily="50" charset="-128"/>
            </a:rPr>
            <a:t>このとき、単価増加の影響分を含めた賃金改善の総額が、ベースアップ評価料による算定金額を超えた場合は、医療機関の自己財源を用いることとなります。</a:t>
          </a:r>
        </a:p>
      </xdr:txBody>
    </xdr:sp>
    <xdr:clientData/>
  </xdr:twoCellAnchor>
  <xdr:twoCellAnchor>
    <xdr:from>
      <xdr:col>20</xdr:col>
      <xdr:colOff>36858</xdr:colOff>
      <xdr:row>18</xdr:row>
      <xdr:rowOff>228288</xdr:rowOff>
    </xdr:from>
    <xdr:to>
      <xdr:col>24</xdr:col>
      <xdr:colOff>408335</xdr:colOff>
      <xdr:row>37</xdr:row>
      <xdr:rowOff>210502</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2943233" y="5171763"/>
          <a:ext cx="3114677" cy="4125589"/>
          <a:chOff x="15430499" y="4419600"/>
          <a:chExt cx="3114677" cy="2190749"/>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5430499" y="4419600"/>
            <a:ext cx="3114677" cy="2190749"/>
            <a:chOff x="15430499" y="4419600"/>
            <a:chExt cx="3114677" cy="2190749"/>
          </a:xfrm>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5430499" y="4514850"/>
              <a:ext cx="2066926"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②</a:t>
              </a:r>
              <a:endParaRPr kumimoji="1" lang="en-US" altLang="ja-JP" sz="900"/>
            </a:p>
            <a:p>
              <a:pPr algn="ctr"/>
              <a:r>
                <a:rPr kumimoji="1" lang="ja-JP" altLang="en-US" sz="900"/>
                <a:t>基本給等</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③</a:t>
              </a:r>
              <a:endParaRPr kumimoji="1" lang="en-US" altLang="ja-JP" sz="900"/>
            </a:p>
            <a:p>
              <a:pPr algn="ctr"/>
              <a:r>
                <a:rPr kumimoji="1" lang="ja-JP" altLang="en-US" sz="900"/>
                <a:t>給与</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④</a:t>
              </a:r>
              <a:endParaRPr kumimoji="1" lang="en-US" altLang="ja-JP" sz="900"/>
            </a:p>
            <a:p>
              <a:pPr algn="ctr"/>
              <a:r>
                <a:rPr kumimoji="1" lang="ja-JP" altLang="en-US" sz="900"/>
                <a:t>賞与</a:t>
              </a: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⑤</a:t>
              </a:r>
              <a:endParaRPr kumimoji="1" lang="en-US" altLang="ja-JP" sz="900"/>
            </a:p>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7773650" y="5133974"/>
              <a:ext cx="771526" cy="322874"/>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⑥</a:t>
              </a:r>
              <a:endParaRPr kumimoji="1" lang="en-US" altLang="ja-JP" sz="1100"/>
            </a:p>
            <a:p>
              <a:pPr algn="ctr"/>
              <a:r>
                <a:rPr kumimoji="1" lang="ja-JP" altLang="en-US" sz="1100"/>
                <a:t>給与総額</a:t>
              </a:r>
            </a:p>
          </xdr:txBody>
        </xdr:sp>
        <xdr:cxnSp macro="">
          <xdr:nvCxnSpPr>
            <xdr:cNvPr id="16" name="直線コネクタ 15">
              <a:extLst>
                <a:ext uri="{FF2B5EF4-FFF2-40B4-BE49-F238E27FC236}">
                  <a16:creationId xmlns:a16="http://schemas.microsoft.com/office/drawing/2014/main" id="{00000000-0008-0000-0200-000010000000}"/>
                </a:ext>
              </a:extLst>
            </xdr:cNvPr>
            <xdr:cNvCxnSpPr>
              <a:stCxn id="7" idx="3"/>
              <a:endCxn id="15" idx="1"/>
            </xdr:cNvCxnSpPr>
          </xdr:nvCxnSpPr>
          <xdr:spPr>
            <a:xfrm flipV="1">
              <a:off x="17497425" y="5295411"/>
              <a:ext cx="276225" cy="21480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123825</xdr:colOff>
      <xdr:row>0</xdr:row>
      <xdr:rowOff>104776</xdr:rowOff>
    </xdr:from>
    <xdr:to>
      <xdr:col>27</xdr:col>
      <xdr:colOff>581025</xdr:colOff>
      <xdr:row>8</xdr:row>
      <xdr:rowOff>11206</xdr:rowOff>
    </xdr:to>
    <xdr:sp macro="" textlink="">
      <xdr:nvSpPr>
        <xdr:cNvPr id="17" name="テキスト ボックス 16">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09000000}"/>
            </a:ext>
          </a:extLst>
        </xdr:cNvPr>
        <xdr:cNvSpPr txBox="1"/>
      </xdr:nvSpPr>
      <xdr:spPr>
        <a:xfrm>
          <a:off x="12344400" y="104776"/>
          <a:ext cx="5943600" cy="191620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本「計算シート」の赤枠内を記入していただければ、</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「転記例」のシートの赤枠部分（実際の賃金改善計画書に転記する部分）が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自動で記入されます。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ベースアップ評価料による算定金額の見込み</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（単位：円）</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届出様式の「（参考）賃金引き上げ計画書作成のための計算シート」を先に作成していただき、同シートで計算される「外来・在宅ベースアップ評価料（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）等の算定により算定される点数の見込み」の点数を、左の「外来・在宅ベースアップ評価料（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）等の算定により算定される点数の見込み／月」に記入してください。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336177</xdr:colOff>
      <xdr:row>100</xdr:row>
      <xdr:rowOff>100854</xdr:rowOff>
    </xdr:from>
    <xdr:to>
      <xdr:col>27</xdr:col>
      <xdr:colOff>476249</xdr:colOff>
      <xdr:row>103</xdr:row>
      <xdr:rowOff>71438</xdr:rowOff>
    </xdr:to>
    <xdr:sp macro="" textlink="">
      <xdr:nvSpPr>
        <xdr:cNvPr id="18" name="テキスト ボックス 3">
          <a:extLst>
            <a:ext uri="{FF2B5EF4-FFF2-40B4-BE49-F238E27FC236}">
              <a16:creationId xmlns:a16="http://schemas.microsoft.com/office/drawing/2014/main" id="{00000000-0008-0000-0200-000012000000}"/>
            </a:ext>
          </a:extLst>
        </xdr:cNvPr>
        <xdr:cNvSpPr txBox="1"/>
      </xdr:nvSpPr>
      <xdr:spPr>
        <a:xfrm>
          <a:off x="12556752" y="18312654"/>
          <a:ext cx="5626472" cy="91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（賃金改善の見込み額のうち、ベア等実施分）には、基本給等及び基本給の引き上げに連動する増額分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a:t>
          </a:r>
        </a:p>
      </xdr:txBody>
    </xdr:sp>
    <xdr:clientData/>
  </xdr:twoCellAnchor>
  <xdr:twoCellAnchor>
    <xdr:from>
      <xdr:col>19</xdr:col>
      <xdr:colOff>143435</xdr:colOff>
      <xdr:row>8</xdr:row>
      <xdr:rowOff>74517</xdr:rowOff>
    </xdr:from>
    <xdr:to>
      <xdr:col>27</xdr:col>
      <xdr:colOff>600635</xdr:colOff>
      <xdr:row>15</xdr:row>
      <xdr:rowOff>57150</xdr:rowOff>
    </xdr:to>
    <xdr:sp macro="" textlink="">
      <xdr:nvSpPr>
        <xdr:cNvPr id="19" name="テキスト ボックス 18">
          <a:extLst>
            <a:ext uri="{FF2B5EF4-FFF2-40B4-BE49-F238E27FC236}">
              <a16:creationId xmlns:a16="http://schemas.microsoft.com/office/drawing/2014/main" id="{00000000-0008-0000-0200-000013000000}"/>
            </a:ext>
            <a:ext uri="{147F2762-F138-4A5C-976F-8EAC2B608ADB}">
              <a16:predDERef xmlns:a16="http://schemas.microsoft.com/office/drawing/2014/main" pred="{00000000-0008-0000-0200-000009000000}"/>
            </a:ext>
          </a:extLst>
        </xdr:cNvPr>
        <xdr:cNvSpPr txBox="1"/>
      </xdr:nvSpPr>
      <xdr:spPr>
        <a:xfrm>
          <a:off x="12364010" y="2084292"/>
          <a:ext cx="5943600" cy="193525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16</a:t>
          </a:r>
          <a:r>
            <a:rPr kumimoji="1" lang="ja-JP" altLang="en-US" sz="1200" b="1">
              <a:solidFill>
                <a:srgbClr val="FF0000"/>
              </a:solidFill>
              <a:latin typeface="BIZ UDPゴシック" panose="020B0400000000000000" pitchFamily="50" charset="-128"/>
              <a:ea typeface="BIZ UDPゴシック" panose="020B0400000000000000" pitchFamily="50" charset="-128"/>
            </a:rPr>
            <a:t>行目以降：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賃金改善開始月時点で在籍する職員について記載してください。</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行が足りない場合は、適宜行を増やすなどしてください。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その際、数式がずれないようにご留意ください。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F</a:t>
          </a:r>
          <a:r>
            <a:rPr kumimoji="1" lang="ja-JP" altLang="en-US" sz="1200" b="1">
              <a:solidFill>
                <a:srgbClr val="FF0000"/>
              </a:solidFill>
              <a:latin typeface="BIZ UDPゴシック" panose="020B0400000000000000" pitchFamily="50" charset="-128"/>
              <a:ea typeface="BIZ UDPゴシック" panose="020B0400000000000000" pitchFamily="50" charset="-128"/>
            </a:rPr>
            <a:t>列：</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法定福利費は初期値として概算値の</a:t>
          </a:r>
          <a:r>
            <a:rPr kumimoji="1" lang="en-US" altLang="ja-JP" sz="1200" b="1">
              <a:solidFill>
                <a:srgbClr val="FF0000"/>
              </a:solidFill>
              <a:latin typeface="BIZ UDPゴシック" panose="020B0400000000000000" pitchFamily="50" charset="-128"/>
              <a:ea typeface="BIZ UDPゴシック" panose="020B0400000000000000" pitchFamily="50" charset="-128"/>
            </a:rPr>
            <a:t>16.5</a:t>
          </a:r>
          <a:r>
            <a:rPr kumimoji="1" lang="ja-JP" altLang="en-US" sz="1200" b="1">
              <a:solidFill>
                <a:srgbClr val="FF0000"/>
              </a:solidFill>
              <a:latin typeface="BIZ UDPゴシック" panose="020B0400000000000000" pitchFamily="50" charset="-128"/>
              <a:ea typeface="BIZ UDPゴシック" panose="020B0400000000000000" pitchFamily="50" charset="-128"/>
            </a:rPr>
            <a:t>％を記入していますが、</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医療機関の実態等を踏まえ、別の数値を用いる場合は、①もしくは⑤を修正してご利用ください。</a:t>
          </a:r>
        </a:p>
      </xdr:txBody>
    </xdr:sp>
    <xdr:clientData/>
  </xdr:twoCellAnchor>
  <xdr:twoCellAnchor>
    <xdr:from>
      <xdr:col>19</xdr:col>
      <xdr:colOff>286871</xdr:colOff>
      <xdr:row>75</xdr:row>
      <xdr:rowOff>89647</xdr:rowOff>
    </xdr:from>
    <xdr:to>
      <xdr:col>27</xdr:col>
      <xdr:colOff>426943</xdr:colOff>
      <xdr:row>81</xdr:row>
      <xdr:rowOff>66954</xdr:rowOff>
    </xdr:to>
    <xdr:sp macro="" textlink="">
      <xdr:nvSpPr>
        <xdr:cNvPr id="20" name="テキスト ボックス 3">
          <a:extLst>
            <a:ext uri="{FF2B5EF4-FFF2-40B4-BE49-F238E27FC236}">
              <a16:creationId xmlns:a16="http://schemas.microsoft.com/office/drawing/2014/main" id="{00000000-0008-0000-0200-000014000000}"/>
            </a:ext>
          </a:extLst>
        </xdr:cNvPr>
        <xdr:cNvSpPr txBox="1"/>
      </xdr:nvSpPr>
      <xdr:spPr>
        <a:xfrm>
          <a:off x="12507446" y="12729322"/>
          <a:ext cx="5626472" cy="14251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対象職員の給与総額引き上げに必要な金額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と</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ベースアップ評価料による算定金額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の差額について</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正の値の場合（＝給与総額引き上げ額がベースアップ評価料算定金額を上回る場合）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（ベースアップ評価料以外の）自己財源による対象職員に対するベア等の実施分の金額</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負の値の場合（＝ベースアップ評価料算定金額が給与総額引き上げ額を上回る場合）</a:t>
          </a:r>
        </a:p>
        <a:p>
          <a:r>
            <a:rPr kumimoji="1" lang="ja-JP" altLang="en-US" sz="1100">
              <a:solidFill>
                <a:srgbClr val="FF0000"/>
              </a:solidFill>
              <a:latin typeface="BIZ UDPゴシック" panose="020B0400000000000000" pitchFamily="50" charset="-128"/>
              <a:ea typeface="BIZ UDPゴシック" panose="020B0400000000000000" pitchFamily="50" charset="-128"/>
            </a:rPr>
            <a:t>　　令和７年度への繰越金額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3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3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74196" y="200324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47108" name="Option Button 4"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47109" name="Option Button 5" hidden="1">
              <a:extLst>
                <a:ext uri="{63B3BB69-23CF-44E3-9099-C40C66FF867C}">
                  <a14:compatExt spid="_x0000_s47109"/>
                </a:ext>
                <a:ext uri="{FF2B5EF4-FFF2-40B4-BE49-F238E27FC236}">
                  <a16:creationId xmlns:a16="http://schemas.microsoft.com/office/drawing/2014/main" id="{00000000-0008-0000-03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3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300-000003000000}"/>
            </a:ext>
          </a:extLst>
        </xdr:cNvPr>
        <xdr:cNvSpPr txBox="1"/>
      </xdr:nvSpPr>
      <xdr:spPr>
        <a:xfrm>
          <a:off x="190500" y="3209925"/>
          <a:ext cx="8924925"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300-000004000000}"/>
            </a:ext>
          </a:extLst>
        </xdr:cNvPr>
        <xdr:cNvSpPr txBox="1"/>
      </xdr:nvSpPr>
      <xdr:spPr>
        <a:xfrm>
          <a:off x="200025" y="4210050"/>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 y="540067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6" name="テキスト ボックス 4">
          <a:extLst>
            <a:ext uri="{FF2B5EF4-FFF2-40B4-BE49-F238E27FC236}">
              <a16:creationId xmlns:a16="http://schemas.microsoft.com/office/drawing/2014/main" id="{00000000-0008-0000-0300-000006000000}"/>
            </a:ext>
          </a:extLst>
        </xdr:cNvPr>
        <xdr:cNvSpPr txBox="1"/>
      </xdr:nvSpPr>
      <xdr:spPr>
        <a:xfrm>
          <a:off x="200025" y="8410575"/>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150</xdr:row>
      <xdr:rowOff>180975</xdr:rowOff>
    </xdr:from>
    <xdr:to>
      <xdr:col>33</xdr:col>
      <xdr:colOff>0</xdr:colOff>
      <xdr:row>179</xdr:row>
      <xdr:rowOff>9525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23825" y="21888450"/>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a:p>
          <a:pPr marL="216000" indent="-457200"/>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　「給与総額」には、賞与や法定福利費等の事業主負担分を含めた金額を計上すること（ただし、役員報酬については除く。）。</a:t>
          </a:r>
        </a:p>
      </xdr:txBody>
    </xdr:sp>
    <xdr:clientData/>
  </xdr:twoCellAnchor>
  <xdr:oneCellAnchor>
    <xdr:from>
      <xdr:col>30</xdr:col>
      <xdr:colOff>171450</xdr:colOff>
      <xdr:row>50</xdr:row>
      <xdr:rowOff>47625</xdr:rowOff>
    </xdr:from>
    <xdr:ext cx="184731" cy="264560"/>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458200" y="1002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41</xdr:col>
      <xdr:colOff>37180</xdr:colOff>
      <xdr:row>0</xdr:row>
      <xdr:rowOff>114300</xdr:rowOff>
    </xdr:from>
    <xdr:to>
      <xdr:col>51</xdr:col>
      <xdr:colOff>118947</xdr:colOff>
      <xdr:row>10</xdr:row>
      <xdr:rowOff>47625</xdr:rowOff>
    </xdr:to>
    <xdr:sp macro="" textlink="">
      <xdr:nvSpPr>
        <xdr:cNvPr id="9" name="テキスト ボックス 14">
          <a:extLst>
            <a:ext uri="{FF2B5EF4-FFF2-40B4-BE49-F238E27FC236}">
              <a16:creationId xmlns:a16="http://schemas.microsoft.com/office/drawing/2014/main" id="{00000000-0008-0000-0300-000009000000}"/>
            </a:ext>
            <a:ext uri="{147F2762-F138-4A5C-976F-8EAC2B608ADB}">
              <a16:predDERef xmlns:a16="http://schemas.microsoft.com/office/drawing/2014/main" pred="{00000000-0008-0000-0200-000009000000}"/>
            </a:ext>
          </a:extLst>
        </xdr:cNvPr>
        <xdr:cNvSpPr txBox="1"/>
      </xdr:nvSpPr>
      <xdr:spPr>
        <a:xfrm>
          <a:off x="9362155" y="114300"/>
          <a:ext cx="5949167" cy="1914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本シートの赤枠内の数字を実際の賃金改善計画書の様式に転記してください。</a:t>
          </a:r>
          <a:endParaRPr kumimoji="1" lang="en-US" altLang="ja-JP" sz="1200" b="1">
            <a:solidFill>
              <a:srgbClr val="FF0000"/>
            </a:solidFill>
          </a:endParaRPr>
        </a:p>
        <a:p>
          <a:pPr>
            <a:lnSpc>
              <a:spcPts val="1400"/>
            </a:lnSpc>
          </a:pPr>
          <a:r>
            <a:rPr kumimoji="1" lang="ja-JP" altLang="en-US" sz="1200" b="1">
              <a:solidFill>
                <a:srgbClr val="FF0000"/>
              </a:solidFill>
            </a:rPr>
            <a:t>ただし、以下の項目は手入力が必要ですので、ご留意ください。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①</a:t>
          </a:r>
          <a:endParaRPr kumimoji="1" lang="en-US" altLang="ja-JP" sz="1200" b="1">
            <a:solidFill>
              <a:srgbClr val="FF0000"/>
            </a:solidFill>
          </a:endParaRPr>
        </a:p>
        <a:p>
          <a:pPr>
            <a:lnSpc>
              <a:spcPts val="1400"/>
            </a:lnSpc>
          </a:pPr>
          <a:r>
            <a:rPr kumimoji="1" lang="ja-JP" altLang="en-US" sz="1200" b="1">
              <a:solidFill>
                <a:srgbClr val="FF0000"/>
              </a:solidFill>
            </a:rPr>
            <a:t>「（２）賃金改善実施計画の開始月」と「（３）ベースアップ評価料算定期間」について、令和６年７月以降である場合は、値を変更してください。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②</a:t>
          </a:r>
        </a:p>
        <a:p>
          <a:pPr>
            <a:lnSpc>
              <a:spcPts val="1400"/>
            </a:lnSpc>
          </a:pPr>
          <a:r>
            <a:rPr kumimoji="1" lang="ja-JP" altLang="en-US" sz="1200" b="1">
              <a:solidFill>
                <a:srgbClr val="FF0000"/>
              </a:solidFill>
            </a:rPr>
            <a:t>「（</a:t>
          </a:r>
          <a:r>
            <a:rPr kumimoji="1" lang="en-US" altLang="ja-JP" sz="1200" b="1">
              <a:solidFill>
                <a:srgbClr val="FF0000"/>
              </a:solidFill>
            </a:rPr>
            <a:t>11</a:t>
          </a:r>
          <a:r>
            <a:rPr kumimoji="1" lang="ja-JP" altLang="en-US" sz="1200" b="1">
              <a:solidFill>
                <a:srgbClr val="FF0000"/>
              </a:solidFill>
            </a:rPr>
            <a:t>）うち定期昇給相当分」について、定期昇給も行う場合は値を入力してください。「（</a:t>
          </a:r>
          <a:r>
            <a:rPr kumimoji="1" lang="en-US" altLang="ja-JP" sz="1200" b="1">
              <a:solidFill>
                <a:srgbClr val="FF0000"/>
              </a:solidFill>
            </a:rPr>
            <a:t>17</a:t>
          </a:r>
          <a:r>
            <a:rPr kumimoji="1" lang="ja-JP" altLang="en-US" sz="1200" b="1">
              <a:solidFill>
                <a:srgbClr val="FF0000"/>
              </a:solidFill>
            </a:rPr>
            <a:t>）」等、以降の「うち定期昇給相当分」も同様です。</a:t>
          </a:r>
        </a:p>
      </xdr:txBody>
    </xdr:sp>
    <xdr:clientData/>
  </xdr:twoCellAnchor>
  <xdr:twoCellAnchor>
    <xdr:from>
      <xdr:col>10</xdr:col>
      <xdr:colOff>275167</xdr:colOff>
      <xdr:row>16</xdr:row>
      <xdr:rowOff>39159</xdr:rowOff>
    </xdr:from>
    <xdr:to>
      <xdr:col>25</xdr:col>
      <xdr:colOff>142859</xdr:colOff>
      <xdr:row>19</xdr:row>
      <xdr:rowOff>156384</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3037417" y="3220509"/>
          <a:ext cx="4011067" cy="717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（３）</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７月以降からベースアップ評価料を算定開始する場合には、それぞれを変更してください。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66675</xdr:colOff>
      <xdr:row>15</xdr:row>
      <xdr:rowOff>142875</xdr:rowOff>
    </xdr:from>
    <xdr:to>
      <xdr:col>10</xdr:col>
      <xdr:colOff>275167</xdr:colOff>
      <xdr:row>17</xdr:row>
      <xdr:rowOff>197255</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2552700" y="3124200"/>
          <a:ext cx="484717" cy="4544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47625</xdr:colOff>
      <xdr:row>17</xdr:row>
      <xdr:rowOff>197255</xdr:rowOff>
    </xdr:from>
    <xdr:to>
      <xdr:col>10</xdr:col>
      <xdr:colOff>275167</xdr:colOff>
      <xdr:row>20</xdr:row>
      <xdr:rowOff>91017</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2533650" y="3578630"/>
          <a:ext cx="503767" cy="4938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164227</xdr:colOff>
      <xdr:row>34</xdr:row>
      <xdr:rowOff>96183</xdr:rowOff>
    </xdr:from>
    <xdr:to>
      <xdr:col>51</xdr:col>
      <xdr:colOff>207277</xdr:colOff>
      <xdr:row>44</xdr:row>
      <xdr:rowOff>932</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279652" y="6877983"/>
          <a:ext cx="6120000" cy="190499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（５）令和７年度への繰越予定額</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（４）算定金額の見込み</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＋対象職員自己財源ベア分</a:t>
          </a: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ー</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※(19)</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2.5%</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を超える場合であって、ベースアップ評価料を対象職員以外の賃金改善に充当す　</a:t>
          </a: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　るときは、（５）と（</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）には当該金額を引いた金額を入力してください。</a:t>
          </a:r>
          <a:endPar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40</xdr:col>
      <xdr:colOff>160865</xdr:colOff>
      <xdr:row>50</xdr:row>
      <xdr:rowOff>136632</xdr:rowOff>
    </xdr:from>
    <xdr:to>
      <xdr:col>51</xdr:col>
      <xdr:colOff>203915</xdr:colOff>
      <xdr:row>56</xdr:row>
      <xdr:rowOff>172235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76290" y="10118832"/>
          <a:ext cx="6120000" cy="12357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（８）全体の賃金改善の見込み額</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賃金改善期間における全体の賃金改善の見込額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(❶</a:t>
          </a:r>
          <a:r>
            <a:rPr lang="ja-JP" altLang="en-US"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＋❷</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)×❸</a:t>
          </a: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endParaRPr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p>
        <a:p>
          <a:pPr algn="l"/>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－２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u="sng">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665692</xdr:colOff>
      <xdr:row>37</xdr:row>
      <xdr:rowOff>169955</xdr:rowOff>
    </xdr:from>
    <xdr:to>
      <xdr:col>47</xdr:col>
      <xdr:colOff>284692</xdr:colOff>
      <xdr:row>41</xdr:row>
      <xdr:rowOff>49305</xdr:rowOff>
    </xdr:to>
    <xdr:sp macro="" textlink="">
      <xdr:nvSpPr>
        <xdr:cNvPr id="15" name="矢印: 左カーブ 14">
          <a:extLst>
            <a:ext uri="{FF2B5EF4-FFF2-40B4-BE49-F238E27FC236}">
              <a16:creationId xmlns:a16="http://schemas.microsoft.com/office/drawing/2014/main" id="{00000000-0008-0000-0300-00000F000000}"/>
            </a:ext>
          </a:extLst>
        </xdr:cNvPr>
        <xdr:cNvSpPr/>
      </xdr:nvSpPr>
      <xdr:spPr>
        <a:xfrm>
          <a:off x="12524317" y="7551830"/>
          <a:ext cx="285750" cy="679450"/>
        </a:xfrm>
        <a:prstGeom prst="curvedLef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40</xdr:col>
      <xdr:colOff>160866</xdr:colOff>
      <xdr:row>66</xdr:row>
      <xdr:rowOff>24215</xdr:rowOff>
    </xdr:from>
    <xdr:to>
      <xdr:col>51</xdr:col>
      <xdr:colOff>203916</xdr:colOff>
      <xdr:row>69</xdr:row>
      <xdr:rowOff>54790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276291" y="13206815"/>
          <a:ext cx="6120000" cy="630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11</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）うち定期昇給相当分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r>
            <a:rPr kumimoji="1" lang="ja-JP" altLang="en-US" sz="1100" u="sng" kern="1200">
              <a:solidFill>
                <a:sysClr val="windowText" lastClr="000000"/>
              </a:solidFill>
              <a:effectLst/>
              <a:latin typeface="BIZ UDゴシック" panose="020B0400000000000000" pitchFamily="49" charset="-128"/>
              <a:ea typeface="BIZ UDゴシック" panose="020B0400000000000000" pitchFamily="49" charset="-128"/>
              <a:cs typeface="+mn-cs"/>
            </a:rPr>
            <a:t>にはない項目</a:t>
          </a:r>
          <a:endParaRPr kumimoji="1" lang="en-US" altLang="ja-JP" sz="1100"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賃金改善実施期間において定期昇給により改善する賃金額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160866</xdr:colOff>
      <xdr:row>69</xdr:row>
      <xdr:rowOff>104775</xdr:rowOff>
    </xdr:from>
    <xdr:to>
      <xdr:col>51</xdr:col>
      <xdr:colOff>203916</xdr:colOff>
      <xdr:row>116</xdr:row>
      <xdr:rowOff>28575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9276291" y="13887450"/>
          <a:ext cx="6120000" cy="19240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Ⅳ</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対象職員（全体）の基本給等</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14</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 </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対象職員の給与等</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の給与総額・基本給等総額（②）の合計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の給与総額・基本給等総額（Ａ）の合計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の給与総額・基本給等総額（ア）の合計</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149660</xdr:colOff>
      <xdr:row>85</xdr:row>
      <xdr:rowOff>201461</xdr:rowOff>
    </xdr:from>
    <xdr:to>
      <xdr:col>51</xdr:col>
      <xdr:colOff>192710</xdr:colOff>
      <xdr:row>90</xdr:row>
      <xdr:rowOff>112999</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9265085" y="15182850"/>
          <a:ext cx="6120000" cy="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Ⅷ</a:t>
          </a: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Ⅳ</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対象職員（全体）の基本給等　と同様に職種ごとの合計を記載</a:t>
          </a:r>
        </a:p>
        <a:p>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160866</xdr:colOff>
      <xdr:row>56</xdr:row>
      <xdr:rowOff>187821</xdr:rowOff>
    </xdr:from>
    <xdr:to>
      <xdr:col>51</xdr:col>
      <xdr:colOff>203916</xdr:colOff>
      <xdr:row>65</xdr:row>
      <xdr:rowOff>190500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276291" y="11370171"/>
          <a:ext cx="6120000" cy="18029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）うち（９）以外によるベア等実施分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a:t>
          </a:r>
          <a:r>
            <a:rPr kumimoji="1" lang="ja-JP" altLang="en-US" sz="1100" u="sng" kern="1200">
              <a:solidFill>
                <a:srgbClr val="FF0000"/>
              </a:solidFill>
              <a:effectLst/>
              <a:latin typeface="BIZ UDゴシック" panose="020B0400000000000000" pitchFamily="49" charset="-128"/>
              <a:ea typeface="BIZ UDゴシック" panose="020B0400000000000000" pitchFamily="49" charset="-128"/>
              <a:cs typeface="+mn-cs"/>
            </a:rPr>
            <a:t>以外</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の給与総額引き上げに必要な金額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❷（Ｅの合計－⑥の合計）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400" kern="1200" baseline="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u="sng">
              <a:solidFill>
                <a:srgbClr val="FF0000"/>
              </a:solidFill>
              <a:latin typeface="BIZ UDゴシック" panose="020B0400000000000000" pitchFamily="49" charset="-128"/>
              <a:ea typeface="BIZ UDゴシック" panose="020B0400000000000000" pitchFamily="49" charset="-128"/>
            </a:rPr>
            <a:t>対象職員自己財源ベア分</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※(19)</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が</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を超える場合であって、ベースアップ評価料を対象職員以外の賃金改善に充当す　</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　るときは、（５）と（</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）には当該金額を引いた金額を入力してください。</a:t>
          </a:r>
        </a:p>
      </xdr:txBody>
    </xdr:sp>
    <xdr:clientData/>
  </xdr:twoCellAnchor>
  <xdr:twoCellAnchor>
    <xdr:from>
      <xdr:col>40</xdr:col>
      <xdr:colOff>160865</xdr:colOff>
      <xdr:row>31</xdr:row>
      <xdr:rowOff>35858</xdr:rowOff>
    </xdr:from>
    <xdr:to>
      <xdr:col>51</xdr:col>
      <xdr:colOff>203915</xdr:colOff>
      <xdr:row>34</xdr:row>
      <xdr:rowOff>59764</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276290" y="6217583"/>
          <a:ext cx="6120000" cy="62398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４</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算定金額の見込み</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実際の届出様式では、届出様式の（参考）シート（評価料（</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Ⅱ</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）を届け出る場合には、様式</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96</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）の値が反映されます。（ツールでは「計算シート」の値が反映されています）</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40</xdr:col>
      <xdr:colOff>158380</xdr:colOff>
      <xdr:row>44</xdr:row>
      <xdr:rowOff>21041</xdr:rowOff>
    </xdr:from>
    <xdr:to>
      <xdr:col>51</xdr:col>
      <xdr:colOff>201430</xdr:colOff>
      <xdr:row>50</xdr:row>
      <xdr:rowOff>105223</xdr:rowOff>
    </xdr:to>
    <xdr:sp macro="" textlink="">
      <xdr:nvSpPr>
        <xdr:cNvPr id="21" name="正方形/長方形 11">
          <a:extLst>
            <a:ext uri="{FF2B5EF4-FFF2-40B4-BE49-F238E27FC236}">
              <a16:creationId xmlns:a16="http://schemas.microsoft.com/office/drawing/2014/main" id="{00000000-0008-0000-0300-000015000000}"/>
            </a:ext>
          </a:extLst>
        </xdr:cNvPr>
        <xdr:cNvSpPr/>
      </xdr:nvSpPr>
      <xdr:spPr>
        <a:xfrm>
          <a:off x="9273805" y="8803091"/>
          <a:ext cx="6120000" cy="1284332"/>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様式にはない項目（対象職員自己財源ベア分）</a:t>
          </a:r>
          <a:endParaRPr kumimoji="1" lang="en-US" altLang="ja-JP"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初期値では、「</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0</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」もしくは計算シートの</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ベースアップ評価料による算定金額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を上回る場合の差額を反映する数式が入力されています。医療機関の状況に応じて数式に代えて、ベースアップ評価料以外の自己財源による、対象職員に対するベア等の実施分を記載することもできます。（上記の（５）令和７年度への繰越予定額が自動調整されます）なお、本項目は、実際の賃金改善計画書への転記は不要です。</a:t>
          </a:r>
          <a:endPar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32</xdr:col>
      <xdr:colOff>28575</xdr:colOff>
      <xdr:row>45</xdr:row>
      <xdr:rowOff>107824</xdr:rowOff>
    </xdr:from>
    <xdr:to>
      <xdr:col>40</xdr:col>
      <xdr:colOff>158380</xdr:colOff>
      <xdr:row>47</xdr:row>
      <xdr:rowOff>63132</xdr:rowOff>
    </xdr:to>
    <xdr:cxnSp macro="">
      <xdr:nvCxnSpPr>
        <xdr:cNvPr id="22" name="直線矢印コネクタ 21">
          <a:extLst>
            <a:ext uri="{FF2B5EF4-FFF2-40B4-BE49-F238E27FC236}">
              <a16:creationId xmlns:a16="http://schemas.microsoft.com/office/drawing/2014/main" id="{00000000-0008-0000-0300-000016000000}"/>
            </a:ext>
          </a:extLst>
        </xdr:cNvPr>
        <xdr:cNvCxnSpPr>
          <a:stCxn id="21" idx="1"/>
        </xdr:cNvCxnSpPr>
      </xdr:nvCxnSpPr>
      <xdr:spPr>
        <a:xfrm flipH="1" flipV="1">
          <a:off x="8867775" y="9089899"/>
          <a:ext cx="406030" cy="35535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95250</xdr:colOff>
      <xdr:row>10</xdr:row>
      <xdr:rowOff>31750</xdr:rowOff>
    </xdr:from>
    <xdr:to>
      <xdr:col>32</xdr:col>
      <xdr:colOff>271992</xdr:colOff>
      <xdr:row>13</xdr:row>
      <xdr:rowOff>171450</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95250" y="2012950"/>
          <a:ext cx="9015942" cy="7397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160867</xdr:colOff>
      <xdr:row>4</xdr:row>
      <xdr:rowOff>52022</xdr:rowOff>
    </xdr:from>
    <xdr:to>
      <xdr:col>40</xdr:col>
      <xdr:colOff>112882</xdr:colOff>
      <xdr:row>9</xdr:row>
      <xdr:rowOff>190501</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5132917" y="833072"/>
          <a:ext cx="4095390" cy="11386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（１）賃金引上げの実施方法</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令和６年度のベースアップ評価料による算定金額のうち、一部を繰り越して令和７年度の更なる賃金改善に充てる場合には、「段階的な引上げを行う」を選択してください。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計画時点で繰り越しを行わない場合には、「一律の引上げを行う」を選択してください。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0</xdr:col>
      <xdr:colOff>85725</xdr:colOff>
      <xdr:row>51</xdr:row>
      <xdr:rowOff>47625</xdr:rowOff>
    </xdr:from>
    <xdr:to>
      <xdr:col>32</xdr:col>
      <xdr:colOff>266700</xdr:colOff>
      <xdr:row>59</xdr:row>
      <xdr:rowOff>171450</xdr:rowOff>
    </xdr:to>
    <xdr:sp macro="" textlink="">
      <xdr:nvSpPr>
        <xdr:cNvPr id="25" name="テキスト ボックス 4">
          <a:extLst>
            <a:ext uri="{FF2B5EF4-FFF2-40B4-BE49-F238E27FC236}">
              <a16:creationId xmlns:a16="http://schemas.microsoft.com/office/drawing/2014/main" id="{00000000-0008-0000-0300-000019000000}"/>
            </a:ext>
          </a:extLst>
        </xdr:cNvPr>
        <xdr:cNvSpPr txBox="1"/>
      </xdr:nvSpPr>
      <xdr:spPr>
        <a:xfrm>
          <a:off x="85725" y="10229850"/>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38100</xdr:colOff>
      <xdr:row>61</xdr:row>
      <xdr:rowOff>9525</xdr:rowOff>
    </xdr:from>
    <xdr:to>
      <xdr:col>32</xdr:col>
      <xdr:colOff>266700</xdr:colOff>
      <xdr:row>66</xdr:row>
      <xdr:rowOff>171451</xdr:rowOff>
    </xdr:to>
    <xdr:sp macro="" textlink="">
      <xdr:nvSpPr>
        <xdr:cNvPr id="26" name="テキスト ボックス 4">
          <a:extLst>
            <a:ext uri="{FF2B5EF4-FFF2-40B4-BE49-F238E27FC236}">
              <a16:creationId xmlns:a16="http://schemas.microsoft.com/office/drawing/2014/main" id="{00000000-0008-0000-0300-00001A000000}"/>
            </a:ext>
          </a:extLst>
        </xdr:cNvPr>
        <xdr:cNvSpPr txBox="1"/>
      </xdr:nvSpPr>
      <xdr:spPr>
        <a:xfrm>
          <a:off x="38100" y="12192000"/>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40</xdr:col>
      <xdr:colOff>161925</xdr:colOff>
      <xdr:row>116</xdr:row>
      <xdr:rowOff>66675</xdr:rowOff>
    </xdr:from>
    <xdr:to>
      <xdr:col>51</xdr:col>
      <xdr:colOff>204975</xdr:colOff>
      <xdr:row>136</xdr:row>
      <xdr:rowOff>38101</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9277350" y="15849600"/>
          <a:ext cx="6120000" cy="29718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40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歳未満の勤務医師、勤務歯科医師の基本給等に係る事項</a:t>
          </a:r>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の基本給等（②）の合計額</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基本給等＋基本給等の引き上げに連動する増額分（Ｅ）の合計額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基本給等（ア）の合計額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Ⅵ</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事務職員の基本給等に係る事項</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についても同様</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125506</xdr:colOff>
      <xdr:row>15</xdr:row>
      <xdr:rowOff>92142</xdr:rowOff>
    </xdr:from>
    <xdr:to>
      <xdr:col>27</xdr:col>
      <xdr:colOff>554131</xdr:colOff>
      <xdr:row>18</xdr:row>
      <xdr:rowOff>202267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rrowheads="1"/>
        </xdr:cNvSpPr>
      </xdr:nvSpPr>
      <xdr:spPr bwMode="auto">
        <a:xfrm>
          <a:off x="12346081" y="4054542"/>
          <a:ext cx="5915025" cy="85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基本給等：基本給や決まって毎月支払われる手当（住居手当、通勤手当、役職手当など）</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　　与　：基本給等に加え、その都度変動する超過勤務手当等を含めたもの</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給与総額：給与＋賞与＋法定福利費の事業主負担分の総額。ただし役員報酬については除く。</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1710690" indent="-1710690"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法定福利費の事業主負担分：年収の</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16.5</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で概算してよい。</a:t>
          </a:r>
          <a:endParaRPr lang="en-US" alt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123824</xdr:colOff>
      <xdr:row>41</xdr:row>
      <xdr:rowOff>156882</xdr:rowOff>
    </xdr:from>
    <xdr:to>
      <xdr:col>27</xdr:col>
      <xdr:colOff>457200</xdr:colOff>
      <xdr:row>52</xdr:row>
      <xdr:rowOff>156882</xdr:rowOff>
    </xdr:to>
    <xdr:sp macro="" textlink="">
      <xdr:nvSpPr>
        <xdr:cNvPr id="5" name="テキスト ボックス 3">
          <a:extLst>
            <a:ext uri="{FF2B5EF4-FFF2-40B4-BE49-F238E27FC236}">
              <a16:creationId xmlns:a16="http://schemas.microsoft.com/office/drawing/2014/main" id="{00000000-0008-0000-0500-000005000000}"/>
            </a:ext>
          </a:extLst>
        </xdr:cNvPr>
        <xdr:cNvSpPr txBox="1"/>
      </xdr:nvSpPr>
      <xdr:spPr>
        <a:xfrm>
          <a:off x="12349442" y="9625853"/>
          <a:ext cx="5801846" cy="143435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（賃金改善の見込み額のうち、ベア等実施分）</a:t>
          </a:r>
          <a:r>
            <a:rPr kumimoji="1" lang="ja-JP" altLang="en-US" sz="1100">
              <a:latin typeface="BIZ UDPゴシック" panose="020B0400000000000000" pitchFamily="50" charset="-128"/>
              <a:ea typeface="BIZ UDPゴシック" panose="020B0400000000000000" pitchFamily="50" charset="-128"/>
            </a:rPr>
            <a:t>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これらに単価増加の影響分についてはベースアップ評価料を充当することができますが、計画書時点で不明の場合は記載する必要はありません。</a:t>
          </a:r>
          <a:r>
            <a:rPr kumimoji="1" lang="ja-JP" altLang="en-US" sz="1100">
              <a:solidFill>
                <a:srgbClr val="FF0000"/>
              </a:solidFill>
              <a:latin typeface="BIZ UDPゴシック" panose="020B0400000000000000" pitchFamily="50" charset="-128"/>
              <a:ea typeface="BIZ UDPゴシック" panose="020B0400000000000000" pitchFamily="50" charset="-128"/>
            </a:rPr>
            <a:t>このとき、単価増加の影響分を含めた賃金改善の総額が、ベースアップ評価料による算定金額を超えた場合は、医療機関の自己財源を用いることとなります。</a:t>
          </a:r>
        </a:p>
      </xdr:txBody>
    </xdr:sp>
    <xdr:clientData/>
  </xdr:twoCellAnchor>
  <xdr:twoCellAnchor>
    <xdr:from>
      <xdr:col>20</xdr:col>
      <xdr:colOff>36858</xdr:colOff>
      <xdr:row>18</xdr:row>
      <xdr:rowOff>228288</xdr:rowOff>
    </xdr:from>
    <xdr:to>
      <xdr:col>24</xdr:col>
      <xdr:colOff>408335</xdr:colOff>
      <xdr:row>37</xdr:row>
      <xdr:rowOff>210502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12943233" y="5171763"/>
          <a:ext cx="3114677" cy="2868289"/>
          <a:chOff x="15430499" y="4419600"/>
          <a:chExt cx="3114677" cy="2190749"/>
        </a:xfrm>
      </xdr:grpSpPr>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6802100" y="4524375"/>
            <a:ext cx="676275" cy="1714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15430499" y="4419600"/>
            <a:ext cx="3114677" cy="2190749"/>
            <a:chOff x="15430499" y="4419600"/>
            <a:chExt cx="3114677" cy="2190749"/>
          </a:xfrm>
        </xdr:grpSpPr>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5430499" y="4514850"/>
              <a:ext cx="2066926" cy="19907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5440025" y="4524375"/>
              <a:ext cx="1362075" cy="17145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5440026" y="6238874"/>
              <a:ext cx="2038350" cy="2381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15468599" y="4876801"/>
              <a:ext cx="1304925" cy="133350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5773400" y="4781550"/>
              <a:ext cx="676275" cy="285750"/>
            </a:xfrm>
            <a:prstGeom prst="rect">
              <a:avLst/>
            </a:prstGeom>
            <a:ln w="28575">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②</a:t>
              </a:r>
              <a:endParaRPr kumimoji="1" lang="en-US" altLang="ja-JP" sz="900"/>
            </a:p>
            <a:p>
              <a:pPr algn="ctr"/>
              <a:r>
                <a:rPr kumimoji="1" lang="ja-JP" altLang="en-US" sz="900"/>
                <a:t>基本給等</a:t>
              </a:r>
            </a:p>
          </xdr:txBody>
        </xdr:sp>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5744826" y="4419600"/>
              <a:ext cx="723900" cy="285750"/>
            </a:xfrm>
            <a:prstGeom prst="rect">
              <a:avLst/>
            </a:prstGeom>
            <a:solidFill>
              <a:sysClr val="window" lastClr="FFFFFF"/>
            </a:solidFill>
            <a:ln w="28575">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③</a:t>
              </a:r>
              <a:endParaRPr kumimoji="1" lang="en-US" altLang="ja-JP" sz="900"/>
            </a:p>
            <a:p>
              <a:pPr algn="ctr"/>
              <a:r>
                <a:rPr kumimoji="1" lang="ja-JP" altLang="en-US" sz="900"/>
                <a:t>給与</a:t>
              </a:r>
            </a:p>
          </xdr:txBody>
        </xdr:sp>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6859251" y="4419600"/>
              <a:ext cx="552449" cy="285750"/>
            </a:xfrm>
            <a:prstGeom prst="rect">
              <a:avLst/>
            </a:prstGeom>
            <a:solidFill>
              <a:sysClr val="window" lastClr="FFFFFF"/>
            </a:solidFill>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900"/>
                <a:t>④</a:t>
              </a:r>
              <a:endParaRPr kumimoji="1" lang="en-US" altLang="ja-JP" sz="900"/>
            </a:p>
            <a:p>
              <a:pPr algn="ctr"/>
              <a:r>
                <a:rPr kumimoji="1" lang="ja-JP" altLang="en-US" sz="900"/>
                <a:t>賞与</a:t>
              </a:r>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6230601" y="6296024"/>
              <a:ext cx="1181100" cy="314325"/>
            </a:xfrm>
            <a:prstGeom prst="rect">
              <a:avLst/>
            </a:prstGeom>
            <a:solidFill>
              <a:sysClr val="window" lastClr="FFFFFF"/>
            </a:solidFill>
            <a:ln w="28575">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tIns="108000" bIns="0" rtlCol="0" anchor="t"/>
            <a:lstStyle/>
            <a:p>
              <a:pPr algn="ctr">
                <a:lnSpc>
                  <a:spcPts val="800"/>
                </a:lnSpc>
              </a:pPr>
              <a:r>
                <a:rPr kumimoji="1" lang="ja-JP" altLang="en-US" sz="900"/>
                <a:t>⑤</a:t>
              </a:r>
              <a:endParaRPr kumimoji="1" lang="en-US" altLang="ja-JP" sz="900"/>
            </a:p>
            <a:p>
              <a:pPr algn="ctr">
                <a:lnSpc>
                  <a:spcPts val="800"/>
                </a:lnSpc>
              </a:pPr>
              <a:r>
                <a:rPr kumimoji="1" lang="ja-JP" altLang="en-US" sz="900"/>
                <a:t>法定福利費</a:t>
              </a:r>
              <a:endParaRPr kumimoji="1" lang="en-US" altLang="ja-JP" sz="900"/>
            </a:p>
            <a:p>
              <a:pPr algn="ctr">
                <a:lnSpc>
                  <a:spcPts val="800"/>
                </a:lnSpc>
              </a:pPr>
              <a:r>
                <a:rPr kumimoji="1" lang="ja-JP" altLang="en-US" sz="900"/>
                <a:t>事業主負担分</a:t>
              </a:r>
            </a:p>
          </xdr:txBody>
        </xdr:sp>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7773650" y="5133974"/>
              <a:ext cx="771526" cy="322874"/>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⑥</a:t>
              </a:r>
              <a:endParaRPr kumimoji="1" lang="en-US" altLang="ja-JP" sz="1100"/>
            </a:p>
            <a:p>
              <a:pPr algn="ctr"/>
              <a:r>
                <a:rPr kumimoji="1" lang="ja-JP" altLang="en-US" sz="1100"/>
                <a:t>給与総額</a:t>
              </a:r>
            </a:p>
          </xdr:txBody>
        </xdr:sp>
        <xdr:cxnSp macro="">
          <xdr:nvCxnSpPr>
            <xdr:cNvPr id="17" name="直線コネクタ 16">
              <a:extLst>
                <a:ext uri="{FF2B5EF4-FFF2-40B4-BE49-F238E27FC236}">
                  <a16:creationId xmlns:a16="http://schemas.microsoft.com/office/drawing/2014/main" id="{00000000-0008-0000-0500-000011000000}"/>
                </a:ext>
              </a:extLst>
            </xdr:cNvPr>
            <xdr:cNvCxnSpPr>
              <a:stCxn id="8" idx="3"/>
              <a:endCxn id="16" idx="1"/>
            </xdr:cNvCxnSpPr>
          </xdr:nvCxnSpPr>
          <xdr:spPr>
            <a:xfrm flipV="1">
              <a:off x="17497425" y="5295411"/>
              <a:ext cx="276225" cy="21480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19</xdr:col>
      <xdr:colOff>123825</xdr:colOff>
      <xdr:row>0</xdr:row>
      <xdr:rowOff>104776</xdr:rowOff>
    </xdr:from>
    <xdr:to>
      <xdr:col>27</xdr:col>
      <xdr:colOff>581025</xdr:colOff>
      <xdr:row>8</xdr:row>
      <xdr:rowOff>11206</xdr:rowOff>
    </xdr:to>
    <xdr:sp macro="" textlink="">
      <xdr:nvSpPr>
        <xdr:cNvPr id="18" name="テキスト ボックス 17">
          <a:extLst>
            <a:ext uri="{FF2B5EF4-FFF2-40B4-BE49-F238E27FC236}">
              <a16:creationId xmlns:a16="http://schemas.microsoft.com/office/drawing/2014/main" id="{00000000-0008-0000-0500-000012000000}"/>
            </a:ext>
            <a:ext uri="{147F2762-F138-4A5C-976F-8EAC2B608ADB}">
              <a16:predDERef xmlns:a16="http://schemas.microsoft.com/office/drawing/2014/main" pred="{00000000-0008-0000-0200-000009000000}"/>
            </a:ext>
          </a:extLst>
        </xdr:cNvPr>
        <xdr:cNvSpPr txBox="1"/>
      </xdr:nvSpPr>
      <xdr:spPr>
        <a:xfrm>
          <a:off x="12349443" y="104776"/>
          <a:ext cx="5925670" cy="19122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本「計算シート」の赤枠内を記入していただければ、</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「転記例」のシートの赤枠部分（実際の賃金改善計画書に転記する部分）が</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自動で記入されます。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ベースアップ評価料による算定金額の見込み</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（単位：円）</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届出様式の「（参考）賃金引き上げ計画書作成のための計算シート」を先に作成していただき、同シートで計算される「外来・在宅ベースアップ評価料（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）等の算定により算定される点数の見込み」の点数を、左の「外来・在宅ベースアップ評価料（</a:t>
          </a:r>
          <a:r>
            <a:rPr kumimoji="1" lang="en-US" altLang="ja-JP" sz="1200" b="1">
              <a:solidFill>
                <a:srgbClr val="FF0000"/>
              </a:solidFill>
              <a:latin typeface="BIZ UDPゴシック" panose="020B0400000000000000" pitchFamily="50" charset="-128"/>
              <a:ea typeface="BIZ UDPゴシック" panose="020B0400000000000000" pitchFamily="50" charset="-128"/>
            </a:rPr>
            <a:t>Ⅰ</a:t>
          </a:r>
          <a:r>
            <a:rPr kumimoji="1" lang="ja-JP" altLang="en-US" sz="1200" b="1">
              <a:solidFill>
                <a:srgbClr val="FF0000"/>
              </a:solidFill>
              <a:latin typeface="BIZ UDPゴシック" panose="020B0400000000000000" pitchFamily="50" charset="-128"/>
              <a:ea typeface="BIZ UDPゴシック" panose="020B0400000000000000" pitchFamily="50" charset="-128"/>
            </a:rPr>
            <a:t>）等の算定により算定される点数の見込み／月」に記入してください。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336177</xdr:colOff>
      <xdr:row>100</xdr:row>
      <xdr:rowOff>100854</xdr:rowOff>
    </xdr:from>
    <xdr:to>
      <xdr:col>27</xdr:col>
      <xdr:colOff>476249</xdr:colOff>
      <xdr:row>103</xdr:row>
      <xdr:rowOff>71438</xdr:rowOff>
    </xdr:to>
    <xdr:sp macro="" textlink="">
      <xdr:nvSpPr>
        <xdr:cNvPr id="20" name="テキスト ボックス 3">
          <a:extLst>
            <a:ext uri="{FF2B5EF4-FFF2-40B4-BE49-F238E27FC236}">
              <a16:creationId xmlns:a16="http://schemas.microsoft.com/office/drawing/2014/main" id="{00000000-0008-0000-0500-000014000000}"/>
            </a:ext>
          </a:extLst>
        </xdr:cNvPr>
        <xdr:cNvSpPr txBox="1"/>
      </xdr:nvSpPr>
      <xdr:spPr>
        <a:xfrm>
          <a:off x="12561795" y="20809325"/>
          <a:ext cx="5608542" cy="9118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（賃金改善の見込み額のうち、ベア等実施分）には、基本給等及び基本給の引き上げに連動する増額分</a:t>
          </a:r>
          <a:r>
            <a:rPr kumimoji="1" lang="ja-JP" altLang="en-US" sz="1100" u="sng">
              <a:latin typeface="BIZ UDPゴシック" panose="020B0400000000000000" pitchFamily="50" charset="-128"/>
              <a:ea typeface="BIZ UDPゴシック" panose="020B0400000000000000" pitchFamily="50" charset="-128"/>
            </a:rPr>
            <a:t>のみ</a:t>
          </a:r>
          <a:r>
            <a:rPr kumimoji="1" lang="ja-JP" altLang="en-US" sz="1100">
              <a:latin typeface="BIZ UDPゴシック" panose="020B0400000000000000" pitchFamily="50" charset="-128"/>
              <a:ea typeface="BIZ UDPゴシック" panose="020B0400000000000000" pitchFamily="50" charset="-128"/>
            </a:rPr>
            <a:t>を記載してください。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医療機関によっては、基本給等の増加に伴って、基本給等に含まれない超過勤務手当・休日勤務割増手当等の単価が増加することが考えられます。</a:t>
          </a:r>
        </a:p>
      </xdr:txBody>
    </xdr:sp>
    <xdr:clientData/>
  </xdr:twoCellAnchor>
  <xdr:twoCellAnchor>
    <xdr:from>
      <xdr:col>19</xdr:col>
      <xdr:colOff>143435</xdr:colOff>
      <xdr:row>8</xdr:row>
      <xdr:rowOff>74517</xdr:rowOff>
    </xdr:from>
    <xdr:to>
      <xdr:col>27</xdr:col>
      <xdr:colOff>600635</xdr:colOff>
      <xdr:row>15</xdr:row>
      <xdr:rowOff>57150</xdr:rowOff>
    </xdr:to>
    <xdr:sp macro="" textlink="">
      <xdr:nvSpPr>
        <xdr:cNvPr id="3" name="テキスト ボックス 2">
          <a:extLst>
            <a:ext uri="{FF2B5EF4-FFF2-40B4-BE49-F238E27FC236}">
              <a16:creationId xmlns:a16="http://schemas.microsoft.com/office/drawing/2014/main" id="{00000000-0008-0000-0500-000003000000}"/>
            </a:ext>
            <a:ext uri="{147F2762-F138-4A5C-976F-8EAC2B608ADB}">
              <a16:predDERef xmlns:a16="http://schemas.microsoft.com/office/drawing/2014/main" pred="{00000000-0008-0000-0200-000009000000}"/>
            </a:ext>
          </a:extLst>
        </xdr:cNvPr>
        <xdr:cNvSpPr txBox="1"/>
      </xdr:nvSpPr>
      <xdr:spPr>
        <a:xfrm>
          <a:off x="12364010" y="2084292"/>
          <a:ext cx="5943600" cy="193525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16</a:t>
          </a:r>
          <a:r>
            <a:rPr kumimoji="1" lang="ja-JP" altLang="en-US" sz="1200" b="1">
              <a:solidFill>
                <a:srgbClr val="FF0000"/>
              </a:solidFill>
              <a:latin typeface="BIZ UDPゴシック" panose="020B0400000000000000" pitchFamily="50" charset="-128"/>
              <a:ea typeface="BIZ UDPゴシック" panose="020B0400000000000000" pitchFamily="50" charset="-128"/>
            </a:rPr>
            <a:t>行目以降：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賃金改善開始月時点で在籍する職員について記載してください。</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行が足りない場合は、適宜行を増やすなどしてください。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その際、数式がずれないようにご留意ください。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en-US" altLang="ja-JP" sz="1200" b="1">
              <a:solidFill>
                <a:srgbClr val="FF0000"/>
              </a:solidFill>
              <a:latin typeface="BIZ UDPゴシック" panose="020B0400000000000000" pitchFamily="50" charset="-128"/>
              <a:ea typeface="BIZ UDPゴシック" panose="020B0400000000000000" pitchFamily="50" charset="-128"/>
            </a:rPr>
            <a:t>F</a:t>
          </a:r>
          <a:r>
            <a:rPr kumimoji="1" lang="ja-JP" altLang="en-US" sz="1200" b="1">
              <a:solidFill>
                <a:srgbClr val="FF0000"/>
              </a:solidFill>
              <a:latin typeface="BIZ UDPゴシック" panose="020B0400000000000000" pitchFamily="50" charset="-128"/>
              <a:ea typeface="BIZ UDPゴシック" panose="020B0400000000000000" pitchFamily="50" charset="-128"/>
            </a:rPr>
            <a:t>列：</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法定福利費は初期値として概算値の</a:t>
          </a:r>
          <a:r>
            <a:rPr kumimoji="1" lang="en-US" altLang="ja-JP" sz="1200" b="1">
              <a:solidFill>
                <a:srgbClr val="FF0000"/>
              </a:solidFill>
              <a:latin typeface="BIZ UDPゴシック" panose="020B0400000000000000" pitchFamily="50" charset="-128"/>
              <a:ea typeface="BIZ UDPゴシック" panose="020B0400000000000000" pitchFamily="50" charset="-128"/>
            </a:rPr>
            <a:t>16.5</a:t>
          </a:r>
          <a:r>
            <a:rPr kumimoji="1" lang="ja-JP" altLang="en-US" sz="1200" b="1">
              <a:solidFill>
                <a:srgbClr val="FF0000"/>
              </a:solidFill>
              <a:latin typeface="BIZ UDPゴシック" panose="020B0400000000000000" pitchFamily="50" charset="-128"/>
              <a:ea typeface="BIZ UDPゴシック" panose="020B0400000000000000" pitchFamily="50" charset="-128"/>
            </a:rPr>
            <a:t>％を記入していますが、</a:t>
          </a:r>
        </a:p>
        <a:p>
          <a:r>
            <a:rPr kumimoji="1" lang="ja-JP" altLang="en-US" sz="1200" b="1">
              <a:solidFill>
                <a:srgbClr val="FF0000"/>
              </a:solidFill>
              <a:latin typeface="BIZ UDPゴシック" panose="020B0400000000000000" pitchFamily="50" charset="-128"/>
              <a:ea typeface="BIZ UDPゴシック" panose="020B0400000000000000" pitchFamily="50" charset="-128"/>
            </a:rPr>
            <a:t>医療機関の実態等を踏まえ、別の数値を用いる場合は、①もしくは⑤を修正してご利用ください。</a:t>
          </a:r>
        </a:p>
      </xdr:txBody>
    </xdr:sp>
    <xdr:clientData/>
  </xdr:twoCellAnchor>
  <xdr:twoCellAnchor>
    <xdr:from>
      <xdr:col>19</xdr:col>
      <xdr:colOff>286871</xdr:colOff>
      <xdr:row>75</xdr:row>
      <xdr:rowOff>89647</xdr:rowOff>
    </xdr:from>
    <xdr:to>
      <xdr:col>27</xdr:col>
      <xdr:colOff>426943</xdr:colOff>
      <xdr:row>81</xdr:row>
      <xdr:rowOff>66954</xdr:rowOff>
    </xdr:to>
    <xdr:sp macro="" textlink="">
      <xdr:nvSpPr>
        <xdr:cNvPr id="19" name="テキスト ボックス 3">
          <a:extLst>
            <a:ext uri="{FF2B5EF4-FFF2-40B4-BE49-F238E27FC236}">
              <a16:creationId xmlns:a16="http://schemas.microsoft.com/office/drawing/2014/main" id="{00000000-0008-0000-0500-000013000000}"/>
            </a:ext>
          </a:extLst>
        </xdr:cNvPr>
        <xdr:cNvSpPr txBox="1"/>
      </xdr:nvSpPr>
      <xdr:spPr>
        <a:xfrm>
          <a:off x="12512489" y="15520147"/>
          <a:ext cx="5608542" cy="14116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対象職員の給与総額引き上げに必要な金額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と</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ベースアップ評価料による算定金額</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の差額について</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正の値の場合（＝給与総額引き上げ額がベースアップ評価料算定金額を上回る場合）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（ベースアップ評価料以外の）自己財源による対象職員に対するベア等の実施分の金額</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負の値の場合（＝ベースアップ評価料算定金額が給与総額引き上げ額を上回る場合）</a:t>
          </a:r>
        </a:p>
        <a:p>
          <a:r>
            <a:rPr kumimoji="1" lang="ja-JP" altLang="en-US" sz="1100">
              <a:solidFill>
                <a:srgbClr val="FF0000"/>
              </a:solidFill>
              <a:latin typeface="BIZ UDPゴシック" panose="020B0400000000000000" pitchFamily="50" charset="-128"/>
              <a:ea typeface="BIZ UDPゴシック" panose="020B0400000000000000" pitchFamily="50" charset="-128"/>
            </a:rPr>
            <a:t>　　令和７年度への繰越金額</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6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6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74196" y="26633261"/>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6868" name="Option Button 4" hidden="1">
              <a:extLst>
                <a:ext uri="{63B3BB69-23CF-44E3-9099-C40C66FF867C}">
                  <a14:compatExt spid="_x0000_s36868"/>
                </a:ext>
                <a:ext uri="{FF2B5EF4-FFF2-40B4-BE49-F238E27FC236}">
                  <a16:creationId xmlns:a16="http://schemas.microsoft.com/office/drawing/2014/main" id="{00000000-0008-0000-06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6869" name="Option Button 5" hidden="1">
              <a:extLst>
                <a:ext uri="{63B3BB69-23CF-44E3-9099-C40C66FF867C}">
                  <a14:compatExt spid="_x0000_s36869"/>
                </a:ext>
                <a:ext uri="{FF2B5EF4-FFF2-40B4-BE49-F238E27FC236}">
                  <a16:creationId xmlns:a16="http://schemas.microsoft.com/office/drawing/2014/main" id="{00000000-0008-0000-06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6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90500" y="2609850"/>
          <a:ext cx="8924925"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150</xdr:row>
      <xdr:rowOff>180975</xdr:rowOff>
    </xdr:from>
    <xdr:to>
      <xdr:col>33</xdr:col>
      <xdr:colOff>0</xdr:colOff>
      <xdr:row>179</xdr:row>
      <xdr:rowOff>9525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23825" y="2848927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a:p>
          <a:pPr marL="216000" indent="-457200"/>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　「給与総額」には、賞与や法定福利費等の事業主負担分を含めた金額を計上すること（ただし、役員報酬については除く。）。</a:t>
          </a:r>
        </a:p>
      </xdr:txBody>
    </xdr:sp>
    <xdr:clientData/>
  </xdr:twoCellAnchor>
  <xdr:oneCellAnchor>
    <xdr:from>
      <xdr:col>30</xdr:col>
      <xdr:colOff>171450</xdr:colOff>
      <xdr:row>50</xdr:row>
      <xdr:rowOff>47625</xdr:rowOff>
    </xdr:from>
    <xdr:ext cx="184731" cy="264560"/>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458200"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41</xdr:col>
      <xdr:colOff>37180</xdr:colOff>
      <xdr:row>0</xdr:row>
      <xdr:rowOff>114300</xdr:rowOff>
    </xdr:from>
    <xdr:to>
      <xdr:col>51</xdr:col>
      <xdr:colOff>118947</xdr:colOff>
      <xdr:row>10</xdr:row>
      <xdr:rowOff>47625</xdr:rowOff>
    </xdr:to>
    <xdr:sp macro="" textlink="">
      <xdr:nvSpPr>
        <xdr:cNvPr id="11" name="テキスト ボックス 14">
          <a:extLst>
            <a:ext uri="{FF2B5EF4-FFF2-40B4-BE49-F238E27FC236}">
              <a16:creationId xmlns:a16="http://schemas.microsoft.com/office/drawing/2014/main" id="{00000000-0008-0000-0600-00000B000000}"/>
            </a:ext>
            <a:ext uri="{147F2762-F138-4A5C-976F-8EAC2B608ADB}">
              <a16:predDERef xmlns:a16="http://schemas.microsoft.com/office/drawing/2014/main" pred="{00000000-0008-0000-0200-000009000000}"/>
            </a:ext>
          </a:extLst>
        </xdr:cNvPr>
        <xdr:cNvSpPr txBox="1"/>
      </xdr:nvSpPr>
      <xdr:spPr>
        <a:xfrm>
          <a:off x="9362155" y="114300"/>
          <a:ext cx="5949167" cy="1914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本シートの赤枠内の数字を実際の賃金改善計画書の様式に転記してください。</a:t>
          </a:r>
          <a:endParaRPr kumimoji="1" lang="en-US" altLang="ja-JP" sz="1200" b="1">
            <a:solidFill>
              <a:srgbClr val="FF0000"/>
            </a:solidFill>
          </a:endParaRPr>
        </a:p>
        <a:p>
          <a:pPr>
            <a:lnSpc>
              <a:spcPts val="1400"/>
            </a:lnSpc>
          </a:pPr>
          <a:r>
            <a:rPr kumimoji="1" lang="ja-JP" altLang="en-US" sz="1200" b="1">
              <a:solidFill>
                <a:srgbClr val="FF0000"/>
              </a:solidFill>
            </a:rPr>
            <a:t>ただし、以下の項目は手入力が必要ですので、ご留意ください。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①</a:t>
          </a:r>
          <a:endParaRPr kumimoji="1" lang="en-US" altLang="ja-JP" sz="1200" b="1">
            <a:solidFill>
              <a:srgbClr val="FF0000"/>
            </a:solidFill>
          </a:endParaRPr>
        </a:p>
        <a:p>
          <a:pPr>
            <a:lnSpc>
              <a:spcPts val="1400"/>
            </a:lnSpc>
          </a:pPr>
          <a:r>
            <a:rPr kumimoji="1" lang="ja-JP" altLang="en-US" sz="1200" b="1">
              <a:solidFill>
                <a:srgbClr val="FF0000"/>
              </a:solidFill>
            </a:rPr>
            <a:t>「（２）賃金改善実施計画の開始月」と「（３）ベースアップ評価料算定期間」について、令和６年７月以降である場合は、値を変更してください。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②</a:t>
          </a:r>
        </a:p>
        <a:p>
          <a:pPr>
            <a:lnSpc>
              <a:spcPts val="1400"/>
            </a:lnSpc>
          </a:pPr>
          <a:r>
            <a:rPr kumimoji="1" lang="ja-JP" altLang="en-US" sz="1200" b="1">
              <a:solidFill>
                <a:srgbClr val="FF0000"/>
              </a:solidFill>
            </a:rPr>
            <a:t>「（</a:t>
          </a:r>
          <a:r>
            <a:rPr kumimoji="1" lang="en-US" altLang="ja-JP" sz="1200" b="1">
              <a:solidFill>
                <a:srgbClr val="FF0000"/>
              </a:solidFill>
            </a:rPr>
            <a:t>11</a:t>
          </a:r>
          <a:r>
            <a:rPr kumimoji="1" lang="ja-JP" altLang="en-US" sz="1200" b="1">
              <a:solidFill>
                <a:srgbClr val="FF0000"/>
              </a:solidFill>
            </a:rPr>
            <a:t>）うち定期昇給相当分」について、定期昇給も行う場合は値を入力してください。「（</a:t>
          </a:r>
          <a:r>
            <a:rPr kumimoji="1" lang="en-US" altLang="ja-JP" sz="1200" b="1">
              <a:solidFill>
                <a:srgbClr val="FF0000"/>
              </a:solidFill>
            </a:rPr>
            <a:t>17</a:t>
          </a:r>
          <a:r>
            <a:rPr kumimoji="1" lang="ja-JP" altLang="en-US" sz="1200" b="1">
              <a:solidFill>
                <a:srgbClr val="FF0000"/>
              </a:solidFill>
            </a:rPr>
            <a:t>）」等、以降の「うち定期昇給相当分」も同様です。</a:t>
          </a:r>
        </a:p>
      </xdr:txBody>
    </xdr:sp>
    <xdr:clientData/>
  </xdr:twoCellAnchor>
  <xdr:twoCellAnchor>
    <xdr:from>
      <xdr:col>10</xdr:col>
      <xdr:colOff>275167</xdr:colOff>
      <xdr:row>16</xdr:row>
      <xdr:rowOff>39159</xdr:rowOff>
    </xdr:from>
    <xdr:to>
      <xdr:col>25</xdr:col>
      <xdr:colOff>142859</xdr:colOff>
      <xdr:row>19</xdr:row>
      <xdr:rowOff>156384</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037417" y="2620434"/>
          <a:ext cx="4011067" cy="717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（３）</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７月以降からベースアップ評価料を算定開始する場合には、それぞれを変更してください。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66675</xdr:colOff>
      <xdr:row>15</xdr:row>
      <xdr:rowOff>142875</xdr:rowOff>
    </xdr:from>
    <xdr:to>
      <xdr:col>10</xdr:col>
      <xdr:colOff>275167</xdr:colOff>
      <xdr:row>17</xdr:row>
      <xdr:rowOff>197255</xdr:rowOff>
    </xdr:to>
    <xdr:cxnSp macro="">
      <xdr:nvCxnSpPr>
        <xdr:cNvPr id="13" name="直線矢印コネクタ 12">
          <a:extLst>
            <a:ext uri="{FF2B5EF4-FFF2-40B4-BE49-F238E27FC236}">
              <a16:creationId xmlns:a16="http://schemas.microsoft.com/office/drawing/2014/main" id="{00000000-0008-0000-0600-00000D000000}"/>
            </a:ext>
          </a:extLst>
        </xdr:cNvPr>
        <xdr:cNvCxnSpPr>
          <a:stCxn id="12" idx="1"/>
        </xdr:cNvCxnSpPr>
      </xdr:nvCxnSpPr>
      <xdr:spPr>
        <a:xfrm flipH="1" flipV="1">
          <a:off x="2552700" y="2524125"/>
          <a:ext cx="484717" cy="4544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47625</xdr:colOff>
      <xdr:row>17</xdr:row>
      <xdr:rowOff>197255</xdr:rowOff>
    </xdr:from>
    <xdr:to>
      <xdr:col>10</xdr:col>
      <xdr:colOff>275167</xdr:colOff>
      <xdr:row>20</xdr:row>
      <xdr:rowOff>91017</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2" idx="1"/>
        </xdr:cNvCxnSpPr>
      </xdr:nvCxnSpPr>
      <xdr:spPr>
        <a:xfrm flipH="1">
          <a:off x="2533650" y="2978555"/>
          <a:ext cx="503767" cy="4938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164227</xdr:colOff>
      <xdr:row>34</xdr:row>
      <xdr:rowOff>96183</xdr:rowOff>
    </xdr:from>
    <xdr:to>
      <xdr:col>51</xdr:col>
      <xdr:colOff>207277</xdr:colOff>
      <xdr:row>44</xdr:row>
      <xdr:rowOff>932</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9409080" y="6326654"/>
          <a:ext cx="6172668" cy="19218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（５）令和７年度への繰越予定額</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（４）算定金額の見込み</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＋対象職員自己財源ベア分</a:t>
          </a: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ー</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※(19)</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2.5%</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を超える場合であって、ベースアップ評価料を対象職員以外の賃金改善に充当す　</a:t>
          </a: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　るときは、（５）と（</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）には当該金額を引いた金額を入力してください。</a:t>
          </a:r>
          <a:endPar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40</xdr:col>
      <xdr:colOff>160865</xdr:colOff>
      <xdr:row>50</xdr:row>
      <xdr:rowOff>136632</xdr:rowOff>
    </xdr:from>
    <xdr:to>
      <xdr:col>51</xdr:col>
      <xdr:colOff>203915</xdr:colOff>
      <xdr:row>56</xdr:row>
      <xdr:rowOff>172235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9405718" y="9594397"/>
          <a:ext cx="6172668" cy="12458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（８）全体の賃金改善の見込み額</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賃金改善期間における全体の賃金改善の見込額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(❶</a:t>
          </a:r>
          <a:r>
            <a:rPr lang="ja-JP" altLang="en-US"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＋❷</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)×❸</a:t>
          </a: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endParaRPr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p>
        <a:p>
          <a:pPr algn="l"/>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－２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u="sng">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665692</xdr:colOff>
      <xdr:row>37</xdr:row>
      <xdr:rowOff>169955</xdr:rowOff>
    </xdr:from>
    <xdr:to>
      <xdr:col>47</xdr:col>
      <xdr:colOff>284692</xdr:colOff>
      <xdr:row>41</xdr:row>
      <xdr:rowOff>49305</xdr:rowOff>
    </xdr:to>
    <xdr:sp macro="" textlink="">
      <xdr:nvSpPr>
        <xdr:cNvPr id="17" name="矢印: 左カーブ 16">
          <a:extLst>
            <a:ext uri="{FF2B5EF4-FFF2-40B4-BE49-F238E27FC236}">
              <a16:creationId xmlns:a16="http://schemas.microsoft.com/office/drawing/2014/main" id="{00000000-0008-0000-0600-000011000000}"/>
            </a:ext>
          </a:extLst>
        </xdr:cNvPr>
        <xdr:cNvSpPr/>
      </xdr:nvSpPr>
      <xdr:spPr>
        <a:xfrm>
          <a:off x="12524317" y="6951755"/>
          <a:ext cx="285750" cy="679450"/>
        </a:xfrm>
        <a:prstGeom prst="curvedLef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40</xdr:col>
      <xdr:colOff>160866</xdr:colOff>
      <xdr:row>66</xdr:row>
      <xdr:rowOff>24215</xdr:rowOff>
    </xdr:from>
    <xdr:to>
      <xdr:col>51</xdr:col>
      <xdr:colOff>203916</xdr:colOff>
      <xdr:row>69</xdr:row>
      <xdr:rowOff>54790</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9276291" y="13206815"/>
          <a:ext cx="6120000" cy="630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11</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）うち定期昇給相当分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r>
            <a:rPr kumimoji="1" lang="ja-JP" altLang="en-US" sz="1100" u="sng" kern="1200">
              <a:solidFill>
                <a:sysClr val="windowText" lastClr="000000"/>
              </a:solidFill>
              <a:effectLst/>
              <a:latin typeface="BIZ UDゴシック" panose="020B0400000000000000" pitchFamily="49" charset="-128"/>
              <a:ea typeface="BIZ UDゴシック" panose="020B0400000000000000" pitchFamily="49" charset="-128"/>
              <a:cs typeface="+mn-cs"/>
            </a:rPr>
            <a:t>にはない項目</a:t>
          </a:r>
          <a:endParaRPr kumimoji="1" lang="en-US" altLang="ja-JP" sz="1100"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賃金改善実施期間において定期昇給により改善する賃金額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160866</xdr:colOff>
      <xdr:row>69</xdr:row>
      <xdr:rowOff>104775</xdr:rowOff>
    </xdr:from>
    <xdr:to>
      <xdr:col>51</xdr:col>
      <xdr:colOff>203916</xdr:colOff>
      <xdr:row>116</xdr:row>
      <xdr:rowOff>28575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9276291" y="13887450"/>
          <a:ext cx="6120000" cy="19240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Ⅳ</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対象職員（全体）の基本給等</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14</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 </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対象職員の給与等</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の給与総額・基本給等総額（②）の合計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の給与総額・基本給等総額（Ａ）の合計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の給与総額・基本給等総額（ア）の合計</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149660</xdr:colOff>
      <xdr:row>85</xdr:row>
      <xdr:rowOff>201461</xdr:rowOff>
    </xdr:from>
    <xdr:to>
      <xdr:col>51</xdr:col>
      <xdr:colOff>192710</xdr:colOff>
      <xdr:row>90</xdr:row>
      <xdr:rowOff>112999</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9394513" y="15508696"/>
          <a:ext cx="6172668" cy="92006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Ⅷ</a:t>
          </a: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Ⅳ</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対象職員（全体）の基本給等　と同様に職種ごとの合計を記載</a:t>
          </a:r>
        </a:p>
        <a:p>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160866</xdr:colOff>
      <xdr:row>56</xdr:row>
      <xdr:rowOff>187821</xdr:rowOff>
    </xdr:from>
    <xdr:to>
      <xdr:col>51</xdr:col>
      <xdr:colOff>203916</xdr:colOff>
      <xdr:row>65</xdr:row>
      <xdr:rowOff>190500</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9276291" y="11370171"/>
          <a:ext cx="6120000" cy="18029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）うち（９）以外によるベア等実施分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a:t>
          </a:r>
          <a:r>
            <a:rPr kumimoji="1" lang="ja-JP" altLang="en-US" sz="1100" u="sng" kern="1200">
              <a:solidFill>
                <a:srgbClr val="FF0000"/>
              </a:solidFill>
              <a:effectLst/>
              <a:latin typeface="BIZ UDゴシック" panose="020B0400000000000000" pitchFamily="49" charset="-128"/>
              <a:ea typeface="BIZ UDゴシック" panose="020B0400000000000000" pitchFamily="49" charset="-128"/>
              <a:cs typeface="+mn-cs"/>
            </a:rPr>
            <a:t>以外</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の給与総額引き上げに必要な金額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❷（Ｅの合計－⑥の合計）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400" kern="1200" baseline="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u="sng">
              <a:solidFill>
                <a:srgbClr val="FF0000"/>
              </a:solidFill>
              <a:latin typeface="BIZ UDゴシック" panose="020B0400000000000000" pitchFamily="49" charset="-128"/>
              <a:ea typeface="BIZ UDゴシック" panose="020B0400000000000000" pitchFamily="49" charset="-128"/>
            </a:rPr>
            <a:t>対象職員自己財源ベア分</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※(19)</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が</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を超える場合であって、ベースアップ評価料を対象職員以外の賃金改善に充当す　</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　るときは、（５）と（</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）には当該金額を引いた金額を入力してください。</a:t>
          </a:r>
        </a:p>
      </xdr:txBody>
    </xdr:sp>
    <xdr:clientData/>
  </xdr:twoCellAnchor>
  <xdr:twoCellAnchor>
    <xdr:from>
      <xdr:col>40</xdr:col>
      <xdr:colOff>160865</xdr:colOff>
      <xdr:row>31</xdr:row>
      <xdr:rowOff>35858</xdr:rowOff>
    </xdr:from>
    <xdr:to>
      <xdr:col>51</xdr:col>
      <xdr:colOff>203915</xdr:colOff>
      <xdr:row>34</xdr:row>
      <xdr:rowOff>59764</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9405718" y="5661211"/>
          <a:ext cx="6172668" cy="6290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４</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算定金額の見込み</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実際の届出様式では、届出様式の（参考）シート（評価料（</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Ⅱ</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）を届け出る場合には、様式</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96</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）の値が反映されます。（ツールでは「計算シート」の値が反映されています）</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40</xdr:col>
      <xdr:colOff>158380</xdr:colOff>
      <xdr:row>44</xdr:row>
      <xdr:rowOff>21041</xdr:rowOff>
    </xdr:from>
    <xdr:to>
      <xdr:col>51</xdr:col>
      <xdr:colOff>201430</xdr:colOff>
      <xdr:row>50</xdr:row>
      <xdr:rowOff>105223</xdr:rowOff>
    </xdr:to>
    <xdr:sp macro="" textlink="">
      <xdr:nvSpPr>
        <xdr:cNvPr id="24" name="正方形/長方形 11">
          <a:extLst>
            <a:ext uri="{FF2B5EF4-FFF2-40B4-BE49-F238E27FC236}">
              <a16:creationId xmlns:a16="http://schemas.microsoft.com/office/drawing/2014/main" id="{00000000-0008-0000-0600-000018000000}"/>
            </a:ext>
          </a:extLst>
        </xdr:cNvPr>
        <xdr:cNvSpPr/>
      </xdr:nvSpPr>
      <xdr:spPr>
        <a:xfrm>
          <a:off x="9403233" y="8268570"/>
          <a:ext cx="6172668" cy="1294418"/>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様式にはない項目（対象職員自己財源ベア分）</a:t>
          </a:r>
          <a:endParaRPr kumimoji="1" lang="en-US" altLang="ja-JP"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初期値では、「</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0</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」もしくは計算シートの</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ベースアップ評価料による算定金額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を上回る場合の差額を反映する数式が入力されています。医療機関の状況に応じて数式に代えて、ベースアップ評価料以外の自己財源による、対象職員に対するベア等の実施分を記載することもできます。（上記の（５）令和７年度への繰越予定額が自動調整されます）なお、本項目は、実際の賃金改善計画書への転記は不要です。</a:t>
          </a:r>
          <a:endPar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32</xdr:col>
      <xdr:colOff>28575</xdr:colOff>
      <xdr:row>45</xdr:row>
      <xdr:rowOff>107824</xdr:rowOff>
    </xdr:from>
    <xdr:to>
      <xdr:col>40</xdr:col>
      <xdr:colOff>158380</xdr:colOff>
      <xdr:row>47</xdr:row>
      <xdr:rowOff>63132</xdr:rowOff>
    </xdr:to>
    <xdr:cxnSp macro="">
      <xdr:nvCxnSpPr>
        <xdr:cNvPr id="25" name="直線矢印コネクタ 24">
          <a:extLst>
            <a:ext uri="{FF2B5EF4-FFF2-40B4-BE49-F238E27FC236}">
              <a16:creationId xmlns:a16="http://schemas.microsoft.com/office/drawing/2014/main" id="{00000000-0008-0000-0600-000019000000}"/>
            </a:ext>
          </a:extLst>
        </xdr:cNvPr>
        <xdr:cNvCxnSpPr>
          <a:stCxn id="24" idx="1"/>
        </xdr:cNvCxnSpPr>
      </xdr:nvCxnSpPr>
      <xdr:spPr>
        <a:xfrm flipH="1" flipV="1">
          <a:off x="8993281" y="8557059"/>
          <a:ext cx="409952" cy="35872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95250</xdr:colOff>
      <xdr:row>10</xdr:row>
      <xdr:rowOff>31750</xdr:rowOff>
    </xdr:from>
    <xdr:to>
      <xdr:col>32</xdr:col>
      <xdr:colOff>271992</xdr:colOff>
      <xdr:row>13</xdr:row>
      <xdr:rowOff>171450</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95250" y="2021417"/>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160867</xdr:colOff>
      <xdr:row>4</xdr:row>
      <xdr:rowOff>52022</xdr:rowOff>
    </xdr:from>
    <xdr:to>
      <xdr:col>40</xdr:col>
      <xdr:colOff>112882</xdr:colOff>
      <xdr:row>9</xdr:row>
      <xdr:rowOff>190501</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5113867" y="835189"/>
          <a:ext cx="4079515" cy="11438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（１）賃金引上げの実施方法</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令和６年度のベースアップ評価料による算定金額のうち、一部を繰り越して令和７年度の更なる賃金改善に充てる場合には、「段階的な引上げを行う」を選択してください。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計画時点で繰り越しを行わない場合には、「一律の引上げを行う」を選択してください。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0</xdr:col>
      <xdr:colOff>85725</xdr:colOff>
      <xdr:row>51</xdr:row>
      <xdr:rowOff>47625</xdr:rowOff>
    </xdr:from>
    <xdr:to>
      <xdr:col>32</xdr:col>
      <xdr:colOff>266700</xdr:colOff>
      <xdr:row>59</xdr:row>
      <xdr:rowOff>171450</xdr:rowOff>
    </xdr:to>
    <xdr:sp macro="" textlink="">
      <xdr:nvSpPr>
        <xdr:cNvPr id="27" name="テキスト ボックス 4">
          <a:extLst>
            <a:ext uri="{FF2B5EF4-FFF2-40B4-BE49-F238E27FC236}">
              <a16:creationId xmlns:a16="http://schemas.microsoft.com/office/drawing/2014/main" id="{00000000-0008-0000-0600-00001B000000}"/>
            </a:ext>
          </a:extLst>
        </xdr:cNvPr>
        <xdr:cNvSpPr txBox="1"/>
      </xdr:nvSpPr>
      <xdr:spPr>
        <a:xfrm>
          <a:off x="85725" y="10229850"/>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38100</xdr:colOff>
      <xdr:row>61</xdr:row>
      <xdr:rowOff>9525</xdr:rowOff>
    </xdr:from>
    <xdr:to>
      <xdr:col>32</xdr:col>
      <xdr:colOff>266700</xdr:colOff>
      <xdr:row>66</xdr:row>
      <xdr:rowOff>171451</xdr:rowOff>
    </xdr:to>
    <xdr:sp macro="" textlink="">
      <xdr:nvSpPr>
        <xdr:cNvPr id="28" name="テキスト ボックス 4">
          <a:extLst>
            <a:ext uri="{FF2B5EF4-FFF2-40B4-BE49-F238E27FC236}">
              <a16:creationId xmlns:a16="http://schemas.microsoft.com/office/drawing/2014/main" id="{00000000-0008-0000-0600-00001C000000}"/>
            </a:ext>
          </a:extLst>
        </xdr:cNvPr>
        <xdr:cNvSpPr txBox="1"/>
      </xdr:nvSpPr>
      <xdr:spPr>
        <a:xfrm>
          <a:off x="38100" y="12192000"/>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40</xdr:col>
      <xdr:colOff>161925</xdr:colOff>
      <xdr:row>116</xdr:row>
      <xdr:rowOff>66675</xdr:rowOff>
    </xdr:from>
    <xdr:to>
      <xdr:col>51</xdr:col>
      <xdr:colOff>204975</xdr:colOff>
      <xdr:row>136</xdr:row>
      <xdr:rowOff>38101</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9277350" y="15849600"/>
          <a:ext cx="6120000" cy="29718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40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歳未満の勤務医師、勤務歯科医師の基本給等に係る事項</a:t>
          </a:r>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の基本給等（②）の合計額</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基本給等＋基本給等の引き上げに連動する増額分（Ｅ）の合計額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24)</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基本給等（ア）の合計額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Ⅵ</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事務職員の基本給等に係る事項</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についても同様</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130</xdr:row>
          <xdr:rowOff>19050</xdr:rowOff>
        </xdr:from>
        <xdr:to>
          <xdr:col>2</xdr:col>
          <xdr:colOff>28575</xdr:colOff>
          <xdr:row>131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131</xdr:row>
          <xdr:rowOff>9525</xdr:rowOff>
        </xdr:from>
        <xdr:to>
          <xdr:col>2</xdr:col>
          <xdr:colOff>28575</xdr:colOff>
          <xdr:row>132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130</xdr:row>
          <xdr:rowOff>9525</xdr:rowOff>
        </xdr:from>
        <xdr:to>
          <xdr:col>12</xdr:col>
          <xdr:colOff>57150</xdr:colOff>
          <xdr:row>130</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134</xdr:row>
      <xdr:rowOff>10886</xdr:rowOff>
    </xdr:from>
    <xdr:to>
      <xdr:col>32</xdr:col>
      <xdr:colOff>119743</xdr:colOff>
      <xdr:row>134</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74196" y="26595161"/>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23</xdr:row>
          <xdr:rowOff>19050</xdr:rowOff>
        </xdr:from>
        <xdr:to>
          <xdr:col>22</xdr:col>
          <xdr:colOff>238125</xdr:colOff>
          <xdr:row>23</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13</xdr:row>
      <xdr:rowOff>8282</xdr:rowOff>
    </xdr:from>
    <xdr:to>
      <xdr:col>32</xdr:col>
      <xdr:colOff>273325</xdr:colOff>
      <xdr:row>15</xdr:row>
      <xdr:rowOff>82825</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73934" y="2589557"/>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18</xdr:row>
      <xdr:rowOff>47625</xdr:rowOff>
    </xdr:from>
    <xdr:to>
      <xdr:col>32</xdr:col>
      <xdr:colOff>238126</xdr:colOff>
      <xdr:row>22</xdr:row>
      <xdr:rowOff>142875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24</xdr:row>
      <xdr:rowOff>28575</xdr:rowOff>
    </xdr:from>
    <xdr:to>
      <xdr:col>32</xdr:col>
      <xdr:colOff>247651</xdr:colOff>
      <xdr:row>27</xdr:row>
      <xdr:rowOff>85726</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39</xdr:row>
      <xdr:rowOff>47625</xdr:rowOff>
    </xdr:from>
    <xdr:to>
      <xdr:col>32</xdr:col>
      <xdr:colOff>171450</xdr:colOff>
      <xdr:row>41</xdr:row>
      <xdr:rowOff>123825</xdr:rowOff>
    </xdr:to>
    <xdr:sp macro="" textlink="">
      <xdr:nvSpPr>
        <xdr:cNvPr id="6" name="テキスト ボックス 4">
          <a:extLst>
            <a:ext uri="{FF2B5EF4-FFF2-40B4-BE49-F238E27FC236}">
              <a16:creationId xmlns:a16="http://schemas.microsoft.com/office/drawing/2014/main" id="{00000000-0008-0000-07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142875</xdr:colOff>
      <xdr:row>48</xdr:row>
      <xdr:rowOff>28575</xdr:rowOff>
    </xdr:from>
    <xdr:to>
      <xdr:col>32</xdr:col>
      <xdr:colOff>161925</xdr:colOff>
      <xdr:row>56</xdr:row>
      <xdr:rowOff>0</xdr:rowOff>
    </xdr:to>
    <xdr:sp macro="" textlink="">
      <xdr:nvSpPr>
        <xdr:cNvPr id="7" name="テキスト ボックス 4">
          <a:extLst>
            <a:ext uri="{FF2B5EF4-FFF2-40B4-BE49-F238E27FC236}">
              <a16:creationId xmlns:a16="http://schemas.microsoft.com/office/drawing/2014/main" id="{00000000-0008-0000-0700-000007000000}"/>
            </a:ext>
          </a:extLst>
        </xdr:cNvPr>
        <xdr:cNvSpPr txBox="1"/>
      </xdr:nvSpPr>
      <xdr:spPr>
        <a:xfrm>
          <a:off x="142875" y="9610725"/>
          <a:ext cx="885825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全体の賃金改善の見込み額」について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a:t>
          </a:r>
          <a:r>
            <a:rPr lang="en-US" altLang="ja-JP" sz="1050">
              <a:latin typeface="ＭＳ ゴシック" panose="020B0609070205080204" pitchFamily="49" charset="-128"/>
              <a:ea typeface="ＭＳ ゴシック" panose="020B0609070205080204" pitchFamily="49" charset="-128"/>
            </a:rPr>
            <a:t>10</a:t>
          </a:r>
          <a:r>
            <a:rPr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）うち（９）以外によるベア等実施分」については、医療機関等における経営上の余剰の活用等により、当該年度においてベア等を実施した分を記載すること。</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a:t>
          </a:r>
          <a:r>
            <a:rPr lang="en-US" altLang="ja-JP" sz="1050">
              <a:latin typeface="ＭＳ ゴシック" panose="020B0609070205080204" pitchFamily="49" charset="-128"/>
              <a:ea typeface="ＭＳ ゴシック" panose="020B0609070205080204" pitchFamily="49" charset="-128"/>
            </a:rPr>
            <a:t>11</a:t>
          </a:r>
          <a:r>
            <a:rPr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latin typeface="ＭＳ ゴシック" panose="020B0609070205080204" pitchFamily="49" charset="-128"/>
            <a:ea typeface="ＭＳ ゴシック" panose="020B0609070205080204" pitchFamily="49" charset="-128"/>
          </a:endParaRPr>
        </a:p>
        <a:p>
          <a:pPr marL="216000" indent="-457200"/>
          <a:r>
            <a:rPr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a:t>
          </a:r>
          <a:r>
            <a:rPr lang="en-US" altLang="ja-JP" sz="1050">
              <a:latin typeface="ＭＳ ゴシック" panose="020B0609070205080204" pitchFamily="49" charset="-128"/>
              <a:ea typeface="ＭＳ ゴシック" panose="020B0609070205080204" pitchFamily="49" charset="-128"/>
            </a:rPr>
            <a:t>12</a:t>
          </a:r>
          <a:r>
            <a:rPr lang="ja-JP" altLang="en-US" sz="1050">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）うちその他分」については、賃金改善実施期間において、定期昇給やベア等によらない、一時金による賃金改善額となること。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76200</xdr:colOff>
      <xdr:row>141</xdr:row>
      <xdr:rowOff>171450</xdr:rowOff>
    </xdr:from>
    <xdr:to>
      <xdr:col>32</xdr:col>
      <xdr:colOff>228600</xdr:colOff>
      <xdr:row>170</xdr:row>
      <xdr:rowOff>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76200" y="28441650"/>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a:p>
          <a:pPr marL="216000" indent="-457200"/>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　「給与総額」には、賞与や法定福利費等の事業主負担分を含めた金額を計上すること（ただし、役員報酬については除く。）。</a:t>
          </a:r>
        </a:p>
      </xdr:txBody>
    </xdr:sp>
    <xdr:clientData/>
  </xdr:twoCellAnchor>
  <xdr:twoCellAnchor>
    <xdr:from>
      <xdr:col>46</xdr:col>
      <xdr:colOff>165285</xdr:colOff>
      <xdr:row>31</xdr:row>
      <xdr:rowOff>104775</xdr:rowOff>
    </xdr:from>
    <xdr:to>
      <xdr:col>55</xdr:col>
      <xdr:colOff>284535</xdr:colOff>
      <xdr:row>40</xdr:row>
      <xdr:rowOff>200024</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280710" y="6286500"/>
          <a:ext cx="6120000" cy="18954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（５）令和７年度への繰越予定額</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（４）算定金額の見込み</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rgbClr val="FF0000"/>
              </a:solidFill>
              <a:effectLst/>
              <a:latin typeface="BIZ UDゴシック" panose="020B0400000000000000" pitchFamily="49" charset="-128"/>
              <a:ea typeface="BIZ UDゴシック" panose="020B0400000000000000" pitchFamily="49" charset="-128"/>
              <a:cs typeface="+mn-cs"/>
            </a:rPr>
            <a:t>＋対象職員自己財源ベア分</a:t>
          </a: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ー</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chemeClr val="accent5"/>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kern="1200">
              <a:solidFill>
                <a:schemeClr val="accent5"/>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※(19)</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2.5%</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を超える場合であって、ベースアップ評価料を対象職員以外の賃金改善に充当す　</a:t>
          </a: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　るときは、（５）と（</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）には当該金額を引いた金額を入力してください。</a:t>
          </a:r>
          <a:endPar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46</xdr:col>
      <xdr:colOff>161923</xdr:colOff>
      <xdr:row>47</xdr:row>
      <xdr:rowOff>126610</xdr:rowOff>
    </xdr:from>
    <xdr:to>
      <xdr:col>55</xdr:col>
      <xdr:colOff>281173</xdr:colOff>
      <xdr:row>53</xdr:row>
      <xdr:rowOff>155863</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9277348" y="9508735"/>
          <a:ext cx="6120000" cy="122940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（８）全体の賃金改善の見込み額</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賃金改善期間における全体の賃金改善の見込額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(❶</a:t>
          </a:r>
          <a:r>
            <a:rPr lang="ja-JP" altLang="en-US"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＋❷</a:t>
          </a:r>
          <a:r>
            <a:rPr lang="en-US" altLang="ja-JP" sz="1400" b="0" i="0" u="none" strike="noStrike" kern="1200">
              <a:solidFill>
                <a:sysClr val="windowText" lastClr="000000"/>
              </a:solidFill>
              <a:effectLst/>
              <a:latin typeface="BIZ UDゴシック" panose="020B0400000000000000" pitchFamily="49" charset="-128"/>
              <a:ea typeface="BIZ UDゴシック" panose="020B0400000000000000" pitchFamily="49" charset="-128"/>
              <a:cs typeface="+mn-cs"/>
            </a:rPr>
            <a:t>)×❸</a:t>
          </a:r>
          <a:r>
            <a:rPr lang="ja-JP" altLang="en-US" sz="1400">
              <a:solidFill>
                <a:sysClr val="windowText" lastClr="000000"/>
              </a:solidFill>
              <a:latin typeface="BIZ UDゴシック" panose="020B0400000000000000" pitchFamily="49" charset="-128"/>
              <a:ea typeface="BIZ UDゴシック" panose="020B0400000000000000" pitchFamily="49" charset="-128"/>
            </a:rPr>
            <a:t> </a:t>
          </a:r>
          <a:endParaRPr lang="en-US" altLang="ja-JP" sz="14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p>
        <a:p>
          <a:pPr algn="l"/>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－２　（</a:t>
          </a:r>
          <a:r>
            <a:rPr kumimoji="1" lang="en-US" altLang="ja-JP" sz="1100" u="sng">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1100" u="sng">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u="sng">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76200</xdr:colOff>
      <xdr:row>34</xdr:row>
      <xdr:rowOff>96930</xdr:rowOff>
    </xdr:from>
    <xdr:to>
      <xdr:col>51</xdr:col>
      <xdr:colOff>361950</xdr:colOff>
      <xdr:row>37</xdr:row>
      <xdr:rowOff>173130</xdr:rowOff>
    </xdr:to>
    <xdr:sp macro="" textlink="">
      <xdr:nvSpPr>
        <xdr:cNvPr id="18" name="矢印: 左カーブ 17">
          <a:extLst>
            <a:ext uri="{FF2B5EF4-FFF2-40B4-BE49-F238E27FC236}">
              <a16:creationId xmlns:a16="http://schemas.microsoft.com/office/drawing/2014/main" id="{00000000-0008-0000-0700-000012000000}"/>
            </a:ext>
          </a:extLst>
        </xdr:cNvPr>
        <xdr:cNvSpPr/>
      </xdr:nvSpPr>
      <xdr:spPr>
        <a:xfrm>
          <a:off x="12525375" y="6878730"/>
          <a:ext cx="285750" cy="676275"/>
        </a:xfrm>
        <a:prstGeom prst="curvedLef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161924</xdr:colOff>
      <xdr:row>62</xdr:row>
      <xdr:rowOff>190499</xdr:rowOff>
    </xdr:from>
    <xdr:to>
      <xdr:col>55</xdr:col>
      <xdr:colOff>281174</xdr:colOff>
      <xdr:row>66</xdr:row>
      <xdr:rowOff>16816</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277349" y="12572999"/>
          <a:ext cx="6120000" cy="6264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11</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）うち定期昇給相当分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r>
            <a:rPr kumimoji="1" lang="ja-JP" altLang="en-US" sz="1100" u="sng" kern="1200">
              <a:solidFill>
                <a:sysClr val="windowText" lastClr="000000"/>
              </a:solidFill>
              <a:effectLst/>
              <a:latin typeface="BIZ UDゴシック" panose="020B0400000000000000" pitchFamily="49" charset="-128"/>
              <a:ea typeface="BIZ UDゴシック" panose="020B0400000000000000" pitchFamily="49" charset="-128"/>
              <a:cs typeface="+mn-cs"/>
            </a:rPr>
            <a:t>にはない項目</a:t>
          </a:r>
          <a:endParaRPr kumimoji="1" lang="en-US" altLang="ja-JP" sz="1100"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賃金改善実施期間において定期昇給により改善する賃金額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161924</xdr:colOff>
      <xdr:row>66</xdr:row>
      <xdr:rowOff>38100</xdr:rowOff>
    </xdr:from>
    <xdr:to>
      <xdr:col>55</xdr:col>
      <xdr:colOff>281174</xdr:colOff>
      <xdr:row>75</xdr:row>
      <xdr:rowOff>146335</xdr:rowOff>
    </xdr:to>
    <xdr:sp macro="" textlink="">
      <xdr:nvSpPr>
        <xdr:cNvPr id="22" name="正方形/長方形 21">
          <a:extLst>
            <a:ext uri="{FF2B5EF4-FFF2-40B4-BE49-F238E27FC236}">
              <a16:creationId xmlns:a16="http://schemas.microsoft.com/office/drawing/2014/main" id="{00000000-0008-0000-0700-000016000000}"/>
            </a:ext>
          </a:extLst>
        </xdr:cNvPr>
        <xdr:cNvSpPr/>
      </xdr:nvSpPr>
      <xdr:spPr>
        <a:xfrm>
          <a:off x="9277349" y="13220700"/>
          <a:ext cx="6120000" cy="19084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Ⅳ</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対象職員（全体）の基本給等</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14</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 </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賃金改善前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対象職員の給与等</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の給与総額・基本給等総額（②）の合計</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の給与総額・基本給等総額（Ａ）の合計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17)</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の給与総額・基本給等総額（ア）の合計</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161924</xdr:colOff>
      <xdr:row>76</xdr:row>
      <xdr:rowOff>138334</xdr:rowOff>
    </xdr:from>
    <xdr:to>
      <xdr:col>55</xdr:col>
      <xdr:colOff>281174</xdr:colOff>
      <xdr:row>81</xdr:row>
      <xdr:rowOff>46262</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9277349" y="15321184"/>
          <a:ext cx="6120000" cy="9080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Ⅴ</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Ⅷ</a:t>
          </a: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Ⅳ</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対象職員（全体）の基本給等　と同様に職種ごとの合計を記載</a:t>
          </a:r>
        </a:p>
        <a:p>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46</xdr:col>
      <xdr:colOff>161924</xdr:colOff>
      <xdr:row>104</xdr:row>
      <xdr:rowOff>152396</xdr:rowOff>
    </xdr:from>
    <xdr:to>
      <xdr:col>55</xdr:col>
      <xdr:colOff>281174</xdr:colOff>
      <xdr:row>122</xdr:row>
      <xdr:rowOff>19050</xdr:rowOff>
    </xdr:to>
    <xdr:sp macro="" textlink="">
      <xdr:nvSpPr>
        <xdr:cNvPr id="24" name="正方形/長方形 23">
          <a:extLst>
            <a:ext uri="{FF2B5EF4-FFF2-40B4-BE49-F238E27FC236}">
              <a16:creationId xmlns:a16="http://schemas.microsoft.com/office/drawing/2014/main" id="{00000000-0008-0000-0700-000018000000}"/>
            </a:ext>
          </a:extLst>
        </xdr:cNvPr>
        <xdr:cNvSpPr/>
      </xdr:nvSpPr>
      <xdr:spPr>
        <a:xfrm>
          <a:off x="9277349" y="20935946"/>
          <a:ext cx="6120000" cy="346710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Ⅸ</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40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歳未満の勤務医師、勤務歯科医師の基本給等に係る事項</a:t>
          </a:r>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49</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給与総額（⑥</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・基本給等（②）の合計額</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給与総額（Ｆ</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・基本給等＋基本給等の引き上げに連動する増額分（Ｅ）の合計額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(55)</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うち定期昇給相当分</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55)</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計画があれば入力</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56</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計算シート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賃金改善予定額</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対象職員</a:t>
          </a:r>
          <a:r>
            <a:rPr kumimoji="1" lang="ja-JP" altLang="en-US" sz="1100">
              <a:solidFill>
                <a:srgbClr val="FF0000"/>
              </a:solidFill>
              <a:latin typeface="BIZ UDゴシック" panose="020B0400000000000000" pitchFamily="49" charset="-128"/>
              <a:ea typeface="BIZ UDゴシック" panose="020B0400000000000000" pitchFamily="49" charset="-128"/>
            </a:rPr>
            <a:t>以外</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の給与等</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a:t>
          </a: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基本給等（ア）の合計額</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計画書 </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Ⅹ</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．事務職員の基本給等に係る事項</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についても同様</a:t>
          </a:r>
        </a:p>
        <a:p>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a:p>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oneCellAnchor>
    <xdr:from>
      <xdr:col>30</xdr:col>
      <xdr:colOff>171450</xdr:colOff>
      <xdr:row>47</xdr:row>
      <xdr:rowOff>47625</xdr:rowOff>
    </xdr:from>
    <xdr:ext cx="184731" cy="264560"/>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458200"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46</xdr:col>
      <xdr:colOff>161924</xdr:colOff>
      <xdr:row>53</xdr:row>
      <xdr:rowOff>171449</xdr:rowOff>
    </xdr:from>
    <xdr:to>
      <xdr:col>55</xdr:col>
      <xdr:colOff>281174</xdr:colOff>
      <xdr:row>62</xdr:row>
      <xdr:rowOff>152399</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9277349" y="10753724"/>
          <a:ext cx="6120000" cy="17811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10</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）うち（９）以外によるベア等実施分</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計算シート</a:t>
          </a:r>
        </a:p>
        <a:p>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a:t>
          </a:r>
          <a:r>
            <a:rPr kumimoji="1" lang="ja-JP" altLang="en-US" sz="1100" u="sng" kern="1200">
              <a:solidFill>
                <a:srgbClr val="FF0000"/>
              </a:solidFill>
              <a:effectLst/>
              <a:latin typeface="BIZ UDゴシック" panose="020B0400000000000000" pitchFamily="49" charset="-128"/>
              <a:ea typeface="BIZ UDゴシック" panose="020B0400000000000000" pitchFamily="49" charset="-128"/>
              <a:cs typeface="+mn-cs"/>
            </a:rPr>
            <a:t>以外</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の給与総額引き上げに必要な金額</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p>
        <a:p>
          <a:pPr algn="ct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❷（Ｅの合計－⑥の合計）</a:t>
          </a:r>
          <a:r>
            <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400" kern="1200" baseline="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400" kern="1200">
              <a:solidFill>
                <a:sysClr val="windowText" lastClr="000000"/>
              </a:solidFill>
              <a:effectLst/>
              <a:latin typeface="BIZ UDゴシック" panose="020B0400000000000000" pitchFamily="49" charset="-128"/>
              <a:ea typeface="BIZ UDゴシック" panose="020B0400000000000000" pitchFamily="49" charset="-128"/>
              <a:cs typeface="+mn-cs"/>
            </a:rPr>
            <a:t>❸賃金改善実施月数</a:t>
          </a:r>
          <a:endParaRPr kumimoji="1" lang="en-US" altLang="ja-JP" sz="14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u="sng">
              <a:solidFill>
                <a:srgbClr val="FF0000"/>
              </a:solidFill>
              <a:latin typeface="BIZ UDゴシック" panose="020B0400000000000000" pitchFamily="49" charset="-128"/>
              <a:ea typeface="BIZ UDゴシック" panose="020B0400000000000000" pitchFamily="49" charset="-128"/>
            </a:rPr>
            <a:t>対象職員自己財源ベア分</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※(19)</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が</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2.5%</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を超える場合であって、ベースアップ評価料を対象職員以外の賃金改善に充当す　</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　るときは、（５）と（</a:t>
          </a:r>
          <a:r>
            <a:rPr kumimoji="1" lang="en-US" altLang="ja-JP" sz="1100" u="none">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）には当該金額を引いた金額を入力してください。</a:t>
          </a:r>
        </a:p>
      </xdr:txBody>
    </xdr:sp>
    <xdr:clientData/>
  </xdr:twoCellAnchor>
  <xdr:twoCellAnchor>
    <xdr:from>
      <xdr:col>46</xdr:col>
      <xdr:colOff>161923</xdr:colOff>
      <xdr:row>28</xdr:row>
      <xdr:rowOff>47625</xdr:rowOff>
    </xdr:from>
    <xdr:to>
      <xdr:col>55</xdr:col>
      <xdr:colOff>281173</xdr:colOff>
      <xdr:row>31</xdr:row>
      <xdr:rowOff>68356</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9277348" y="5629275"/>
          <a:ext cx="6120000" cy="62080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Ⅲ</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４</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算定金額の見込み</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実際の届出様式では、届出様式の（参考）シート（評価料（</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Ⅱ</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）を届け出る場合には、様式</a:t>
          </a:r>
          <a:r>
            <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rPr>
            <a:t>96</a:t>
          </a:r>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）の値が反映されます。（ツールでは「計算シート」の値が反映されています）</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18</xdr:col>
      <xdr:colOff>95250</xdr:colOff>
      <xdr:row>5</xdr:row>
      <xdr:rowOff>76201</xdr:rowOff>
    </xdr:from>
    <xdr:to>
      <xdr:col>46</xdr:col>
      <xdr:colOff>63140</xdr:colOff>
      <xdr:row>11</xdr:row>
      <xdr:rowOff>56030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5137897" y="1062319"/>
          <a:ext cx="4170096" cy="119006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（１）賃金引上げの実施方法</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令和６年度のベースアップ評価料による算定金額のうち、一部を繰り越して令和７年度の更なる賃金改善に充てる場合には、「段階的な引上げを行う」を選択してください。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計画時点で繰り越しを行わない場合には、「一律の引上げを行う」を選択してください。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46</xdr:col>
      <xdr:colOff>159438</xdr:colOff>
      <xdr:row>41</xdr:row>
      <xdr:rowOff>19050</xdr:rowOff>
    </xdr:from>
    <xdr:to>
      <xdr:col>55</xdr:col>
      <xdr:colOff>278688</xdr:colOff>
      <xdr:row>47</xdr:row>
      <xdr:rowOff>96882</xdr:rowOff>
    </xdr:to>
    <xdr:sp macro="" textlink="">
      <xdr:nvSpPr>
        <xdr:cNvPr id="37" name="正方形/長方形 11">
          <a:extLst>
            <a:ext uri="{FF2B5EF4-FFF2-40B4-BE49-F238E27FC236}">
              <a16:creationId xmlns:a16="http://schemas.microsoft.com/office/drawing/2014/main" id="{00000000-0008-0000-0700-000025000000}"/>
            </a:ext>
          </a:extLst>
        </xdr:cNvPr>
        <xdr:cNvSpPr/>
      </xdr:nvSpPr>
      <xdr:spPr>
        <a:xfrm>
          <a:off x="9274863" y="8201025"/>
          <a:ext cx="6120000" cy="1277982"/>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rPr>
            <a:t>様式にはない項目（対象職員自己財源ベア分）</a:t>
          </a:r>
          <a:endParaRPr kumimoji="1" lang="en-US" altLang="ja-JP" sz="1200" b="1"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初期値では、「</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0</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」もしくは計算シートの</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対象職員の給与総額引き上げに必要な金額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が</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ベースアップ評価料による算定金額</a:t>
          </a:r>
          <a:r>
            <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rPr>
            <a:t>を上回る場合の差額を反映する数式が入力されています。医療機関の状況に応じて数式に代えて、ベースアップ評価料以外の自己財源による、対象職員に対するベア等の実施分を記載することもできます。（上記の（５）令和７年度への繰越予定額が自動調整されます）なお、本項目は、実際の賃金改善計画書への転記は不要です。</a:t>
          </a:r>
          <a:endParaRPr kumimoji="1" lang="en-US" altLang="ja-JP" sz="1100" b="0" u="none"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32</xdr:col>
      <xdr:colOff>28575</xdr:colOff>
      <xdr:row>42</xdr:row>
      <xdr:rowOff>104775</xdr:rowOff>
    </xdr:from>
    <xdr:to>
      <xdr:col>46</xdr:col>
      <xdr:colOff>159438</xdr:colOff>
      <xdr:row>44</xdr:row>
      <xdr:rowOff>57966</xdr:rowOff>
    </xdr:to>
    <xdr:cxnSp macro="">
      <xdr:nvCxnSpPr>
        <xdr:cNvPr id="17" name="直線矢印コネクタ 16">
          <a:extLst>
            <a:ext uri="{FF2B5EF4-FFF2-40B4-BE49-F238E27FC236}">
              <a16:creationId xmlns:a16="http://schemas.microsoft.com/office/drawing/2014/main" id="{00000000-0008-0000-0700-000011000000}"/>
            </a:ext>
          </a:extLst>
        </xdr:cNvPr>
        <xdr:cNvCxnSpPr>
          <a:stCxn id="37" idx="1"/>
        </xdr:cNvCxnSpPr>
      </xdr:nvCxnSpPr>
      <xdr:spPr>
        <a:xfrm flipH="1" flipV="1">
          <a:off x="8867775" y="8486775"/>
          <a:ext cx="407088" cy="35324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257175</xdr:colOff>
      <xdr:row>13</xdr:row>
      <xdr:rowOff>38100</xdr:rowOff>
    </xdr:from>
    <xdr:to>
      <xdr:col>25</xdr:col>
      <xdr:colOff>140742</xdr:colOff>
      <xdr:row>16</xdr:row>
      <xdr:rowOff>152150</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3019425" y="2619375"/>
          <a:ext cx="4026942" cy="7141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計画書 </a:t>
          </a:r>
          <a:r>
            <a:rPr kumimoji="1" lang="en-US"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Ⅰ</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２</a:t>
          </a:r>
          <a:r>
            <a:rPr kumimoji="1" lang="ja-JP" altLang="ja-JP"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u="sng" kern="1200">
              <a:solidFill>
                <a:sysClr val="windowText" lastClr="000000"/>
              </a:solidFill>
              <a:effectLst/>
              <a:latin typeface="BIZ UDゴシック" panose="020B0400000000000000" pitchFamily="49" charset="-128"/>
              <a:ea typeface="BIZ UDゴシック" panose="020B0400000000000000" pitchFamily="49" charset="-128"/>
              <a:cs typeface="+mn-cs"/>
            </a:rPr>
            <a:t>（３）</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r>
            <a:rPr kumimoji="1" lang="ja-JP" altLang="en-US" sz="1100" kern="1200">
              <a:solidFill>
                <a:sysClr val="windowText" lastClr="000000"/>
              </a:solidFill>
              <a:effectLst/>
              <a:latin typeface="BIZ UDゴシック" panose="020B0400000000000000" pitchFamily="49" charset="-128"/>
              <a:ea typeface="BIZ UDゴシック" panose="020B0400000000000000" pitchFamily="49" charset="-128"/>
              <a:cs typeface="+mn-cs"/>
            </a:rPr>
            <a:t>７月以降からベースアップ評価料を算定開始する場合には、それぞれを変更してください。</a:t>
          </a:r>
          <a:endParaRPr kumimoji="1" lang="en-US" altLang="ja-JP" sz="1100" kern="1200">
            <a:solidFill>
              <a:sysClr val="windowText" lastClr="00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47625</xdr:colOff>
      <xdr:row>12</xdr:row>
      <xdr:rowOff>142875</xdr:rowOff>
    </xdr:from>
    <xdr:to>
      <xdr:col>10</xdr:col>
      <xdr:colOff>257175</xdr:colOff>
      <xdr:row>14</xdr:row>
      <xdr:rowOff>195138</xdr:rowOff>
    </xdr:to>
    <xdr:cxnSp macro="">
      <xdr:nvCxnSpPr>
        <xdr:cNvPr id="27" name="直線矢印コネクタ 26">
          <a:extLst>
            <a:ext uri="{FF2B5EF4-FFF2-40B4-BE49-F238E27FC236}">
              <a16:creationId xmlns:a16="http://schemas.microsoft.com/office/drawing/2014/main" id="{00000000-0008-0000-0700-00001B000000}"/>
            </a:ext>
          </a:extLst>
        </xdr:cNvPr>
        <xdr:cNvCxnSpPr>
          <a:stCxn id="25" idx="1"/>
        </xdr:cNvCxnSpPr>
      </xdr:nvCxnSpPr>
      <xdr:spPr>
        <a:xfrm flipH="1" flipV="1">
          <a:off x="2533650" y="2524125"/>
          <a:ext cx="485775" cy="452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28575</xdr:colOff>
      <xdr:row>14</xdr:row>
      <xdr:rowOff>195138</xdr:rowOff>
    </xdr:from>
    <xdr:to>
      <xdr:col>10</xdr:col>
      <xdr:colOff>257175</xdr:colOff>
      <xdr:row>17</xdr:row>
      <xdr:rowOff>85725</xdr:rowOff>
    </xdr:to>
    <xdr:cxnSp macro="">
      <xdr:nvCxnSpPr>
        <xdr:cNvPr id="28" name="直線矢印コネクタ 27">
          <a:extLst>
            <a:ext uri="{FF2B5EF4-FFF2-40B4-BE49-F238E27FC236}">
              <a16:creationId xmlns:a16="http://schemas.microsoft.com/office/drawing/2014/main" id="{00000000-0008-0000-0700-00001C000000}"/>
            </a:ext>
          </a:extLst>
        </xdr:cNvPr>
        <xdr:cNvCxnSpPr>
          <a:stCxn id="25" idx="1"/>
        </xdr:cNvCxnSpPr>
      </xdr:nvCxnSpPr>
      <xdr:spPr>
        <a:xfrm flipH="1">
          <a:off x="2514600" y="2976438"/>
          <a:ext cx="504825" cy="490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186405</xdr:colOff>
      <xdr:row>0</xdr:row>
      <xdr:rowOff>109904</xdr:rowOff>
    </xdr:from>
    <xdr:to>
      <xdr:col>55</xdr:col>
      <xdr:colOff>134822</xdr:colOff>
      <xdr:row>10</xdr:row>
      <xdr:rowOff>66676</xdr:rowOff>
    </xdr:to>
    <xdr:sp macro="" textlink="">
      <xdr:nvSpPr>
        <xdr:cNvPr id="12" name="テキスト ボックス 14">
          <a:extLst>
            <a:ext uri="{FF2B5EF4-FFF2-40B4-BE49-F238E27FC236}">
              <a16:creationId xmlns:a16="http://schemas.microsoft.com/office/drawing/2014/main" id="{00000000-0008-0000-0700-00000C000000}"/>
            </a:ext>
            <a:ext uri="{147F2762-F138-4A5C-976F-8EAC2B608ADB}">
              <a16:predDERef xmlns:a16="http://schemas.microsoft.com/office/drawing/2014/main" pred="{00000000-0008-0000-0200-000009000000}"/>
            </a:ext>
          </a:extLst>
        </xdr:cNvPr>
        <xdr:cNvSpPr txBox="1"/>
      </xdr:nvSpPr>
      <xdr:spPr>
        <a:xfrm>
          <a:off x="9301830" y="109904"/>
          <a:ext cx="5949167" cy="19379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本シートの赤枠内の数字を実際の賃金改善計画書の様式に転記してください。</a:t>
          </a:r>
          <a:endParaRPr kumimoji="1" lang="en-US" altLang="ja-JP" sz="1200" b="1">
            <a:solidFill>
              <a:srgbClr val="FF0000"/>
            </a:solidFill>
          </a:endParaRPr>
        </a:p>
        <a:p>
          <a:pPr>
            <a:lnSpc>
              <a:spcPts val="1400"/>
            </a:lnSpc>
          </a:pPr>
          <a:r>
            <a:rPr kumimoji="1" lang="ja-JP" altLang="en-US" sz="1200" b="1">
              <a:solidFill>
                <a:srgbClr val="FF0000"/>
              </a:solidFill>
            </a:rPr>
            <a:t>ただし、以下の項目は手入力が必要ですので、ご留意ください。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①</a:t>
          </a:r>
          <a:endParaRPr kumimoji="1" lang="en-US" altLang="ja-JP" sz="1200" b="1">
            <a:solidFill>
              <a:srgbClr val="FF0000"/>
            </a:solidFill>
          </a:endParaRPr>
        </a:p>
        <a:p>
          <a:pPr>
            <a:lnSpc>
              <a:spcPts val="1400"/>
            </a:lnSpc>
          </a:pPr>
          <a:r>
            <a:rPr kumimoji="1" lang="ja-JP" altLang="en-US" sz="1200" b="1">
              <a:solidFill>
                <a:srgbClr val="FF0000"/>
              </a:solidFill>
            </a:rPr>
            <a:t>「（２）賃金改善実施計画の開始月」と「（３）ベースアップ評価料算定期間」について、令和６年７月以降である場合は、値を変更してください。</a:t>
          </a:r>
          <a:endParaRPr kumimoji="1" lang="en-US" altLang="ja-JP" sz="1200" b="1">
            <a:solidFill>
              <a:srgbClr val="FF0000"/>
            </a:solidFill>
          </a:endParaRPr>
        </a:p>
        <a:p>
          <a:pPr>
            <a:lnSpc>
              <a:spcPts val="1400"/>
            </a:lnSpc>
          </a:pPr>
          <a:endParaRPr kumimoji="1" lang="en-US" altLang="ja-JP" sz="1200" b="1">
            <a:solidFill>
              <a:srgbClr val="FF0000"/>
            </a:solidFill>
          </a:endParaRPr>
        </a:p>
        <a:p>
          <a:pPr>
            <a:lnSpc>
              <a:spcPts val="1400"/>
            </a:lnSpc>
          </a:pPr>
          <a:r>
            <a:rPr kumimoji="1" lang="ja-JP" altLang="en-US" sz="1200" b="1">
              <a:solidFill>
                <a:srgbClr val="FF0000"/>
              </a:solidFill>
            </a:rPr>
            <a:t>②</a:t>
          </a:r>
        </a:p>
        <a:p>
          <a:pPr>
            <a:lnSpc>
              <a:spcPts val="1400"/>
            </a:lnSpc>
          </a:pPr>
          <a:r>
            <a:rPr kumimoji="1" lang="ja-JP" altLang="en-US" sz="1200" b="1">
              <a:solidFill>
                <a:srgbClr val="FF0000"/>
              </a:solidFill>
            </a:rPr>
            <a:t>「（</a:t>
          </a:r>
          <a:r>
            <a:rPr kumimoji="1" lang="en-US" altLang="ja-JP" sz="1200" b="1">
              <a:solidFill>
                <a:srgbClr val="FF0000"/>
              </a:solidFill>
            </a:rPr>
            <a:t>11</a:t>
          </a:r>
          <a:r>
            <a:rPr kumimoji="1" lang="ja-JP" altLang="en-US" sz="1200" b="1">
              <a:solidFill>
                <a:srgbClr val="FF0000"/>
              </a:solidFill>
            </a:rPr>
            <a:t>）うち定期昇給相当分」について、定期昇給も行う場合は値を入力してください。「（</a:t>
          </a:r>
          <a:r>
            <a:rPr kumimoji="1" lang="en-US" altLang="ja-JP" sz="1200" b="1">
              <a:solidFill>
                <a:srgbClr val="FF0000"/>
              </a:solidFill>
            </a:rPr>
            <a:t>17</a:t>
          </a:r>
          <a:r>
            <a:rPr kumimoji="1" lang="ja-JP" altLang="en-US" sz="1200" b="1">
              <a:solidFill>
                <a:srgbClr val="FF0000"/>
              </a:solidFill>
            </a:rPr>
            <a:t>）」等、以降の「うち定期昇給相当分」も同様です。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omments2.xml" Type="http://schemas.openxmlformats.org/officeDocument/2006/relationships/comment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omments4.xml" Type="http://schemas.openxmlformats.org/officeDocument/2006/relationships/comments"/><Relationship Id="rId2" Target="../drawings/drawing6.xml" Type="http://schemas.openxmlformats.org/officeDocument/2006/relationships/drawing"/><Relationship Id="rId3" Target="../drawings/vmlDrawing4.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omments5.xml" Type="http://schemas.openxmlformats.org/officeDocument/2006/relationships/comments"/><Relationship Id="rId2" Target="../drawings/drawing7.xml" Type="http://schemas.openxmlformats.org/officeDocument/2006/relationships/drawing"/><Relationship Id="rId3" Target="../drawings/vmlDrawing5.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U102"/>
  <sheetViews>
    <sheetView showGridLines="0" workbookViewId="0"/>
  </sheetViews>
  <sheetFormatPr defaultRowHeight="18.75" outlineLevelRow="1" outlineLevelCol="1"/>
  <cols>
    <col min="3" max="3" width="15.125" customWidth="1"/>
    <col min="4" max="4" width="15.125" style="52" customWidth="1"/>
    <col min="5" max="5" width="15.125" customWidth="1"/>
    <col min="6" max="6" width="10.25" customWidth="1" outlineLevel="1"/>
    <col min="7" max="7" width="4.25" customWidth="1" outlineLevel="1"/>
    <col min="8" max="8" width="15.125" customWidth="1"/>
    <col min="9" max="9" width="10.25" customWidth="1"/>
    <col min="10" max="10" width="5.625" customWidth="1"/>
    <col min="11" max="11" width="10.375" customWidth="1"/>
    <col min="12" max="12" width="5.5" style="1" customWidth="1"/>
    <col min="13" max="13" width="10.375" customWidth="1"/>
    <col min="14" max="14" width="4.625" style="1" customWidth="1"/>
    <col min="15" max="15" width="9.375" customWidth="1"/>
    <col min="16" max="16" width="4.625" style="1" customWidth="1"/>
    <col min="17" max="17" width="10.125" customWidth="1"/>
    <col min="18" max="18" width="6.125" style="1" bestFit="1" customWidth="1"/>
    <col min="19" max="19" width="9.875" customWidth="1" outlineLevel="1"/>
    <col min="20" max="20" width="4.625" style="1" customWidth="1" outlineLevel="1"/>
  </cols>
  <sheetData>
    <row r="2" spans="2:21" ht="19.5" thickBot="1"/>
    <row r="3" spans="2:21">
      <c r="B3" s="8"/>
      <c r="C3" s="9"/>
      <c r="D3" s="53"/>
      <c r="E3" s="9"/>
      <c r="F3" s="9"/>
      <c r="G3" s="9"/>
      <c r="H3" s="9"/>
      <c r="I3" s="9"/>
      <c r="J3" s="9"/>
      <c r="K3" s="9"/>
      <c r="L3" s="10"/>
      <c r="M3" s="9"/>
      <c r="N3" s="10"/>
      <c r="O3" s="9"/>
      <c r="P3" s="10"/>
      <c r="Q3" s="9"/>
      <c r="R3" s="10"/>
      <c r="S3" s="9"/>
      <c r="T3" s="10"/>
      <c r="U3" s="11"/>
    </row>
    <row r="4" spans="2:21">
      <c r="B4" s="12"/>
      <c r="C4" s="351" t="s">
        <v>0</v>
      </c>
      <c r="D4" s="351"/>
      <c r="E4" s="351"/>
      <c r="F4" s="351"/>
      <c r="G4" s="351"/>
      <c r="H4" s="351"/>
      <c r="I4" s="351"/>
      <c r="J4" s="351"/>
      <c r="K4" s="351"/>
      <c r="L4" s="351"/>
      <c r="M4" s="351"/>
      <c r="N4" s="351"/>
      <c r="O4" s="351"/>
      <c r="P4" s="351"/>
      <c r="Q4" s="351"/>
      <c r="R4" s="351"/>
      <c r="S4" s="351"/>
      <c r="T4" s="351"/>
      <c r="U4" s="13"/>
    </row>
    <row r="5" spans="2:21" s="1" customFormat="1">
      <c r="B5" s="14"/>
      <c r="C5" s="2"/>
      <c r="D5" s="54"/>
      <c r="E5" s="2"/>
      <c r="F5" s="368" t="s">
        <v>1</v>
      </c>
      <c r="G5" s="352"/>
      <c r="H5" s="2"/>
      <c r="I5" s="352" t="s">
        <v>2</v>
      </c>
      <c r="J5" s="352"/>
      <c r="K5" s="352" t="s">
        <v>3</v>
      </c>
      <c r="L5" s="352"/>
      <c r="M5" s="352" t="s">
        <v>4</v>
      </c>
      <c r="N5" s="352"/>
      <c r="O5" s="352" t="s">
        <v>5</v>
      </c>
      <c r="P5" s="352"/>
      <c r="Q5" s="352" t="s">
        <v>6</v>
      </c>
      <c r="R5" s="352"/>
      <c r="S5" s="352" t="s">
        <v>7</v>
      </c>
      <c r="T5" s="352"/>
      <c r="U5" s="15"/>
    </row>
    <row r="6" spans="2:21" s="1" customFormat="1" ht="37.5" customHeight="1">
      <c r="B6" s="14"/>
      <c r="C6" s="354" t="s">
        <v>8</v>
      </c>
      <c r="D6" s="366" t="s">
        <v>9</v>
      </c>
      <c r="E6" s="365" t="s">
        <v>10</v>
      </c>
      <c r="F6" s="356" t="s">
        <v>11</v>
      </c>
      <c r="G6" s="357"/>
      <c r="H6" s="365" t="s">
        <v>12</v>
      </c>
      <c r="I6" s="356" t="s">
        <v>13</v>
      </c>
      <c r="J6" s="357"/>
      <c r="K6" s="356" t="s">
        <v>14</v>
      </c>
      <c r="L6" s="357"/>
      <c r="M6" s="356" t="s">
        <v>15</v>
      </c>
      <c r="N6" s="357"/>
      <c r="O6" s="356" t="s">
        <v>16</v>
      </c>
      <c r="P6" s="360"/>
      <c r="Q6" s="356" t="s">
        <v>17</v>
      </c>
      <c r="R6" s="357"/>
      <c r="S6" s="356" t="s">
        <v>18</v>
      </c>
      <c r="T6" s="357"/>
      <c r="U6" s="15"/>
    </row>
    <row r="7" spans="2:21" s="1" customFormat="1">
      <c r="B7" s="14"/>
      <c r="C7" s="355"/>
      <c r="D7" s="367"/>
      <c r="E7" s="355"/>
      <c r="F7" s="358"/>
      <c r="G7" s="359"/>
      <c r="H7" s="355"/>
      <c r="I7" s="358"/>
      <c r="J7" s="359"/>
      <c r="K7" s="358"/>
      <c r="L7" s="359"/>
      <c r="M7" s="358"/>
      <c r="N7" s="359"/>
      <c r="O7" s="361"/>
      <c r="P7" s="362"/>
      <c r="Q7" s="358"/>
      <c r="R7" s="359"/>
      <c r="S7" s="358"/>
      <c r="T7" s="359"/>
      <c r="U7" s="15"/>
    </row>
    <row r="8" spans="2:21" s="1" customFormat="1">
      <c r="B8" s="14"/>
      <c r="C8" s="3" t="s">
        <v>19</v>
      </c>
      <c r="D8" s="55" t="s">
        <v>20</v>
      </c>
      <c r="E8" s="3" t="s">
        <v>21</v>
      </c>
      <c r="F8" s="353" t="s">
        <v>22</v>
      </c>
      <c r="G8" s="353"/>
      <c r="H8" s="3" t="s">
        <v>23</v>
      </c>
      <c r="I8" s="353" t="s">
        <v>22</v>
      </c>
      <c r="J8" s="353"/>
      <c r="K8" s="363" t="s">
        <v>22</v>
      </c>
      <c r="L8" s="364"/>
      <c r="M8" s="353" t="s">
        <v>24</v>
      </c>
      <c r="N8" s="353"/>
      <c r="O8" s="363" t="s">
        <v>25</v>
      </c>
      <c r="P8" s="364"/>
      <c r="Q8" s="353" t="s">
        <v>26</v>
      </c>
      <c r="R8" s="353"/>
      <c r="S8" s="353" t="s">
        <v>27</v>
      </c>
      <c r="T8" s="353"/>
      <c r="U8" s="15"/>
    </row>
    <row r="9" spans="2:21" s="1" customFormat="1">
      <c r="B9" s="14"/>
      <c r="C9" s="4" t="s">
        <v>28</v>
      </c>
      <c r="D9" s="56" t="s">
        <v>29</v>
      </c>
      <c r="E9" s="67" t="s">
        <v>30</v>
      </c>
      <c r="F9" s="39">
        <v>12</v>
      </c>
      <c r="G9" s="4" t="s">
        <v>31</v>
      </c>
      <c r="H9" s="4" t="s">
        <v>32</v>
      </c>
      <c r="I9" s="46">
        <f>400000*12</f>
        <v>4800000</v>
      </c>
      <c r="J9" s="4" t="s">
        <v>33</v>
      </c>
      <c r="K9" s="46">
        <v>5040000</v>
      </c>
      <c r="L9" s="2" t="s">
        <v>33</v>
      </c>
      <c r="M9" s="46">
        <v>800000</v>
      </c>
      <c r="N9" s="2" t="s">
        <v>33</v>
      </c>
      <c r="O9" s="46">
        <f t="shared" ref="O9:O18" si="0">IF(H9="有",(K9+M9)*0.165,0)</f>
        <v>963600</v>
      </c>
      <c r="P9" s="2" t="s">
        <v>33</v>
      </c>
      <c r="Q9" s="46">
        <f t="shared" ref="Q9:Q18" si="1">K9+M9+O9</f>
        <v>6803600</v>
      </c>
      <c r="R9" s="2" t="s">
        <v>33</v>
      </c>
      <c r="S9" s="46">
        <f t="shared" ref="S9:S18" si="2">IFERROR(Q9/F9,0)</f>
        <v>566966.66666666663</v>
      </c>
      <c r="T9" s="2" t="s">
        <v>34</v>
      </c>
      <c r="U9" s="15"/>
    </row>
    <row r="10" spans="2:21">
      <c r="B10" s="12"/>
      <c r="C10" s="4" t="s">
        <v>35</v>
      </c>
      <c r="D10" s="56" t="s">
        <v>29</v>
      </c>
      <c r="E10" s="67" t="s">
        <v>30</v>
      </c>
      <c r="F10" s="39">
        <v>0</v>
      </c>
      <c r="G10" s="4" t="s">
        <v>31</v>
      </c>
      <c r="H10" s="4" t="s">
        <v>32</v>
      </c>
      <c r="I10" s="46">
        <v>0</v>
      </c>
      <c r="J10" s="4" t="s">
        <v>33</v>
      </c>
      <c r="K10" s="46">
        <f>I10*1.05</f>
        <v>0</v>
      </c>
      <c r="L10" s="2" t="s">
        <v>36</v>
      </c>
      <c r="M10" s="46">
        <v>0</v>
      </c>
      <c r="N10" s="2" t="s">
        <v>36</v>
      </c>
      <c r="O10" s="46">
        <f t="shared" si="0"/>
        <v>0</v>
      </c>
      <c r="P10" s="2" t="s">
        <v>36</v>
      </c>
      <c r="Q10" s="46">
        <f t="shared" si="1"/>
        <v>0</v>
      </c>
      <c r="R10" s="2" t="s">
        <v>36</v>
      </c>
      <c r="S10" s="46">
        <f t="shared" si="2"/>
        <v>0</v>
      </c>
      <c r="T10" s="2" t="s">
        <v>34</v>
      </c>
      <c r="U10" s="13"/>
    </row>
    <row r="11" spans="2:21">
      <c r="B11" s="12"/>
      <c r="C11" s="4" t="s">
        <v>37</v>
      </c>
      <c r="D11" s="56" t="s">
        <v>38</v>
      </c>
      <c r="E11" s="67" t="s">
        <v>30</v>
      </c>
      <c r="F11" s="39">
        <v>7</v>
      </c>
      <c r="G11" s="4" t="s">
        <v>31</v>
      </c>
      <c r="H11" s="4" t="s">
        <v>32</v>
      </c>
      <c r="I11" s="46">
        <f>350000*7</f>
        <v>2450000</v>
      </c>
      <c r="J11" s="4" t="s">
        <v>33</v>
      </c>
      <c r="K11" s="46">
        <f>I11*1.05</f>
        <v>2572500</v>
      </c>
      <c r="L11" s="2" t="s">
        <v>36</v>
      </c>
      <c r="M11" s="46">
        <v>300000</v>
      </c>
      <c r="N11" s="2" t="s">
        <v>36</v>
      </c>
      <c r="O11" s="46">
        <f t="shared" si="0"/>
        <v>473962.5</v>
      </c>
      <c r="P11" s="2" t="s">
        <v>36</v>
      </c>
      <c r="Q11" s="46">
        <f t="shared" si="1"/>
        <v>3346462.5</v>
      </c>
      <c r="R11" s="2" t="s">
        <v>36</v>
      </c>
      <c r="S11" s="46">
        <f t="shared" si="2"/>
        <v>478066.07142857142</v>
      </c>
      <c r="T11" s="2" t="s">
        <v>34</v>
      </c>
      <c r="U11" s="13"/>
    </row>
    <row r="12" spans="2:21">
      <c r="B12" s="12"/>
      <c r="C12" s="4" t="s">
        <v>39</v>
      </c>
      <c r="D12" s="56" t="s">
        <v>38</v>
      </c>
      <c r="E12" s="67" t="s">
        <v>30</v>
      </c>
      <c r="F12" s="39">
        <v>5</v>
      </c>
      <c r="G12" s="4" t="s">
        <v>31</v>
      </c>
      <c r="H12" s="4" t="s">
        <v>40</v>
      </c>
      <c r="I12" s="46">
        <f>80000*5</f>
        <v>400000</v>
      </c>
      <c r="J12" s="4" t="s">
        <v>33</v>
      </c>
      <c r="K12" s="46">
        <f>I12*1.05</f>
        <v>420000</v>
      </c>
      <c r="L12" s="2" t="s">
        <v>36</v>
      </c>
      <c r="M12" s="46"/>
      <c r="N12" s="2" t="s">
        <v>36</v>
      </c>
      <c r="O12" s="46">
        <f t="shared" si="0"/>
        <v>0</v>
      </c>
      <c r="P12" s="2" t="s">
        <v>36</v>
      </c>
      <c r="Q12" s="46">
        <f t="shared" si="1"/>
        <v>420000</v>
      </c>
      <c r="R12" s="2" t="s">
        <v>36</v>
      </c>
      <c r="S12" s="46">
        <f t="shared" si="2"/>
        <v>84000</v>
      </c>
      <c r="T12" s="2" t="s">
        <v>34</v>
      </c>
      <c r="U12" s="13"/>
    </row>
    <row r="13" spans="2:21">
      <c r="B13" s="12"/>
      <c r="C13" s="4"/>
      <c r="D13" s="56"/>
      <c r="E13" s="67"/>
      <c r="F13" s="39"/>
      <c r="G13" s="4" t="s">
        <v>31</v>
      </c>
      <c r="H13" s="4"/>
      <c r="I13" s="46"/>
      <c r="J13" s="4" t="s">
        <v>33</v>
      </c>
      <c r="K13" s="46"/>
      <c r="L13" s="2" t="s">
        <v>36</v>
      </c>
      <c r="M13" s="46"/>
      <c r="N13" s="2" t="s">
        <v>36</v>
      </c>
      <c r="O13" s="46">
        <f t="shared" si="0"/>
        <v>0</v>
      </c>
      <c r="P13" s="2" t="s">
        <v>36</v>
      </c>
      <c r="Q13" s="46">
        <f t="shared" si="1"/>
        <v>0</v>
      </c>
      <c r="R13" s="2" t="s">
        <v>36</v>
      </c>
      <c r="S13" s="46">
        <f t="shared" si="2"/>
        <v>0</v>
      </c>
      <c r="T13" s="2" t="s">
        <v>34</v>
      </c>
      <c r="U13" s="13"/>
    </row>
    <row r="14" spans="2:21" s="1" customFormat="1">
      <c r="B14" s="14"/>
      <c r="C14" s="4"/>
      <c r="D14" s="56"/>
      <c r="E14" s="67"/>
      <c r="F14" s="39"/>
      <c r="G14" s="4"/>
      <c r="H14" s="4"/>
      <c r="I14" s="46"/>
      <c r="J14" s="4" t="s">
        <v>33</v>
      </c>
      <c r="K14" s="46"/>
      <c r="L14" s="2" t="s">
        <v>33</v>
      </c>
      <c r="M14" s="46"/>
      <c r="N14" s="2" t="s">
        <v>33</v>
      </c>
      <c r="O14" s="46">
        <f t="shared" si="0"/>
        <v>0</v>
      </c>
      <c r="P14" s="2" t="s">
        <v>33</v>
      </c>
      <c r="Q14" s="46">
        <f t="shared" si="1"/>
        <v>0</v>
      </c>
      <c r="R14" s="2" t="s">
        <v>33</v>
      </c>
      <c r="S14" s="46">
        <f t="shared" si="2"/>
        <v>0</v>
      </c>
      <c r="T14" s="2" t="s">
        <v>34</v>
      </c>
      <c r="U14" s="15"/>
    </row>
    <row r="15" spans="2:21">
      <c r="B15" s="12"/>
      <c r="C15" s="4"/>
      <c r="D15" s="56"/>
      <c r="E15" s="67"/>
      <c r="F15" s="39"/>
      <c r="G15" s="4"/>
      <c r="H15" s="4"/>
      <c r="I15" s="46"/>
      <c r="J15" s="4" t="s">
        <v>33</v>
      </c>
      <c r="K15" s="46"/>
      <c r="L15" s="2" t="s">
        <v>36</v>
      </c>
      <c r="M15" s="46"/>
      <c r="N15" s="2" t="s">
        <v>36</v>
      </c>
      <c r="O15" s="46">
        <f t="shared" si="0"/>
        <v>0</v>
      </c>
      <c r="P15" s="2" t="s">
        <v>36</v>
      </c>
      <c r="Q15" s="46">
        <f t="shared" si="1"/>
        <v>0</v>
      </c>
      <c r="R15" s="2" t="s">
        <v>36</v>
      </c>
      <c r="S15" s="46">
        <f t="shared" si="2"/>
        <v>0</v>
      </c>
      <c r="T15" s="2" t="s">
        <v>34</v>
      </c>
      <c r="U15" s="13"/>
    </row>
    <row r="16" spans="2:21">
      <c r="B16" s="12"/>
      <c r="C16" s="4"/>
      <c r="D16" s="56"/>
      <c r="E16" s="67"/>
      <c r="F16" s="39"/>
      <c r="G16" s="4"/>
      <c r="H16" s="4"/>
      <c r="I16" s="46"/>
      <c r="J16" s="4" t="s">
        <v>33</v>
      </c>
      <c r="K16" s="46"/>
      <c r="L16" s="2" t="s">
        <v>36</v>
      </c>
      <c r="M16" s="46"/>
      <c r="N16" s="2" t="s">
        <v>36</v>
      </c>
      <c r="O16" s="46">
        <f t="shared" si="0"/>
        <v>0</v>
      </c>
      <c r="P16" s="2" t="s">
        <v>36</v>
      </c>
      <c r="Q16" s="46">
        <f t="shared" si="1"/>
        <v>0</v>
      </c>
      <c r="R16" s="2" t="s">
        <v>36</v>
      </c>
      <c r="S16" s="46">
        <f t="shared" si="2"/>
        <v>0</v>
      </c>
      <c r="T16" s="2" t="s">
        <v>34</v>
      </c>
      <c r="U16" s="13"/>
    </row>
    <row r="17" spans="2:21">
      <c r="B17" s="12"/>
      <c r="C17" s="4"/>
      <c r="D17" s="56"/>
      <c r="E17" s="67"/>
      <c r="F17" s="39"/>
      <c r="G17" s="4"/>
      <c r="H17" s="4"/>
      <c r="I17" s="46"/>
      <c r="J17" s="4" t="s">
        <v>33</v>
      </c>
      <c r="K17" s="46"/>
      <c r="L17" s="2" t="s">
        <v>36</v>
      </c>
      <c r="M17" s="46"/>
      <c r="N17" s="2" t="s">
        <v>36</v>
      </c>
      <c r="O17" s="46">
        <f t="shared" si="0"/>
        <v>0</v>
      </c>
      <c r="P17" s="2" t="s">
        <v>36</v>
      </c>
      <c r="Q17" s="46">
        <f t="shared" si="1"/>
        <v>0</v>
      </c>
      <c r="R17" s="2" t="s">
        <v>36</v>
      </c>
      <c r="S17" s="46">
        <f t="shared" si="2"/>
        <v>0</v>
      </c>
      <c r="T17" s="2" t="s">
        <v>34</v>
      </c>
      <c r="U17" s="13"/>
    </row>
    <row r="18" spans="2:21">
      <c r="B18" s="12"/>
      <c r="C18" s="4"/>
      <c r="D18" s="56"/>
      <c r="E18" s="67"/>
      <c r="F18" s="39"/>
      <c r="G18" s="4"/>
      <c r="H18" s="4"/>
      <c r="I18" s="46"/>
      <c r="J18" s="4" t="s">
        <v>33</v>
      </c>
      <c r="K18" s="46"/>
      <c r="L18" s="2" t="s">
        <v>36</v>
      </c>
      <c r="M18" s="46"/>
      <c r="N18" s="2" t="s">
        <v>36</v>
      </c>
      <c r="O18" s="46">
        <f t="shared" si="0"/>
        <v>0</v>
      </c>
      <c r="P18" s="2" t="s">
        <v>36</v>
      </c>
      <c r="Q18" s="46">
        <f t="shared" si="1"/>
        <v>0</v>
      </c>
      <c r="R18" s="2" t="s">
        <v>36</v>
      </c>
      <c r="S18" s="46">
        <f t="shared" si="2"/>
        <v>0</v>
      </c>
      <c r="T18" s="2" t="s">
        <v>34</v>
      </c>
      <c r="U18" s="13"/>
    </row>
    <row r="19" spans="2:21">
      <c r="B19" s="12"/>
      <c r="U19" s="13"/>
    </row>
    <row r="20" spans="2:21" s="1" customFormat="1">
      <c r="B20" s="14"/>
      <c r="C20" s="376" t="s">
        <v>29</v>
      </c>
      <c r="D20" s="377"/>
      <c r="E20" s="4"/>
      <c r="F20" s="39"/>
      <c r="G20" s="4" t="s">
        <v>31</v>
      </c>
      <c r="H20" s="4"/>
      <c r="I20" s="46">
        <f>SUMIFS(I$9:I$13,$D$9:$D$13,$C20)</f>
        <v>4800000</v>
      </c>
      <c r="J20" s="4" t="s">
        <v>33</v>
      </c>
      <c r="K20" s="46"/>
      <c r="L20" s="2" t="s">
        <v>33</v>
      </c>
      <c r="M20" s="46"/>
      <c r="N20" s="2" t="s">
        <v>33</v>
      </c>
      <c r="O20" s="46">
        <f>(K20+M20)*0.165</f>
        <v>0</v>
      </c>
      <c r="P20" s="2" t="s">
        <v>33</v>
      </c>
      <c r="Q20" s="46">
        <f>SUMIFS(Q$9:Q$13,$D$9:$D$13,$C20)</f>
        <v>6803600</v>
      </c>
      <c r="R20" s="2" t="s">
        <v>33</v>
      </c>
      <c r="S20" s="46">
        <f>SUMIFS(S$9:S$13,$D$9:$D$13,$C20)</f>
        <v>566966.66666666663</v>
      </c>
      <c r="T20" s="2" t="s">
        <v>34</v>
      </c>
      <c r="U20" s="15"/>
    </row>
    <row r="21" spans="2:21">
      <c r="B21" s="12"/>
      <c r="C21" s="376" t="s">
        <v>41</v>
      </c>
      <c r="D21" s="377"/>
      <c r="E21" s="4"/>
      <c r="F21" s="39"/>
      <c r="G21" s="4" t="s">
        <v>31</v>
      </c>
      <c r="H21" s="4"/>
      <c r="I21" s="46">
        <f>SUMIFS(I$9:I$13,$D$9:$D$13,$C21)</f>
        <v>0</v>
      </c>
      <c r="J21" s="4" t="s">
        <v>33</v>
      </c>
      <c r="K21" s="46"/>
      <c r="L21" s="2" t="s">
        <v>36</v>
      </c>
      <c r="M21" s="46"/>
      <c r="N21" s="2" t="s">
        <v>36</v>
      </c>
      <c r="O21" s="46">
        <f>(K21+M21)*0.165</f>
        <v>0</v>
      </c>
      <c r="P21" s="2" t="s">
        <v>36</v>
      </c>
      <c r="Q21" s="46">
        <f>SUMIFS(Q$9:Q$13,$D$9:$D$13,$C21)</f>
        <v>0</v>
      </c>
      <c r="R21" s="2" t="s">
        <v>36</v>
      </c>
      <c r="S21" s="46">
        <f>SUMIFS(S$9:S$13,$D$9:$D$13,$C21)</f>
        <v>0</v>
      </c>
      <c r="T21" s="2" t="s">
        <v>34</v>
      </c>
      <c r="U21" s="13"/>
    </row>
    <row r="22" spans="2:21">
      <c r="B22" s="12"/>
      <c r="C22" s="376" t="s">
        <v>38</v>
      </c>
      <c r="D22" s="377"/>
      <c r="E22" s="4"/>
      <c r="F22" s="39"/>
      <c r="G22" s="4" t="s">
        <v>31</v>
      </c>
      <c r="H22" s="4"/>
      <c r="I22" s="46">
        <f>SUMIFS(I$9:I$13,$D$9:$D$13,$C22)</f>
        <v>2850000</v>
      </c>
      <c r="J22" s="4" t="s">
        <v>33</v>
      </c>
      <c r="K22" s="46"/>
      <c r="L22" s="2" t="s">
        <v>36</v>
      </c>
      <c r="M22" s="46"/>
      <c r="N22" s="2" t="s">
        <v>36</v>
      </c>
      <c r="O22" s="46">
        <f>(K22+M22)*0.165</f>
        <v>0</v>
      </c>
      <c r="P22" s="2" t="s">
        <v>36</v>
      </c>
      <c r="Q22" s="46">
        <f>SUMIFS(Q$9:Q$13,$D$9:$D$13,$C22)</f>
        <v>3766462.5</v>
      </c>
      <c r="R22" s="2" t="s">
        <v>36</v>
      </c>
      <c r="S22" s="46">
        <f>SUMIFS(S$9:S$13,$D$9:$D$13,$C22)</f>
        <v>562066.07142857136</v>
      </c>
      <c r="T22" s="2" t="s">
        <v>34</v>
      </c>
      <c r="U22" s="13"/>
    </row>
    <row r="23" spans="2:21" ht="19.5" thickBot="1">
      <c r="B23" s="12"/>
      <c r="C23" s="376" t="s">
        <v>42</v>
      </c>
      <c r="D23" s="377"/>
      <c r="E23" s="4"/>
      <c r="F23" s="39"/>
      <c r="G23" s="4" t="s">
        <v>31</v>
      </c>
      <c r="H23" s="4"/>
      <c r="I23" s="46">
        <f>SUMIFS(I$9:I$13,$D$9:$D$13,$C23)</f>
        <v>0</v>
      </c>
      <c r="J23" s="4" t="s">
        <v>33</v>
      </c>
      <c r="K23" s="46"/>
      <c r="L23" s="2" t="s">
        <v>36</v>
      </c>
      <c r="M23" s="46"/>
      <c r="N23" s="2" t="s">
        <v>36</v>
      </c>
      <c r="O23" s="46">
        <f>(K23+M23)*0.165</f>
        <v>0</v>
      </c>
      <c r="P23" s="2" t="s">
        <v>36</v>
      </c>
      <c r="Q23" s="46">
        <f>SUMIFS(Q$9:Q$13,$D$9:$D$13,$C23)</f>
        <v>0</v>
      </c>
      <c r="R23" s="2" t="s">
        <v>36</v>
      </c>
      <c r="S23" s="87">
        <f>SUMIFS(S$9:S$13,$D$9:$D$13,$C23)</f>
        <v>0</v>
      </c>
      <c r="T23" s="2" t="s">
        <v>34</v>
      </c>
      <c r="U23" s="13"/>
    </row>
    <row r="24" spans="2:21" ht="20.25" thickTop="1" thickBot="1">
      <c r="B24" s="12"/>
      <c r="C24" s="378" t="s">
        <v>43</v>
      </c>
      <c r="D24" s="379"/>
      <c r="E24" s="48"/>
      <c r="F24" s="49"/>
      <c r="G24" s="48" t="s">
        <v>31</v>
      </c>
      <c r="H24" s="48"/>
      <c r="I24" s="50">
        <f>SUM(I20:I23)</f>
        <v>7650000</v>
      </c>
      <c r="J24" s="48" t="s">
        <v>33</v>
      </c>
      <c r="K24" s="50"/>
      <c r="L24" s="51" t="s">
        <v>36</v>
      </c>
      <c r="M24" s="50"/>
      <c r="N24" s="51" t="s">
        <v>36</v>
      </c>
      <c r="O24" s="50">
        <f>(K24+M24)*0.165</f>
        <v>0</v>
      </c>
      <c r="P24" s="51" t="s">
        <v>36</v>
      </c>
      <c r="Q24" s="50">
        <f>SUM(Q20:Q23)</f>
        <v>10570062.5</v>
      </c>
      <c r="R24" s="85" t="s">
        <v>44</v>
      </c>
      <c r="S24" s="108">
        <f>SUM(S20:S23)</f>
        <v>1129032.7380952379</v>
      </c>
      <c r="T24" s="86" t="s">
        <v>34</v>
      </c>
      <c r="U24" s="13"/>
    </row>
    <row r="25" spans="2:21" ht="20.25" thickTop="1" thickBot="1">
      <c r="B25" s="16"/>
      <c r="C25" s="89"/>
      <c r="D25" s="90"/>
      <c r="E25" s="89"/>
      <c r="F25" s="91"/>
      <c r="G25" s="89"/>
      <c r="H25" s="89"/>
      <c r="I25" s="92"/>
      <c r="J25" s="89"/>
      <c r="K25" s="92"/>
      <c r="L25" s="18"/>
      <c r="M25" s="92"/>
      <c r="N25" s="18"/>
      <c r="O25" s="92"/>
      <c r="P25" s="18"/>
      <c r="Q25" s="92"/>
      <c r="R25" s="18"/>
      <c r="S25" s="92"/>
      <c r="T25" s="18"/>
      <c r="U25" s="19"/>
    </row>
    <row r="26" spans="2:21" hidden="1" outlineLevel="1">
      <c r="B26" s="12"/>
      <c r="C26" s="351" t="s">
        <v>45</v>
      </c>
      <c r="D26" s="351"/>
      <c r="E26" s="351"/>
      <c r="F26" s="351"/>
      <c r="G26" s="351"/>
      <c r="H26" s="351"/>
      <c r="I26" s="351"/>
      <c r="J26" s="351"/>
      <c r="K26" s="351"/>
      <c r="L26" s="351"/>
      <c r="M26" s="351"/>
      <c r="N26" s="351"/>
      <c r="O26" s="351"/>
      <c r="P26" s="351"/>
      <c r="Q26" s="351"/>
      <c r="R26" s="351"/>
      <c r="S26" s="351"/>
      <c r="T26" s="351"/>
      <c r="U26" s="13"/>
    </row>
    <row r="27" spans="2:21" s="1" customFormat="1" hidden="1" outlineLevel="1">
      <c r="B27" s="14"/>
      <c r="C27" s="2"/>
      <c r="D27" s="54"/>
      <c r="E27" s="2"/>
      <c r="F27" s="368" t="s">
        <v>1</v>
      </c>
      <c r="G27" s="352"/>
      <c r="H27" s="2"/>
      <c r="I27" s="352" t="s">
        <v>2</v>
      </c>
      <c r="J27" s="352"/>
      <c r="K27" s="352" t="s">
        <v>3</v>
      </c>
      <c r="L27" s="352"/>
      <c r="M27" s="352" t="s">
        <v>4</v>
      </c>
      <c r="N27" s="352"/>
      <c r="O27" s="352" t="s">
        <v>5</v>
      </c>
      <c r="P27" s="352"/>
      <c r="Q27" s="352" t="s">
        <v>6</v>
      </c>
      <c r="R27" s="352"/>
      <c r="S27" s="352" t="s">
        <v>7</v>
      </c>
      <c r="T27" s="352"/>
      <c r="U27" s="15"/>
    </row>
    <row r="28" spans="2:21" s="1" customFormat="1" ht="37.5" hidden="1" customHeight="1" outlineLevel="1">
      <c r="B28" s="14"/>
      <c r="C28" s="354" t="s">
        <v>8</v>
      </c>
      <c r="D28" s="366" t="s">
        <v>9</v>
      </c>
      <c r="E28" s="365" t="s">
        <v>10</v>
      </c>
      <c r="F28" s="356" t="s">
        <v>11</v>
      </c>
      <c r="G28" s="357"/>
      <c r="H28" s="365" t="s">
        <v>12</v>
      </c>
      <c r="I28" s="356" t="s">
        <v>13</v>
      </c>
      <c r="J28" s="357"/>
      <c r="K28" s="356" t="s">
        <v>14</v>
      </c>
      <c r="L28" s="357"/>
      <c r="M28" s="356" t="s">
        <v>15</v>
      </c>
      <c r="N28" s="357"/>
      <c r="O28" s="356" t="s">
        <v>16</v>
      </c>
      <c r="P28" s="360"/>
      <c r="Q28" s="356" t="s">
        <v>17</v>
      </c>
      <c r="R28" s="357"/>
      <c r="S28" s="356" t="s">
        <v>18</v>
      </c>
      <c r="T28" s="357"/>
      <c r="U28" s="15"/>
    </row>
    <row r="29" spans="2:21" s="1" customFormat="1" hidden="1" outlineLevel="1">
      <c r="B29" s="14"/>
      <c r="C29" s="355"/>
      <c r="D29" s="367"/>
      <c r="E29" s="355"/>
      <c r="F29" s="358"/>
      <c r="G29" s="359"/>
      <c r="H29" s="355"/>
      <c r="I29" s="358"/>
      <c r="J29" s="359"/>
      <c r="K29" s="358"/>
      <c r="L29" s="359"/>
      <c r="M29" s="358"/>
      <c r="N29" s="359"/>
      <c r="O29" s="361"/>
      <c r="P29" s="362"/>
      <c r="Q29" s="358"/>
      <c r="R29" s="359"/>
      <c r="S29" s="358"/>
      <c r="T29" s="359"/>
      <c r="U29" s="15"/>
    </row>
    <row r="30" spans="2:21" s="1" customFormat="1" hidden="1" outlineLevel="1">
      <c r="B30" s="14"/>
      <c r="C30" s="3" t="s">
        <v>19</v>
      </c>
      <c r="D30" s="55" t="s">
        <v>20</v>
      </c>
      <c r="E30" s="3" t="s">
        <v>21</v>
      </c>
      <c r="F30" s="353" t="s">
        <v>22</v>
      </c>
      <c r="G30" s="353"/>
      <c r="H30" s="3" t="s">
        <v>23</v>
      </c>
      <c r="I30" s="353" t="s">
        <v>22</v>
      </c>
      <c r="J30" s="353"/>
      <c r="K30" s="363" t="s">
        <v>22</v>
      </c>
      <c r="L30" s="364"/>
      <c r="M30" s="353" t="s">
        <v>24</v>
      </c>
      <c r="N30" s="353"/>
      <c r="O30" s="363" t="s">
        <v>25</v>
      </c>
      <c r="P30" s="364"/>
      <c r="Q30" s="353" t="s">
        <v>26</v>
      </c>
      <c r="R30" s="353"/>
      <c r="S30" s="353" t="s">
        <v>27</v>
      </c>
      <c r="T30" s="353"/>
      <c r="U30" s="15"/>
    </row>
    <row r="31" spans="2:21" s="1" customFormat="1" hidden="1" outlineLevel="1">
      <c r="B31" s="14"/>
      <c r="C31" s="4" t="s">
        <v>28</v>
      </c>
      <c r="D31" s="56" t="s">
        <v>29</v>
      </c>
      <c r="E31" s="67" t="s">
        <v>30</v>
      </c>
      <c r="F31" s="39">
        <v>12</v>
      </c>
      <c r="G31" s="4" t="s">
        <v>31</v>
      </c>
      <c r="H31" s="4" t="s">
        <v>32</v>
      </c>
      <c r="I31" s="46">
        <f>400000*12</f>
        <v>4800000</v>
      </c>
      <c r="J31" s="4" t="s">
        <v>33</v>
      </c>
      <c r="K31" s="46">
        <v>5040000</v>
      </c>
      <c r="L31" s="2" t="s">
        <v>33</v>
      </c>
      <c r="M31" s="46">
        <v>800000</v>
      </c>
      <c r="N31" s="2" t="s">
        <v>33</v>
      </c>
      <c r="O31" s="46">
        <f t="shared" ref="O31:O40" si="3">IF(H31="有",(K31+M31)*0.165,0)</f>
        <v>963600</v>
      </c>
      <c r="P31" s="2" t="s">
        <v>33</v>
      </c>
      <c r="Q31" s="46">
        <f t="shared" ref="Q31:Q40" si="4">K31+M31+O31</f>
        <v>6803600</v>
      </c>
      <c r="R31" s="2" t="s">
        <v>33</v>
      </c>
      <c r="S31" s="46">
        <f t="shared" ref="S31:S40" si="5">IFERROR(Q31/F31,0)</f>
        <v>566966.66666666663</v>
      </c>
      <c r="T31" s="2" t="s">
        <v>34</v>
      </c>
      <c r="U31" s="15"/>
    </row>
    <row r="32" spans="2:21" hidden="1" outlineLevel="1">
      <c r="B32" s="12"/>
      <c r="C32" s="4" t="s">
        <v>35</v>
      </c>
      <c r="D32" s="56" t="s">
        <v>29</v>
      </c>
      <c r="E32" s="67" t="s">
        <v>46</v>
      </c>
      <c r="F32" s="39">
        <v>0</v>
      </c>
      <c r="G32" s="4" t="s">
        <v>31</v>
      </c>
      <c r="H32" s="4" t="s">
        <v>32</v>
      </c>
      <c r="I32" s="46">
        <v>0</v>
      </c>
      <c r="J32" s="4" t="s">
        <v>33</v>
      </c>
      <c r="K32" s="46">
        <f>I32*1.05</f>
        <v>0</v>
      </c>
      <c r="L32" s="2" t="s">
        <v>36</v>
      </c>
      <c r="M32" s="46">
        <v>0</v>
      </c>
      <c r="N32" s="2" t="s">
        <v>36</v>
      </c>
      <c r="O32" s="46">
        <f t="shared" si="3"/>
        <v>0</v>
      </c>
      <c r="P32" s="2" t="s">
        <v>36</v>
      </c>
      <c r="Q32" s="46">
        <f t="shared" si="4"/>
        <v>0</v>
      </c>
      <c r="R32" s="2" t="s">
        <v>36</v>
      </c>
      <c r="S32" s="46">
        <f t="shared" si="5"/>
        <v>0</v>
      </c>
      <c r="T32" s="2" t="s">
        <v>34</v>
      </c>
      <c r="U32" s="13"/>
    </row>
    <row r="33" spans="2:21" hidden="1" outlineLevel="1">
      <c r="B33" s="12"/>
      <c r="C33" s="4" t="s">
        <v>37</v>
      </c>
      <c r="D33" s="56" t="s">
        <v>38</v>
      </c>
      <c r="E33" s="67" t="s">
        <v>47</v>
      </c>
      <c r="F33" s="39">
        <v>7</v>
      </c>
      <c r="G33" s="4" t="s">
        <v>31</v>
      </c>
      <c r="H33" s="4" t="s">
        <v>32</v>
      </c>
      <c r="I33" s="46">
        <f>350000*7</f>
        <v>2450000</v>
      </c>
      <c r="J33" s="4" t="s">
        <v>33</v>
      </c>
      <c r="K33" s="46">
        <f>I33*1.05</f>
        <v>2572500</v>
      </c>
      <c r="L33" s="2" t="s">
        <v>36</v>
      </c>
      <c r="M33" s="46">
        <v>300000</v>
      </c>
      <c r="N33" s="2" t="s">
        <v>36</v>
      </c>
      <c r="O33" s="46">
        <f t="shared" si="3"/>
        <v>473962.5</v>
      </c>
      <c r="P33" s="2" t="s">
        <v>36</v>
      </c>
      <c r="Q33" s="46">
        <f t="shared" si="4"/>
        <v>3346462.5</v>
      </c>
      <c r="R33" s="2" t="s">
        <v>36</v>
      </c>
      <c r="S33" s="46">
        <f t="shared" si="5"/>
        <v>478066.07142857142</v>
      </c>
      <c r="T33" s="2" t="s">
        <v>34</v>
      </c>
      <c r="U33" s="13"/>
    </row>
    <row r="34" spans="2:21" hidden="1" outlineLevel="1">
      <c r="B34" s="12"/>
      <c r="C34" s="4" t="s">
        <v>39</v>
      </c>
      <c r="D34" s="56" t="s">
        <v>38</v>
      </c>
      <c r="E34" s="67" t="s">
        <v>30</v>
      </c>
      <c r="F34" s="39">
        <v>5</v>
      </c>
      <c r="G34" s="4" t="s">
        <v>31</v>
      </c>
      <c r="H34" s="4" t="s">
        <v>32</v>
      </c>
      <c r="I34" s="46">
        <f>350000*5</f>
        <v>1750000</v>
      </c>
      <c r="J34" s="4" t="s">
        <v>33</v>
      </c>
      <c r="K34" s="46">
        <f>I34*1.05</f>
        <v>1837500</v>
      </c>
      <c r="L34" s="2" t="s">
        <v>36</v>
      </c>
      <c r="M34" s="46">
        <v>300000</v>
      </c>
      <c r="N34" s="2" t="s">
        <v>36</v>
      </c>
      <c r="O34" s="46">
        <f t="shared" si="3"/>
        <v>352687.5</v>
      </c>
      <c r="P34" s="2" t="s">
        <v>36</v>
      </c>
      <c r="Q34" s="46">
        <f t="shared" si="4"/>
        <v>2490187.5</v>
      </c>
      <c r="R34" s="2" t="s">
        <v>36</v>
      </c>
      <c r="S34" s="46">
        <f t="shared" si="5"/>
        <v>498037.5</v>
      </c>
      <c r="T34" s="2" t="s">
        <v>34</v>
      </c>
      <c r="U34" s="13"/>
    </row>
    <row r="35" spans="2:21" hidden="1" outlineLevel="1">
      <c r="B35" s="12"/>
      <c r="C35" s="4" t="s">
        <v>48</v>
      </c>
      <c r="D35" s="56" t="s">
        <v>42</v>
      </c>
      <c r="E35" s="67" t="s">
        <v>30</v>
      </c>
      <c r="F35" s="39">
        <v>12</v>
      </c>
      <c r="G35" s="4" t="s">
        <v>31</v>
      </c>
      <c r="H35" s="4" t="s">
        <v>40</v>
      </c>
      <c r="I35" s="46">
        <f>350000*12</f>
        <v>4200000</v>
      </c>
      <c r="J35" s="4" t="s">
        <v>33</v>
      </c>
      <c r="K35" s="46">
        <f>I35*1.05</f>
        <v>4410000</v>
      </c>
      <c r="L35" s="2" t="s">
        <v>36</v>
      </c>
      <c r="M35" s="46">
        <v>600000</v>
      </c>
      <c r="N35" s="2" t="s">
        <v>36</v>
      </c>
      <c r="O35" s="46">
        <f t="shared" si="3"/>
        <v>0</v>
      </c>
      <c r="P35" s="2" t="s">
        <v>36</v>
      </c>
      <c r="Q35" s="46">
        <f t="shared" si="4"/>
        <v>5010000</v>
      </c>
      <c r="R35" s="2" t="s">
        <v>36</v>
      </c>
      <c r="S35" s="46">
        <f t="shared" si="5"/>
        <v>417500</v>
      </c>
      <c r="T35" s="2" t="s">
        <v>34</v>
      </c>
      <c r="U35" s="13"/>
    </row>
    <row r="36" spans="2:21" s="1" customFormat="1" hidden="1" outlineLevel="1">
      <c r="B36" s="14"/>
      <c r="C36" s="4"/>
      <c r="D36" s="56"/>
      <c r="E36" s="67"/>
      <c r="F36" s="39"/>
      <c r="G36" s="4"/>
      <c r="H36" s="4"/>
      <c r="I36" s="46"/>
      <c r="J36" s="4" t="s">
        <v>33</v>
      </c>
      <c r="K36" s="46"/>
      <c r="L36" s="2" t="s">
        <v>33</v>
      </c>
      <c r="M36" s="46"/>
      <c r="N36" s="2" t="s">
        <v>33</v>
      </c>
      <c r="O36" s="46">
        <f t="shared" si="3"/>
        <v>0</v>
      </c>
      <c r="P36" s="2" t="s">
        <v>33</v>
      </c>
      <c r="Q36" s="46">
        <f t="shared" si="4"/>
        <v>0</v>
      </c>
      <c r="R36" s="2" t="s">
        <v>33</v>
      </c>
      <c r="S36" s="46">
        <f t="shared" si="5"/>
        <v>0</v>
      </c>
      <c r="T36" s="2" t="s">
        <v>34</v>
      </c>
      <c r="U36" s="15"/>
    </row>
    <row r="37" spans="2:21" hidden="1" outlineLevel="1">
      <c r="B37" s="12"/>
      <c r="C37" s="4"/>
      <c r="D37" s="56"/>
      <c r="E37" s="67"/>
      <c r="F37" s="39"/>
      <c r="G37" s="4"/>
      <c r="H37" s="4"/>
      <c r="I37" s="46"/>
      <c r="J37" s="4" t="s">
        <v>33</v>
      </c>
      <c r="K37" s="46"/>
      <c r="L37" s="2" t="s">
        <v>36</v>
      </c>
      <c r="M37" s="46"/>
      <c r="N37" s="2" t="s">
        <v>36</v>
      </c>
      <c r="O37" s="46">
        <f t="shared" si="3"/>
        <v>0</v>
      </c>
      <c r="P37" s="2" t="s">
        <v>36</v>
      </c>
      <c r="Q37" s="46">
        <f t="shared" si="4"/>
        <v>0</v>
      </c>
      <c r="R37" s="2" t="s">
        <v>36</v>
      </c>
      <c r="S37" s="46">
        <f t="shared" si="5"/>
        <v>0</v>
      </c>
      <c r="T37" s="2" t="s">
        <v>34</v>
      </c>
      <c r="U37" s="13"/>
    </row>
    <row r="38" spans="2:21" hidden="1" outlineLevel="1">
      <c r="B38" s="12"/>
      <c r="C38" s="4"/>
      <c r="D38" s="56"/>
      <c r="E38" s="67"/>
      <c r="F38" s="39"/>
      <c r="G38" s="4"/>
      <c r="H38" s="4"/>
      <c r="I38" s="46"/>
      <c r="J38" s="4" t="s">
        <v>33</v>
      </c>
      <c r="K38" s="46"/>
      <c r="L38" s="2" t="s">
        <v>36</v>
      </c>
      <c r="M38" s="46"/>
      <c r="N38" s="2" t="s">
        <v>36</v>
      </c>
      <c r="O38" s="46">
        <f t="shared" si="3"/>
        <v>0</v>
      </c>
      <c r="P38" s="2" t="s">
        <v>36</v>
      </c>
      <c r="Q38" s="46">
        <f t="shared" si="4"/>
        <v>0</v>
      </c>
      <c r="R38" s="2" t="s">
        <v>36</v>
      </c>
      <c r="S38" s="46">
        <f t="shared" si="5"/>
        <v>0</v>
      </c>
      <c r="T38" s="2" t="s">
        <v>34</v>
      </c>
      <c r="U38" s="13"/>
    </row>
    <row r="39" spans="2:21" hidden="1" outlineLevel="1">
      <c r="B39" s="12"/>
      <c r="C39" s="4"/>
      <c r="D39" s="56"/>
      <c r="E39" s="67"/>
      <c r="F39" s="39"/>
      <c r="G39" s="4"/>
      <c r="H39" s="4"/>
      <c r="I39" s="46"/>
      <c r="J39" s="4" t="s">
        <v>33</v>
      </c>
      <c r="K39" s="46"/>
      <c r="L39" s="2" t="s">
        <v>36</v>
      </c>
      <c r="M39" s="46"/>
      <c r="N39" s="2" t="s">
        <v>36</v>
      </c>
      <c r="O39" s="46">
        <f t="shared" si="3"/>
        <v>0</v>
      </c>
      <c r="P39" s="2" t="s">
        <v>36</v>
      </c>
      <c r="Q39" s="46">
        <f t="shared" si="4"/>
        <v>0</v>
      </c>
      <c r="R39" s="2" t="s">
        <v>36</v>
      </c>
      <c r="S39" s="46">
        <f t="shared" si="5"/>
        <v>0</v>
      </c>
      <c r="T39" s="2" t="s">
        <v>34</v>
      </c>
      <c r="U39" s="13"/>
    </row>
    <row r="40" spans="2:21" hidden="1" outlineLevel="1">
      <c r="B40" s="12"/>
      <c r="C40" s="4"/>
      <c r="D40" s="56"/>
      <c r="E40" s="67"/>
      <c r="F40" s="39"/>
      <c r="G40" s="4"/>
      <c r="H40" s="4"/>
      <c r="I40" s="46"/>
      <c r="J40" s="4" t="s">
        <v>33</v>
      </c>
      <c r="K40" s="46"/>
      <c r="L40" s="2" t="s">
        <v>36</v>
      </c>
      <c r="M40" s="46"/>
      <c r="N40" s="2" t="s">
        <v>36</v>
      </c>
      <c r="O40" s="46">
        <f t="shared" si="3"/>
        <v>0</v>
      </c>
      <c r="P40" s="2" t="s">
        <v>36</v>
      </c>
      <c r="Q40" s="46">
        <f t="shared" si="4"/>
        <v>0</v>
      </c>
      <c r="R40" s="2" t="s">
        <v>36</v>
      </c>
      <c r="S40" s="46">
        <f t="shared" si="5"/>
        <v>0</v>
      </c>
      <c r="T40" s="2" t="s">
        <v>34</v>
      </c>
      <c r="U40" s="13"/>
    </row>
    <row r="41" spans="2:21" hidden="1" outlineLevel="1">
      <c r="B41" s="12"/>
      <c r="U41" s="13"/>
    </row>
    <row r="42" spans="2:21" s="1" customFormat="1" hidden="1" outlineLevel="1">
      <c r="B42" s="14"/>
      <c r="C42" s="4"/>
      <c r="D42" s="56" t="s">
        <v>29</v>
      </c>
      <c r="E42" s="4"/>
      <c r="F42" s="39"/>
      <c r="G42" s="4" t="s">
        <v>31</v>
      </c>
      <c r="H42" s="4"/>
      <c r="I42" s="46">
        <f>SUMIFS(I$9:I$13,$D$9:$D$13,$D42)</f>
        <v>4800000</v>
      </c>
      <c r="J42" s="4" t="s">
        <v>33</v>
      </c>
      <c r="K42" s="46"/>
      <c r="L42" s="2" t="s">
        <v>33</v>
      </c>
      <c r="M42" s="46"/>
      <c r="N42" s="2" t="s">
        <v>33</v>
      </c>
      <c r="O42" s="46">
        <f>(K42+M42)*0.165</f>
        <v>0</v>
      </c>
      <c r="P42" s="2" t="s">
        <v>33</v>
      </c>
      <c r="Q42" s="46">
        <f>SUMIFS(Q$9:Q$13,$D$9:$D$13,$D42)</f>
        <v>6803600</v>
      </c>
      <c r="R42" s="2" t="s">
        <v>33</v>
      </c>
      <c r="S42" s="46"/>
      <c r="T42" s="2" t="s">
        <v>34</v>
      </c>
      <c r="U42" s="15"/>
    </row>
    <row r="43" spans="2:21" hidden="1" outlineLevel="1">
      <c r="B43" s="12"/>
      <c r="C43" s="4"/>
      <c r="D43" s="56" t="s">
        <v>38</v>
      </c>
      <c r="E43" s="4"/>
      <c r="F43" s="39"/>
      <c r="G43" s="4" t="s">
        <v>31</v>
      </c>
      <c r="H43" s="4"/>
      <c r="I43" s="46">
        <f>SUMIFS(I$9:I$13,$D$9:$D$13,$D43)</f>
        <v>2850000</v>
      </c>
      <c r="J43" s="4" t="s">
        <v>33</v>
      </c>
      <c r="K43" s="46"/>
      <c r="L43" s="2" t="s">
        <v>36</v>
      </c>
      <c r="M43" s="46"/>
      <c r="N43" s="2" t="s">
        <v>36</v>
      </c>
      <c r="O43" s="46">
        <f>(K43+M43)*0.165</f>
        <v>0</v>
      </c>
      <c r="P43" s="2" t="s">
        <v>36</v>
      </c>
      <c r="Q43" s="46">
        <f>SUMIFS(Q$9:Q$13,$D$9:$D$13,$D43)</f>
        <v>3766462.5</v>
      </c>
      <c r="R43" s="2" t="s">
        <v>36</v>
      </c>
      <c r="S43" s="46"/>
      <c r="T43" s="2" t="s">
        <v>34</v>
      </c>
      <c r="U43" s="13"/>
    </row>
    <row r="44" spans="2:21" hidden="1" outlineLevel="1">
      <c r="B44" s="12"/>
      <c r="C44" s="4"/>
      <c r="D44" s="56" t="s">
        <v>42</v>
      </c>
      <c r="E44" s="4"/>
      <c r="F44" s="39"/>
      <c r="G44" s="4" t="s">
        <v>31</v>
      </c>
      <c r="H44" s="4"/>
      <c r="I44" s="46">
        <f>SUMIFS(I$9:I$13,$D$9:$D$13,$D44)</f>
        <v>0</v>
      </c>
      <c r="J44" s="4" t="s">
        <v>33</v>
      </c>
      <c r="K44" s="46"/>
      <c r="L44" s="2" t="s">
        <v>36</v>
      </c>
      <c r="M44" s="46"/>
      <c r="N44" s="2" t="s">
        <v>36</v>
      </c>
      <c r="O44" s="46">
        <f>(K44+M44)*0.165</f>
        <v>0</v>
      </c>
      <c r="P44" s="2" t="s">
        <v>36</v>
      </c>
      <c r="Q44" s="46">
        <f>SUMIFS(Q$9:Q$13,$D$9:$D$13,$D44)</f>
        <v>0</v>
      </c>
      <c r="R44" s="2" t="s">
        <v>36</v>
      </c>
      <c r="S44" s="46"/>
      <c r="T44" s="2" t="s">
        <v>34</v>
      </c>
      <c r="U44" s="13"/>
    </row>
    <row r="45" spans="2:21" hidden="1" outlineLevel="1">
      <c r="B45" s="12"/>
      <c r="C45" s="48"/>
      <c r="D45" s="48" t="s">
        <v>43</v>
      </c>
      <c r="E45" s="48"/>
      <c r="F45" s="49"/>
      <c r="G45" s="48" t="s">
        <v>31</v>
      </c>
      <c r="H45" s="48"/>
      <c r="I45" s="50">
        <f>SUM(I42:I44)</f>
        <v>7650000</v>
      </c>
      <c r="J45" s="48" t="s">
        <v>33</v>
      </c>
      <c r="K45" s="50"/>
      <c r="L45" s="51" t="s">
        <v>36</v>
      </c>
      <c r="M45" s="50"/>
      <c r="N45" s="51" t="s">
        <v>36</v>
      </c>
      <c r="O45" s="50">
        <f>(K45+M45)*0.165</f>
        <v>0</v>
      </c>
      <c r="P45" s="51" t="s">
        <v>36</v>
      </c>
      <c r="Q45" s="50">
        <f>SUM(Q42:Q44)</f>
        <v>10570062.5</v>
      </c>
      <c r="R45" s="51" t="s">
        <v>44</v>
      </c>
      <c r="S45" s="50"/>
      <c r="T45" s="51" t="s">
        <v>34</v>
      </c>
      <c r="U45" s="13"/>
    </row>
    <row r="46" spans="2:21" hidden="1" outlineLevel="1">
      <c r="B46" s="12"/>
      <c r="C46" s="44"/>
      <c r="D46" s="57"/>
      <c r="E46" s="44"/>
      <c r="F46" s="45"/>
      <c r="G46" s="44"/>
      <c r="H46" s="44"/>
      <c r="I46" s="47"/>
      <c r="J46" s="44"/>
      <c r="K46" s="47"/>
      <c r="M46" s="47"/>
      <c r="O46" s="47"/>
      <c r="Q46" s="47"/>
      <c r="S46" s="47"/>
      <c r="U46" s="13"/>
    </row>
    <row r="47" spans="2:21" hidden="1" outlineLevel="1">
      <c r="B47" s="12"/>
      <c r="C47" s="351" t="s">
        <v>49</v>
      </c>
      <c r="D47" s="351"/>
      <c r="E47" s="351"/>
      <c r="F47" s="351"/>
      <c r="G47" s="351"/>
      <c r="H47" s="351"/>
      <c r="I47" s="351"/>
      <c r="J47" s="351"/>
      <c r="K47" s="351"/>
      <c r="L47" s="351"/>
      <c r="M47" s="351"/>
      <c r="N47" s="351"/>
      <c r="O47" s="351"/>
      <c r="P47" s="351"/>
      <c r="Q47" s="351"/>
      <c r="R47" s="351"/>
      <c r="S47" s="351"/>
      <c r="T47" s="351"/>
      <c r="U47" s="13"/>
    </row>
    <row r="48" spans="2:21" s="1" customFormat="1" hidden="1" outlineLevel="1">
      <c r="B48" s="14"/>
      <c r="C48" s="2"/>
      <c r="D48" s="54"/>
      <c r="E48" s="2"/>
      <c r="F48" s="352" t="s">
        <v>50</v>
      </c>
      <c r="G48" s="352"/>
      <c r="H48" s="2"/>
      <c r="I48" s="352" t="s">
        <v>51</v>
      </c>
      <c r="J48" s="352"/>
      <c r="K48" s="352" t="s">
        <v>52</v>
      </c>
      <c r="L48" s="352"/>
      <c r="M48" s="352" t="s">
        <v>53</v>
      </c>
      <c r="N48" s="352"/>
      <c r="O48" s="352" t="s">
        <v>54</v>
      </c>
      <c r="P48" s="352"/>
      <c r="Q48" s="352" t="s">
        <v>55</v>
      </c>
      <c r="R48" s="352"/>
      <c r="S48" s="352" t="s">
        <v>56</v>
      </c>
      <c r="T48" s="352"/>
      <c r="U48" s="15"/>
    </row>
    <row r="49" spans="2:21" s="1" customFormat="1" ht="37.5" hidden="1" customHeight="1" outlineLevel="1">
      <c r="B49" s="14"/>
      <c r="C49" s="354" t="s">
        <v>8</v>
      </c>
      <c r="D49" s="58"/>
      <c r="E49" s="365" t="s">
        <v>12</v>
      </c>
      <c r="F49" s="356" t="s">
        <v>11</v>
      </c>
      <c r="G49" s="357"/>
      <c r="H49" s="365" t="s">
        <v>12</v>
      </c>
      <c r="I49" s="356" t="s">
        <v>13</v>
      </c>
      <c r="J49" s="357"/>
      <c r="K49" s="356" t="s">
        <v>14</v>
      </c>
      <c r="L49" s="357"/>
      <c r="M49" s="356" t="s">
        <v>15</v>
      </c>
      <c r="N49" s="357"/>
      <c r="O49" s="356" t="s">
        <v>16</v>
      </c>
      <c r="P49" s="360"/>
      <c r="Q49" s="356" t="s">
        <v>17</v>
      </c>
      <c r="R49" s="357"/>
      <c r="S49" s="356" t="s">
        <v>18</v>
      </c>
      <c r="T49" s="357"/>
      <c r="U49" s="15"/>
    </row>
    <row r="50" spans="2:21" s="1" customFormat="1" hidden="1" outlineLevel="1">
      <c r="B50" s="14"/>
      <c r="C50" s="355"/>
      <c r="D50" s="59"/>
      <c r="E50" s="355"/>
      <c r="F50" s="358"/>
      <c r="G50" s="359"/>
      <c r="H50" s="355"/>
      <c r="I50" s="358"/>
      <c r="J50" s="359"/>
      <c r="K50" s="358"/>
      <c r="L50" s="359"/>
      <c r="M50" s="358"/>
      <c r="N50" s="359"/>
      <c r="O50" s="361"/>
      <c r="P50" s="362"/>
      <c r="Q50" s="358"/>
      <c r="R50" s="359"/>
      <c r="S50" s="358"/>
      <c r="T50" s="359"/>
      <c r="U50" s="15"/>
    </row>
    <row r="51" spans="2:21" s="1" customFormat="1" hidden="1" outlineLevel="1">
      <c r="B51" s="14"/>
      <c r="C51" s="3" t="s">
        <v>19</v>
      </c>
      <c r="D51" s="55"/>
      <c r="E51" s="3" t="s">
        <v>23</v>
      </c>
      <c r="F51" s="353" t="s">
        <v>24</v>
      </c>
      <c r="G51" s="353"/>
      <c r="H51" s="3" t="s">
        <v>23</v>
      </c>
      <c r="I51" s="353" t="s">
        <v>24</v>
      </c>
      <c r="J51" s="353"/>
      <c r="K51" s="363" t="s">
        <v>24</v>
      </c>
      <c r="L51" s="364"/>
      <c r="M51" s="353" t="s">
        <v>24</v>
      </c>
      <c r="N51" s="353"/>
      <c r="O51" s="363" t="s">
        <v>57</v>
      </c>
      <c r="P51" s="364"/>
      <c r="Q51" s="353" t="s">
        <v>58</v>
      </c>
      <c r="R51" s="353"/>
      <c r="S51" s="353" t="s">
        <v>59</v>
      </c>
      <c r="T51" s="353"/>
      <c r="U51" s="15"/>
    </row>
    <row r="52" spans="2:21" s="1" customFormat="1" hidden="1" outlineLevel="1">
      <c r="B52" s="14"/>
      <c r="C52" s="4" t="s">
        <v>28</v>
      </c>
      <c r="D52" s="56" t="s">
        <v>29</v>
      </c>
      <c r="E52" s="4" t="s">
        <v>32</v>
      </c>
      <c r="F52" s="39">
        <v>12</v>
      </c>
      <c r="G52" s="4" t="s">
        <v>31</v>
      </c>
      <c r="H52" s="4" t="s">
        <v>32</v>
      </c>
      <c r="I52" s="46">
        <f>410000*12</f>
        <v>4920000</v>
      </c>
      <c r="J52" s="4" t="s">
        <v>33</v>
      </c>
      <c r="K52" s="46">
        <f>I52*1.05</f>
        <v>5166000</v>
      </c>
      <c r="L52" s="2" t="s">
        <v>33</v>
      </c>
      <c r="M52" s="46">
        <v>800000</v>
      </c>
      <c r="N52" s="2" t="s">
        <v>33</v>
      </c>
      <c r="O52" s="46">
        <f>IF(H52="有",(K52+M52)*0.165,0)</f>
        <v>984390</v>
      </c>
      <c r="P52" s="2" t="s">
        <v>33</v>
      </c>
      <c r="Q52" s="46">
        <f>K52+M52+O52</f>
        <v>6950390</v>
      </c>
      <c r="R52" s="2" t="s">
        <v>33</v>
      </c>
      <c r="S52" s="46">
        <f>IFERROR(Q52/F52,0)</f>
        <v>579199.16666666663</v>
      </c>
      <c r="T52" s="2" t="s">
        <v>34</v>
      </c>
      <c r="U52" s="15"/>
    </row>
    <row r="53" spans="2:21" hidden="1" outlineLevel="1">
      <c r="B53" s="12"/>
      <c r="C53" s="4" t="s">
        <v>35</v>
      </c>
      <c r="D53" s="56" t="s">
        <v>29</v>
      </c>
      <c r="E53" s="4" t="s">
        <v>32</v>
      </c>
      <c r="F53" s="39">
        <v>12</v>
      </c>
      <c r="G53" s="4" t="s">
        <v>31</v>
      </c>
      <c r="H53" s="4" t="s">
        <v>32</v>
      </c>
      <c r="I53" s="46">
        <f>410000*12</f>
        <v>4920000</v>
      </c>
      <c r="J53" s="4" t="s">
        <v>33</v>
      </c>
      <c r="K53" s="46">
        <f>I53*1.05</f>
        <v>5166000</v>
      </c>
      <c r="L53" s="2" t="s">
        <v>36</v>
      </c>
      <c r="M53" s="46">
        <v>600000</v>
      </c>
      <c r="N53" s="2" t="s">
        <v>36</v>
      </c>
      <c r="O53" s="46">
        <f>IF(H53="有",(K53+M53)*0.165,0)</f>
        <v>951390</v>
      </c>
      <c r="P53" s="2" t="s">
        <v>36</v>
      </c>
      <c r="Q53" s="46">
        <f>K53+M53+O53</f>
        <v>6717390</v>
      </c>
      <c r="R53" s="2" t="s">
        <v>36</v>
      </c>
      <c r="S53" s="46">
        <f>IFERROR(Q53/F53,0)</f>
        <v>559782.5</v>
      </c>
      <c r="T53" s="2" t="s">
        <v>34</v>
      </c>
      <c r="U53" s="13"/>
    </row>
    <row r="54" spans="2:21" hidden="1" outlineLevel="1">
      <c r="B54" s="12"/>
      <c r="C54" s="4" t="s">
        <v>37</v>
      </c>
      <c r="D54" s="56" t="s">
        <v>38</v>
      </c>
      <c r="E54" s="4" t="s">
        <v>32</v>
      </c>
      <c r="F54" s="39">
        <v>0</v>
      </c>
      <c r="G54" s="4" t="s">
        <v>31</v>
      </c>
      <c r="H54" s="4" t="s">
        <v>32</v>
      </c>
      <c r="I54" s="46">
        <v>0</v>
      </c>
      <c r="J54" s="4" t="s">
        <v>33</v>
      </c>
      <c r="K54" s="46">
        <f>I54*1.05</f>
        <v>0</v>
      </c>
      <c r="L54" s="2" t="s">
        <v>36</v>
      </c>
      <c r="M54" s="46">
        <v>0</v>
      </c>
      <c r="N54" s="2" t="s">
        <v>36</v>
      </c>
      <c r="O54" s="46">
        <f>IF(H54="有",(K54+M54)*0.165,0)</f>
        <v>0</v>
      </c>
      <c r="P54" s="2" t="s">
        <v>36</v>
      </c>
      <c r="Q54" s="46">
        <f>K54+M54+O54</f>
        <v>0</v>
      </c>
      <c r="R54" s="2" t="s">
        <v>36</v>
      </c>
      <c r="S54" s="46">
        <f>IFERROR(Q54/F54,0)</f>
        <v>0</v>
      </c>
      <c r="T54" s="2" t="s">
        <v>34</v>
      </c>
      <c r="U54" s="13"/>
    </row>
    <row r="55" spans="2:21" hidden="1" outlineLevel="1">
      <c r="B55" s="12"/>
      <c r="C55" s="4" t="s">
        <v>39</v>
      </c>
      <c r="D55" s="56" t="s">
        <v>38</v>
      </c>
      <c r="E55" s="4" t="s">
        <v>32</v>
      </c>
      <c r="F55" s="39">
        <v>12</v>
      </c>
      <c r="G55" s="4" t="s">
        <v>31</v>
      </c>
      <c r="H55" s="4" t="s">
        <v>32</v>
      </c>
      <c r="I55" s="46">
        <f>356000*12</f>
        <v>4272000</v>
      </c>
      <c r="J55" s="4" t="s">
        <v>33</v>
      </c>
      <c r="K55" s="46">
        <f>I55*1.05</f>
        <v>4485600</v>
      </c>
      <c r="L55" s="2" t="s">
        <v>36</v>
      </c>
      <c r="M55" s="46">
        <v>600000</v>
      </c>
      <c r="N55" s="2" t="s">
        <v>36</v>
      </c>
      <c r="O55" s="46">
        <f>IF(H55="有",(K55+M55)*0.165,0)</f>
        <v>839124</v>
      </c>
      <c r="P55" s="2" t="s">
        <v>36</v>
      </c>
      <c r="Q55" s="46">
        <f>K55+M55+O55</f>
        <v>5924724</v>
      </c>
      <c r="R55" s="2" t="s">
        <v>36</v>
      </c>
      <c r="S55" s="46">
        <f>IFERROR(Q55/F55,0)</f>
        <v>493727</v>
      </c>
      <c r="T55" s="2" t="s">
        <v>34</v>
      </c>
      <c r="U55" s="13"/>
    </row>
    <row r="56" spans="2:21" hidden="1" outlineLevel="1">
      <c r="B56" s="12"/>
      <c r="C56" s="4" t="s">
        <v>48</v>
      </c>
      <c r="D56" s="56" t="s">
        <v>42</v>
      </c>
      <c r="E56" s="4" t="s">
        <v>40</v>
      </c>
      <c r="F56" s="39">
        <v>12</v>
      </c>
      <c r="G56" s="4" t="s">
        <v>31</v>
      </c>
      <c r="H56" s="4" t="s">
        <v>40</v>
      </c>
      <c r="I56" s="46">
        <f>356000*12</f>
        <v>4272000</v>
      </c>
      <c r="J56" s="4" t="s">
        <v>33</v>
      </c>
      <c r="K56" s="46">
        <f>I56*1.05</f>
        <v>4485600</v>
      </c>
      <c r="L56" s="2" t="s">
        <v>36</v>
      </c>
      <c r="M56" s="46">
        <v>0</v>
      </c>
      <c r="N56" s="2" t="s">
        <v>36</v>
      </c>
      <c r="O56" s="46">
        <f>IF(H56="有",(K56+M56)*0.165,0)</f>
        <v>0</v>
      </c>
      <c r="P56" s="2" t="s">
        <v>36</v>
      </c>
      <c r="Q56" s="46">
        <f>K56+M56+O56</f>
        <v>4485600</v>
      </c>
      <c r="R56" s="2" t="s">
        <v>36</v>
      </c>
      <c r="S56" s="46">
        <f>IFERROR(Q56/F56,0)</f>
        <v>373800</v>
      </c>
      <c r="T56" s="2" t="s">
        <v>34</v>
      </c>
      <c r="U56" s="13"/>
    </row>
    <row r="57" spans="2:21" hidden="1" outlineLevel="1">
      <c r="B57" s="12"/>
      <c r="I57" s="66"/>
      <c r="K57" s="66"/>
      <c r="M57" s="66"/>
      <c r="O57" s="66"/>
      <c r="Q57" s="66"/>
      <c r="S57" s="66"/>
      <c r="U57" s="13"/>
    </row>
    <row r="58" spans="2:21" s="1" customFormat="1" hidden="1" outlineLevel="1">
      <c r="B58" s="14"/>
      <c r="C58" s="4"/>
      <c r="D58" s="56" t="s">
        <v>29</v>
      </c>
      <c r="E58" s="4"/>
      <c r="F58" s="39"/>
      <c r="G58" s="4" t="s">
        <v>31</v>
      </c>
      <c r="H58" s="4"/>
      <c r="I58" s="46">
        <f>SUMIFS(I$52:I$56,$D$52:$D$56,$D58)</f>
        <v>9840000</v>
      </c>
      <c r="J58" s="4" t="s">
        <v>33</v>
      </c>
      <c r="K58" s="46"/>
      <c r="L58" s="2" t="s">
        <v>33</v>
      </c>
      <c r="M58" s="46"/>
      <c r="N58" s="2" t="s">
        <v>33</v>
      </c>
      <c r="O58" s="46">
        <f>(K58+M58)*0.165</f>
        <v>0</v>
      </c>
      <c r="P58" s="2" t="s">
        <v>33</v>
      </c>
      <c r="Q58" s="46">
        <f>SUMIFS(Q$52:Q$56,$D$52:$D$56,$D58)</f>
        <v>13667780</v>
      </c>
      <c r="R58" s="2" t="s">
        <v>33</v>
      </c>
      <c r="S58" s="46"/>
      <c r="T58" s="2" t="s">
        <v>34</v>
      </c>
      <c r="U58" s="15"/>
    </row>
    <row r="59" spans="2:21" hidden="1" outlineLevel="1">
      <c r="B59" s="12"/>
      <c r="C59" s="4"/>
      <c r="D59" s="56" t="s">
        <v>38</v>
      </c>
      <c r="E59" s="4"/>
      <c r="F59" s="39"/>
      <c r="G59" s="4" t="s">
        <v>31</v>
      </c>
      <c r="H59" s="4"/>
      <c r="I59" s="46">
        <f>SUMIFS(I$52:I$56,$D$52:$D$56,$D59)</f>
        <v>4272000</v>
      </c>
      <c r="J59" s="4" t="s">
        <v>33</v>
      </c>
      <c r="K59" s="46"/>
      <c r="L59" s="2" t="s">
        <v>36</v>
      </c>
      <c r="M59" s="46"/>
      <c r="N59" s="2" t="s">
        <v>36</v>
      </c>
      <c r="O59" s="46">
        <f>(K59+M59)*0.165</f>
        <v>0</v>
      </c>
      <c r="P59" s="2" t="s">
        <v>36</v>
      </c>
      <c r="Q59" s="46">
        <f>SUMIFS(Q$52:Q$56,$D$52:$D$56,$D59)</f>
        <v>5924724</v>
      </c>
      <c r="R59" s="2" t="s">
        <v>36</v>
      </c>
      <c r="S59" s="46"/>
      <c r="T59" s="2" t="s">
        <v>34</v>
      </c>
      <c r="U59" s="13"/>
    </row>
    <row r="60" spans="2:21" hidden="1" outlineLevel="1">
      <c r="B60" s="12"/>
      <c r="C60" s="4"/>
      <c r="D60" s="56" t="s">
        <v>42</v>
      </c>
      <c r="E60" s="4"/>
      <c r="F60" s="39"/>
      <c r="G60" s="4" t="s">
        <v>31</v>
      </c>
      <c r="H60" s="4"/>
      <c r="I60" s="46">
        <f>SUMIFS(I$52:I$56,$D$52:$D$56,$D60)</f>
        <v>4272000</v>
      </c>
      <c r="J60" s="4" t="s">
        <v>33</v>
      </c>
      <c r="K60" s="46"/>
      <c r="L60" s="2" t="s">
        <v>36</v>
      </c>
      <c r="M60" s="46"/>
      <c r="N60" s="2" t="s">
        <v>36</v>
      </c>
      <c r="O60" s="46">
        <f>(K60+M60)*0.165</f>
        <v>0</v>
      </c>
      <c r="P60" s="2" t="s">
        <v>36</v>
      </c>
      <c r="Q60" s="46">
        <f>SUMIFS(Q$52:Q$56,$D$52:$D$56,$D60)</f>
        <v>4485600</v>
      </c>
      <c r="R60" s="2" t="s">
        <v>36</v>
      </c>
      <c r="S60" s="46"/>
      <c r="T60" s="2" t="s">
        <v>34</v>
      </c>
      <c r="U60" s="13"/>
    </row>
    <row r="61" spans="2:21" hidden="1" outlineLevel="1">
      <c r="B61" s="12"/>
      <c r="C61" s="48"/>
      <c r="D61" s="48" t="s">
        <v>43</v>
      </c>
      <c r="E61" s="48"/>
      <c r="F61" s="49"/>
      <c r="G61" s="48" t="s">
        <v>31</v>
      </c>
      <c r="H61" s="48"/>
      <c r="I61" s="50">
        <f>SUM(I58:I60)</f>
        <v>18384000</v>
      </c>
      <c r="J61" s="48" t="s">
        <v>33</v>
      </c>
      <c r="K61" s="50"/>
      <c r="L61" s="51" t="s">
        <v>36</v>
      </c>
      <c r="M61" s="50"/>
      <c r="N61" s="51" t="s">
        <v>36</v>
      </c>
      <c r="O61" s="50">
        <f>(K61+M61)*0.165</f>
        <v>0</v>
      </c>
      <c r="P61" s="51" t="s">
        <v>36</v>
      </c>
      <c r="Q61" s="50">
        <f>SUM(Q58:Q60)</f>
        <v>24078104</v>
      </c>
      <c r="R61" s="51" t="s">
        <v>60</v>
      </c>
      <c r="S61" s="50"/>
      <c r="T61" s="51" t="s">
        <v>34</v>
      </c>
      <c r="U61" s="13"/>
    </row>
    <row r="62" spans="2:21" hidden="1" outlineLevel="1">
      <c r="B62" s="12"/>
      <c r="U62" s="13"/>
    </row>
    <row r="63" spans="2:21" hidden="1" outlineLevel="1">
      <c r="B63" s="12"/>
      <c r="C63" s="351" t="s">
        <v>61</v>
      </c>
      <c r="D63" s="351"/>
      <c r="E63" s="351"/>
      <c r="F63" s="351"/>
      <c r="G63" s="351"/>
      <c r="H63" s="351"/>
      <c r="I63" s="351"/>
      <c r="J63" s="351"/>
      <c r="K63" s="351"/>
      <c r="L63" s="351"/>
      <c r="M63" s="351"/>
      <c r="N63" s="351"/>
      <c r="O63" s="351"/>
      <c r="P63" s="351"/>
      <c r="Q63" s="351"/>
      <c r="R63" s="351"/>
      <c r="S63" s="351"/>
      <c r="T63" s="351"/>
      <c r="U63" s="13"/>
    </row>
    <row r="64" spans="2:21" hidden="1" outlineLevel="1">
      <c r="B64" s="12"/>
      <c r="C64" s="372" t="s">
        <v>62</v>
      </c>
      <c r="D64" s="373"/>
      <c r="E64" s="373"/>
      <c r="F64" s="374"/>
      <c r="G64" s="6"/>
      <c r="H64" s="6"/>
      <c r="I64" s="6"/>
      <c r="J64" s="6"/>
      <c r="K64" s="6"/>
      <c r="L64" s="6"/>
      <c r="M64" s="6"/>
      <c r="N64" s="6"/>
      <c r="O64" s="6"/>
      <c r="P64" s="6"/>
      <c r="Q64" s="6"/>
      <c r="R64" s="6"/>
      <c r="S64" s="6"/>
      <c r="T64" s="6"/>
      <c r="U64" s="13"/>
    </row>
    <row r="65" spans="2:21" hidden="1" outlineLevel="1">
      <c r="B65" s="12"/>
      <c r="C65" s="369">
        <f>Q61-Q24</f>
        <v>13508041.5</v>
      </c>
      <c r="D65" s="370"/>
      <c r="E65" s="370"/>
      <c r="F65" s="371"/>
      <c r="G65" s="6"/>
      <c r="H65" s="6"/>
      <c r="I65" s="6"/>
      <c r="J65" s="6"/>
      <c r="K65" s="6"/>
      <c r="L65" s="6"/>
      <c r="M65" s="6"/>
      <c r="N65" s="6"/>
      <c r="O65" s="6"/>
      <c r="P65" s="6"/>
      <c r="Q65" s="6"/>
      <c r="R65" s="6"/>
      <c r="S65" s="6"/>
      <c r="T65" s="6"/>
      <c r="U65" s="13"/>
    </row>
    <row r="66" spans="2:21" ht="19.5" hidden="1" outlineLevel="1" thickBot="1">
      <c r="B66" s="16"/>
      <c r="C66" s="17"/>
      <c r="D66" s="60"/>
      <c r="E66" s="17"/>
      <c r="F66" s="17"/>
      <c r="G66" s="17"/>
      <c r="H66" s="17"/>
      <c r="I66" s="17"/>
      <c r="J66" s="17"/>
      <c r="K66" s="17"/>
      <c r="L66" s="18"/>
      <c r="M66" s="17"/>
      <c r="N66" s="18"/>
      <c r="O66" s="17"/>
      <c r="P66" s="18"/>
      <c r="Q66" s="17"/>
      <c r="R66" s="18"/>
      <c r="S66" s="17"/>
      <c r="T66" s="18"/>
      <c r="U66" s="19"/>
    </row>
    <row r="67" spans="2:21" ht="19.5" hidden="1" outlineLevel="1" thickBot="1"/>
    <row r="68" spans="2:21" hidden="1" outlineLevel="1">
      <c r="B68" s="20"/>
      <c r="C68" s="21"/>
      <c r="D68" s="61"/>
      <c r="E68" s="21"/>
      <c r="F68" s="21"/>
      <c r="G68" s="21"/>
      <c r="H68" s="21"/>
      <c r="I68" s="21"/>
      <c r="J68" s="21"/>
      <c r="K68" s="21"/>
      <c r="L68" s="22"/>
      <c r="M68" s="21"/>
      <c r="N68" s="22"/>
      <c r="O68" s="21"/>
      <c r="P68" s="22"/>
      <c r="Q68" s="21"/>
      <c r="R68" s="22"/>
      <c r="S68" s="21"/>
      <c r="T68" s="22"/>
      <c r="U68" s="23"/>
    </row>
    <row r="69" spans="2:21" hidden="1" outlineLevel="1">
      <c r="B69" s="24"/>
      <c r="C69" s="351" t="s">
        <v>63</v>
      </c>
      <c r="D69" s="351"/>
      <c r="E69" s="351"/>
      <c r="F69" s="351"/>
      <c r="G69" s="351"/>
      <c r="H69" s="351"/>
      <c r="I69" s="351"/>
      <c r="J69" s="351"/>
      <c r="K69" s="351"/>
      <c r="L69" s="351"/>
      <c r="M69" s="351"/>
      <c r="N69" s="351"/>
      <c r="O69" s="351"/>
      <c r="P69" s="351"/>
      <c r="Q69" s="351"/>
      <c r="R69" s="351"/>
      <c r="S69" s="351"/>
      <c r="T69" s="351"/>
      <c r="U69" s="25"/>
    </row>
    <row r="70" spans="2:21" s="1" customFormat="1" hidden="1" outlineLevel="1">
      <c r="B70" s="26"/>
      <c r="C70" s="2"/>
      <c r="D70" s="54"/>
      <c r="E70" s="2"/>
      <c r="F70" s="352" t="s">
        <v>2</v>
      </c>
      <c r="G70" s="352"/>
      <c r="H70" s="2"/>
      <c r="I70" s="352" t="s">
        <v>2</v>
      </c>
      <c r="J70" s="352"/>
      <c r="K70" s="352" t="s">
        <v>3</v>
      </c>
      <c r="L70" s="352"/>
      <c r="M70" s="352" t="s">
        <v>4</v>
      </c>
      <c r="N70" s="352"/>
      <c r="O70" s="352" t="s">
        <v>5</v>
      </c>
      <c r="P70" s="352"/>
      <c r="Q70" s="352" t="s">
        <v>6</v>
      </c>
      <c r="R70" s="352"/>
      <c r="S70" s="352" t="s">
        <v>7</v>
      </c>
      <c r="T70" s="352"/>
      <c r="U70" s="27"/>
    </row>
    <row r="71" spans="2:21" s="1" customFormat="1" ht="36.75" hidden="1" customHeight="1" outlineLevel="1">
      <c r="B71" s="26"/>
      <c r="C71" s="354" t="s">
        <v>8</v>
      </c>
      <c r="D71" s="58"/>
      <c r="E71" s="41"/>
      <c r="F71" s="356" t="s">
        <v>64</v>
      </c>
      <c r="G71" s="357"/>
      <c r="H71" s="41"/>
      <c r="I71" s="356" t="s">
        <v>64</v>
      </c>
      <c r="J71" s="357"/>
      <c r="K71" s="356" t="s">
        <v>65</v>
      </c>
      <c r="L71" s="357"/>
      <c r="M71" s="356" t="s">
        <v>15</v>
      </c>
      <c r="N71" s="357"/>
      <c r="O71" s="356" t="s">
        <v>16</v>
      </c>
      <c r="P71" s="360"/>
      <c r="Q71" s="356" t="s">
        <v>66</v>
      </c>
      <c r="R71" s="357"/>
      <c r="S71" s="356" t="s">
        <v>18</v>
      </c>
      <c r="T71" s="357"/>
      <c r="U71" s="27"/>
    </row>
    <row r="72" spans="2:21" s="1" customFormat="1" hidden="1" outlineLevel="1">
      <c r="B72" s="26"/>
      <c r="C72" s="355"/>
      <c r="D72" s="59"/>
      <c r="E72" s="40"/>
      <c r="F72" s="358"/>
      <c r="G72" s="359"/>
      <c r="H72" s="40"/>
      <c r="I72" s="358"/>
      <c r="J72" s="359"/>
      <c r="K72" s="358"/>
      <c r="L72" s="359"/>
      <c r="M72" s="358"/>
      <c r="N72" s="359"/>
      <c r="O72" s="361"/>
      <c r="P72" s="362"/>
      <c r="Q72" s="358"/>
      <c r="R72" s="359"/>
      <c r="S72" s="358"/>
      <c r="T72" s="359"/>
      <c r="U72" s="27"/>
    </row>
    <row r="73" spans="2:21" s="1" customFormat="1" hidden="1" outlineLevel="1">
      <c r="B73" s="26"/>
      <c r="C73" s="3" t="s">
        <v>19</v>
      </c>
      <c r="D73" s="55"/>
      <c r="E73" s="3"/>
      <c r="F73" s="353" t="s">
        <v>24</v>
      </c>
      <c r="G73" s="353"/>
      <c r="H73" s="3"/>
      <c r="I73" s="353" t="s">
        <v>24</v>
      </c>
      <c r="J73" s="353"/>
      <c r="K73" s="363" t="s">
        <v>24</v>
      </c>
      <c r="L73" s="364"/>
      <c r="M73" s="353" t="s">
        <v>24</v>
      </c>
      <c r="N73" s="353"/>
      <c r="O73" s="363" t="s">
        <v>25</v>
      </c>
      <c r="P73" s="364"/>
      <c r="Q73" s="353" t="s">
        <v>26</v>
      </c>
      <c r="R73" s="353"/>
      <c r="S73" s="353" t="s">
        <v>67</v>
      </c>
      <c r="T73" s="353"/>
      <c r="U73" s="27"/>
    </row>
    <row r="74" spans="2:21" s="1" customFormat="1" hidden="1" outlineLevel="1">
      <c r="B74" s="26"/>
      <c r="C74" s="4" t="s">
        <v>68</v>
      </c>
      <c r="D74" s="56"/>
      <c r="E74" s="4"/>
      <c r="F74" s="39">
        <v>280000</v>
      </c>
      <c r="G74" s="4" t="s">
        <v>69</v>
      </c>
      <c r="H74" s="4"/>
      <c r="I74" s="39">
        <v>280000</v>
      </c>
      <c r="J74" s="4" t="s">
        <v>69</v>
      </c>
      <c r="K74" s="39">
        <v>3528000</v>
      </c>
      <c r="L74" s="2" t="s">
        <v>33</v>
      </c>
      <c r="M74" s="39">
        <v>480000</v>
      </c>
      <c r="N74" s="2" t="s">
        <v>33</v>
      </c>
      <c r="O74" s="39">
        <f>(K74+M74)*0.165</f>
        <v>661320</v>
      </c>
      <c r="P74" s="2" t="s">
        <v>33</v>
      </c>
      <c r="Q74" s="39">
        <f>K74+M74+O74</f>
        <v>4669320</v>
      </c>
      <c r="R74" s="2" t="s">
        <v>33</v>
      </c>
      <c r="S74" s="39">
        <f>Q74/12</f>
        <v>389110</v>
      </c>
      <c r="T74" s="2" t="s">
        <v>34</v>
      </c>
      <c r="U74" s="27"/>
    </row>
    <row r="75" spans="2:21" hidden="1" outlineLevel="1">
      <c r="B75" s="24"/>
      <c r="C75" s="4"/>
      <c r="D75" s="56"/>
      <c r="E75" s="4"/>
      <c r="F75" s="4"/>
      <c r="G75" s="4" t="s">
        <v>70</v>
      </c>
      <c r="H75" s="4"/>
      <c r="I75" s="4"/>
      <c r="J75" s="4" t="s">
        <v>70</v>
      </c>
      <c r="K75" s="4">
        <v>0</v>
      </c>
      <c r="L75" s="2" t="s">
        <v>36</v>
      </c>
      <c r="M75" s="4"/>
      <c r="N75" s="2" t="s">
        <v>36</v>
      </c>
      <c r="O75" s="4">
        <f>(K75+M75)*0.165</f>
        <v>0</v>
      </c>
      <c r="P75" s="2" t="s">
        <v>36</v>
      </c>
      <c r="Q75" s="4">
        <f>K75+M75+O75</f>
        <v>0</v>
      </c>
      <c r="R75" s="2" t="s">
        <v>36</v>
      </c>
      <c r="S75" s="4">
        <f>Q75/12</f>
        <v>0</v>
      </c>
      <c r="T75" s="2" t="s">
        <v>34</v>
      </c>
      <c r="U75" s="25"/>
    </row>
    <row r="76" spans="2:21" hidden="1" outlineLevel="1">
      <c r="B76" s="24"/>
      <c r="U76" s="25"/>
    </row>
    <row r="77" spans="2:21" hidden="1" outlineLevel="1">
      <c r="B77" s="24"/>
      <c r="U77" s="25"/>
    </row>
    <row r="78" spans="2:21" hidden="1" outlineLevel="1">
      <c r="B78" s="24"/>
      <c r="C78" s="351" t="s">
        <v>71</v>
      </c>
      <c r="D78" s="351"/>
      <c r="E78" s="351"/>
      <c r="F78" s="351"/>
      <c r="G78" s="351"/>
      <c r="H78" s="351"/>
      <c r="I78" s="351"/>
      <c r="J78" s="351"/>
      <c r="K78" s="351"/>
      <c r="L78" s="351"/>
      <c r="M78" s="351"/>
      <c r="N78" s="351"/>
      <c r="O78" s="351"/>
      <c r="P78" s="351"/>
      <c r="Q78" s="351"/>
      <c r="R78" s="351"/>
      <c r="S78" s="351"/>
      <c r="T78" s="351"/>
      <c r="U78" s="25"/>
    </row>
    <row r="79" spans="2:21" s="1" customFormat="1" hidden="1" outlineLevel="1">
      <c r="B79" s="26"/>
      <c r="C79" s="2"/>
      <c r="D79" s="54"/>
      <c r="E79" s="2"/>
      <c r="F79" s="352" t="s">
        <v>51</v>
      </c>
      <c r="G79" s="352"/>
      <c r="H79" s="2"/>
      <c r="I79" s="352" t="s">
        <v>51</v>
      </c>
      <c r="J79" s="352"/>
      <c r="K79" s="352" t="s">
        <v>52</v>
      </c>
      <c r="L79" s="352"/>
      <c r="M79" s="352" t="s">
        <v>53</v>
      </c>
      <c r="N79" s="352"/>
      <c r="O79" s="352" t="s">
        <v>54</v>
      </c>
      <c r="P79" s="352"/>
      <c r="Q79" s="352" t="s">
        <v>55</v>
      </c>
      <c r="R79" s="352"/>
      <c r="S79" s="352" t="s">
        <v>56</v>
      </c>
      <c r="T79" s="352"/>
      <c r="U79" s="27"/>
    </row>
    <row r="80" spans="2:21" s="1" customFormat="1" ht="37.5" hidden="1" customHeight="1" outlineLevel="1">
      <c r="B80" s="26"/>
      <c r="C80" s="354" t="s">
        <v>8</v>
      </c>
      <c r="D80" s="58"/>
      <c r="E80" s="41"/>
      <c r="F80" s="356" t="s">
        <v>64</v>
      </c>
      <c r="G80" s="357"/>
      <c r="H80" s="41"/>
      <c r="I80" s="356" t="s">
        <v>64</v>
      </c>
      <c r="J80" s="357"/>
      <c r="K80" s="356" t="s">
        <v>65</v>
      </c>
      <c r="L80" s="357"/>
      <c r="M80" s="356" t="s">
        <v>15</v>
      </c>
      <c r="N80" s="357"/>
      <c r="O80" s="356" t="s">
        <v>16</v>
      </c>
      <c r="P80" s="360"/>
      <c r="Q80" s="356" t="s">
        <v>66</v>
      </c>
      <c r="R80" s="357"/>
      <c r="S80" s="356" t="s">
        <v>18</v>
      </c>
      <c r="T80" s="357"/>
      <c r="U80" s="27"/>
    </row>
    <row r="81" spans="2:21" s="1" customFormat="1" hidden="1" outlineLevel="1">
      <c r="B81" s="26"/>
      <c r="C81" s="355"/>
      <c r="D81" s="59"/>
      <c r="E81" s="40"/>
      <c r="F81" s="358"/>
      <c r="G81" s="359"/>
      <c r="H81" s="40"/>
      <c r="I81" s="358"/>
      <c r="J81" s="359"/>
      <c r="K81" s="358"/>
      <c r="L81" s="359"/>
      <c r="M81" s="358"/>
      <c r="N81" s="359"/>
      <c r="O81" s="361"/>
      <c r="P81" s="362"/>
      <c r="Q81" s="358"/>
      <c r="R81" s="359"/>
      <c r="S81" s="358"/>
      <c r="T81" s="359"/>
      <c r="U81" s="27"/>
    </row>
    <row r="82" spans="2:21" s="1" customFormat="1" hidden="1" outlineLevel="1">
      <c r="B82" s="26"/>
      <c r="C82" s="3" t="s">
        <v>19</v>
      </c>
      <c r="D82" s="55"/>
      <c r="E82" s="3"/>
      <c r="F82" s="353" t="s">
        <v>24</v>
      </c>
      <c r="G82" s="353"/>
      <c r="H82" s="3"/>
      <c r="I82" s="353" t="s">
        <v>24</v>
      </c>
      <c r="J82" s="353"/>
      <c r="K82" s="353" t="s">
        <v>72</v>
      </c>
      <c r="L82" s="353"/>
      <c r="M82" s="353" t="s">
        <v>24</v>
      </c>
      <c r="N82" s="353"/>
      <c r="O82" s="363" t="s">
        <v>57</v>
      </c>
      <c r="P82" s="364"/>
      <c r="Q82" s="353" t="s">
        <v>58</v>
      </c>
      <c r="R82" s="353"/>
      <c r="S82" s="353" t="s">
        <v>73</v>
      </c>
      <c r="T82" s="353"/>
      <c r="U82" s="27"/>
    </row>
    <row r="83" spans="2:21" s="1" customFormat="1" hidden="1" outlineLevel="1">
      <c r="B83" s="26"/>
      <c r="C83" s="4" t="s">
        <v>68</v>
      </c>
      <c r="D83" s="56"/>
      <c r="E83" s="4"/>
      <c r="F83" s="39">
        <v>285000</v>
      </c>
      <c r="G83" s="4" t="s">
        <v>69</v>
      </c>
      <c r="H83" s="4"/>
      <c r="I83" s="39">
        <v>285000</v>
      </c>
      <c r="J83" s="4" t="s">
        <v>69</v>
      </c>
      <c r="K83" s="39">
        <v>3591000</v>
      </c>
      <c r="L83" s="2" t="s">
        <v>33</v>
      </c>
      <c r="M83" s="39">
        <v>480000</v>
      </c>
      <c r="N83" s="2" t="s">
        <v>33</v>
      </c>
      <c r="O83" s="39">
        <f>(K83+M83)*0.165</f>
        <v>671715</v>
      </c>
      <c r="P83" s="2" t="s">
        <v>33</v>
      </c>
      <c r="Q83" s="39">
        <f>K83+M83+O83</f>
        <v>4742715</v>
      </c>
      <c r="R83" s="2" t="s">
        <v>33</v>
      </c>
      <c r="S83" s="39">
        <f>Q83/12</f>
        <v>395226.25</v>
      </c>
      <c r="T83" s="2" t="s">
        <v>34</v>
      </c>
      <c r="U83" s="27"/>
    </row>
    <row r="84" spans="2:21" hidden="1" outlineLevel="1">
      <c r="B84" s="24"/>
      <c r="C84" s="4"/>
      <c r="D84" s="56"/>
      <c r="E84" s="4"/>
      <c r="F84" s="4"/>
      <c r="G84" s="4" t="s">
        <v>70</v>
      </c>
      <c r="H84" s="4"/>
      <c r="I84" s="4"/>
      <c r="J84" s="4" t="s">
        <v>70</v>
      </c>
      <c r="K84" s="4">
        <v>0</v>
      </c>
      <c r="L84" s="2" t="s">
        <v>36</v>
      </c>
      <c r="M84" s="4"/>
      <c r="N84" s="2" t="s">
        <v>36</v>
      </c>
      <c r="O84" s="4">
        <f>(K84+M84)*0.165</f>
        <v>0</v>
      </c>
      <c r="P84" s="2" t="s">
        <v>36</v>
      </c>
      <c r="Q84" s="4">
        <f>K84+M84+O84</f>
        <v>0</v>
      </c>
      <c r="R84" s="2" t="s">
        <v>36</v>
      </c>
      <c r="S84" s="4">
        <f>Q84/12</f>
        <v>0</v>
      </c>
      <c r="T84" s="2" t="s">
        <v>34</v>
      </c>
      <c r="U84" s="25"/>
    </row>
    <row r="85" spans="2:21" hidden="1" outlineLevel="1">
      <c r="B85" s="24"/>
      <c r="U85" s="25"/>
    </row>
    <row r="86" spans="2:21" hidden="1" outlineLevel="1">
      <c r="B86" s="24"/>
      <c r="C86" s="351" t="s">
        <v>74</v>
      </c>
      <c r="D86" s="351"/>
      <c r="E86" s="351"/>
      <c r="F86" s="351"/>
      <c r="G86" s="351"/>
      <c r="H86" s="351"/>
      <c r="I86" s="351"/>
      <c r="J86" s="351"/>
      <c r="K86" s="351"/>
      <c r="L86" s="351"/>
      <c r="M86" s="351"/>
      <c r="N86" s="351"/>
      <c r="O86" s="351"/>
      <c r="P86" s="351"/>
      <c r="Q86" s="351"/>
      <c r="R86" s="351"/>
      <c r="S86" s="351"/>
      <c r="T86" s="351"/>
      <c r="U86" s="25"/>
    </row>
    <row r="87" spans="2:21" hidden="1" outlineLevel="1">
      <c r="B87" s="24"/>
      <c r="C87" s="351" t="s">
        <v>62</v>
      </c>
      <c r="D87" s="351"/>
      <c r="E87" s="351"/>
      <c r="F87" s="351"/>
      <c r="G87" s="351"/>
      <c r="H87" s="351"/>
      <c r="I87" s="351"/>
      <c r="J87" s="351"/>
      <c r="K87" s="6"/>
      <c r="L87" s="6"/>
      <c r="M87" s="6"/>
      <c r="N87" s="6"/>
      <c r="O87" s="6"/>
      <c r="P87" s="6"/>
      <c r="Q87" s="6"/>
      <c r="R87" s="6"/>
      <c r="S87" s="6"/>
      <c r="T87" s="6"/>
      <c r="U87" s="25"/>
    </row>
    <row r="88" spans="2:21" hidden="1" outlineLevel="1">
      <c r="B88" s="24"/>
      <c r="C88" s="375" t="e">
        <f>#REF!-#REF!</f>
        <v>#REF!</v>
      </c>
      <c r="D88" s="375"/>
      <c r="E88" s="375"/>
      <c r="F88" s="375"/>
      <c r="G88" s="375"/>
      <c r="H88" s="375"/>
      <c r="I88" s="375"/>
      <c r="J88" s="5" t="s">
        <v>34</v>
      </c>
      <c r="K88" s="6"/>
      <c r="L88" s="6"/>
      <c r="M88" s="6"/>
      <c r="N88" s="6"/>
      <c r="O88" s="6"/>
      <c r="P88" s="6"/>
      <c r="Q88" s="6"/>
      <c r="R88" s="6"/>
      <c r="S88" s="6"/>
      <c r="T88" s="6"/>
      <c r="U88" s="25"/>
    </row>
    <row r="89" spans="2:21" ht="19.5" hidden="1" outlineLevel="1" thickBot="1">
      <c r="B89" s="28"/>
      <c r="C89" s="29"/>
      <c r="D89" s="62"/>
      <c r="E89" s="29"/>
      <c r="F89" s="29"/>
      <c r="G89" s="29"/>
      <c r="H89" s="29"/>
      <c r="I89" s="29"/>
      <c r="J89" s="29"/>
      <c r="K89" s="29"/>
      <c r="L89" s="30"/>
      <c r="M89" s="29"/>
      <c r="N89" s="30"/>
      <c r="O89" s="29"/>
      <c r="P89" s="30"/>
      <c r="Q89" s="29"/>
      <c r="R89" s="30"/>
      <c r="S89" s="29"/>
      <c r="T89" s="30"/>
      <c r="U89" s="31"/>
    </row>
    <row r="90" spans="2:21" ht="19.5" hidden="1" outlineLevel="1" thickBot="1"/>
    <row r="91" spans="2:21" hidden="1" outlineLevel="1">
      <c r="B91" s="32"/>
      <c r="C91" s="33"/>
      <c r="D91" s="63"/>
      <c r="E91" s="33"/>
      <c r="F91" s="33"/>
      <c r="G91" s="33"/>
      <c r="H91" s="33"/>
      <c r="I91" s="33"/>
      <c r="J91" s="33"/>
      <c r="K91" s="33"/>
      <c r="L91" s="34"/>
      <c r="M91" s="33"/>
      <c r="N91" s="34"/>
      <c r="O91" s="33"/>
      <c r="P91" s="34"/>
      <c r="Q91" s="33"/>
      <c r="R91" s="34"/>
      <c r="S91" s="33"/>
      <c r="T91" s="34"/>
    </row>
    <row r="92" spans="2:21" hidden="1" outlineLevel="1">
      <c r="B92" s="35"/>
      <c r="C92" s="351" t="s">
        <v>75</v>
      </c>
      <c r="D92" s="351"/>
      <c r="E92" s="351"/>
      <c r="F92" s="351"/>
      <c r="G92" s="351"/>
      <c r="H92" s="351"/>
      <c r="I92" s="351"/>
      <c r="J92" s="351"/>
      <c r="K92" s="351"/>
      <c r="L92" s="351"/>
      <c r="M92" s="351"/>
      <c r="N92" s="351"/>
      <c r="O92" s="351"/>
      <c r="P92" s="351"/>
      <c r="Q92" s="351"/>
      <c r="R92" s="351"/>
      <c r="S92" s="351"/>
      <c r="T92" s="351"/>
    </row>
    <row r="93" spans="2:21" hidden="1" outlineLevel="1">
      <c r="B93" s="35"/>
      <c r="C93" s="7" t="s">
        <v>76</v>
      </c>
      <c r="D93" s="64"/>
      <c r="E93" s="7"/>
      <c r="F93" s="7"/>
      <c r="G93" s="7"/>
      <c r="H93" s="7"/>
      <c r="I93" s="7"/>
      <c r="J93" s="7"/>
      <c r="K93" s="6"/>
      <c r="L93" s="6"/>
      <c r="M93" s="6"/>
      <c r="N93" s="6"/>
      <c r="O93" s="6"/>
      <c r="P93" s="6"/>
      <c r="Q93" s="6"/>
      <c r="R93" s="6"/>
      <c r="S93" s="6"/>
      <c r="T93" s="6"/>
    </row>
    <row r="94" spans="2:21" hidden="1" outlineLevel="1">
      <c r="B94" s="35"/>
      <c r="C94" s="375" t="e">
        <f>C65*10+C88*10</f>
        <v>#REF!</v>
      </c>
      <c r="D94" s="375"/>
      <c r="E94" s="375"/>
      <c r="F94" s="375"/>
      <c r="G94" s="375"/>
      <c r="H94" s="375"/>
      <c r="I94" s="375"/>
      <c r="J94" s="43" t="s">
        <v>77</v>
      </c>
      <c r="K94" s="6"/>
      <c r="L94" s="6"/>
      <c r="M94" s="6"/>
      <c r="N94" s="6"/>
      <c r="O94" s="6"/>
      <c r="P94" s="6"/>
      <c r="Q94" s="6"/>
      <c r="R94" s="6"/>
      <c r="S94" s="6"/>
      <c r="T94" s="6"/>
    </row>
    <row r="95" spans="2:21" ht="19.5" hidden="1" outlineLevel="1" thickBot="1">
      <c r="B95" s="36"/>
      <c r="C95" s="37"/>
      <c r="D95" s="65"/>
      <c r="E95" s="37"/>
      <c r="F95" s="37"/>
      <c r="G95" s="37"/>
      <c r="H95" s="37"/>
      <c r="I95" s="37"/>
      <c r="J95" s="37"/>
      <c r="K95" s="37"/>
      <c r="L95" s="38"/>
      <c r="M95" s="37"/>
      <c r="N95" s="38"/>
      <c r="O95" s="37"/>
      <c r="P95" s="38"/>
      <c r="Q95" s="37"/>
      <c r="R95" s="38"/>
      <c r="S95" s="37"/>
      <c r="T95" s="38"/>
    </row>
    <row r="96" spans="2:21" hidden="1" outlineLevel="1"/>
    <row r="97" hidden="1" outlineLevel="1"/>
    <row r="98" hidden="1" outlineLevel="1"/>
    <row r="99" hidden="1" outlineLevel="1"/>
    <row r="100" hidden="1" outlineLevel="1"/>
    <row r="101" hidden="1" outlineLevel="1"/>
    <row r="102" collapsed="1"/>
  </sheetData>
  <mergeCells count="136">
    <mergeCell ref="C20:D20"/>
    <mergeCell ref="C22:D22"/>
    <mergeCell ref="C23:D23"/>
    <mergeCell ref="C24:D24"/>
    <mergeCell ref="C21:D21"/>
    <mergeCell ref="S28:T29"/>
    <mergeCell ref="F30:G30"/>
    <mergeCell ref="I30:J30"/>
    <mergeCell ref="K30:L30"/>
    <mergeCell ref="M30:N30"/>
    <mergeCell ref="O30:P30"/>
    <mergeCell ref="Q30:R30"/>
    <mergeCell ref="S30:T30"/>
    <mergeCell ref="M27:N27"/>
    <mergeCell ref="O27:P27"/>
    <mergeCell ref="Q27:R27"/>
    <mergeCell ref="S27:T27"/>
    <mergeCell ref="C28:C29"/>
    <mergeCell ref="D28:D29"/>
    <mergeCell ref="E28:E29"/>
    <mergeCell ref="F28:G29"/>
    <mergeCell ref="S82:T82"/>
    <mergeCell ref="O80:P81"/>
    <mergeCell ref="Q80:R81"/>
    <mergeCell ref="I73:J73"/>
    <mergeCell ref="K73:L73"/>
    <mergeCell ref="M73:N73"/>
    <mergeCell ref="O73:P73"/>
    <mergeCell ref="Q73:R73"/>
    <mergeCell ref="C78:T78"/>
    <mergeCell ref="I79:J79"/>
    <mergeCell ref="K79:L79"/>
    <mergeCell ref="M79:N79"/>
    <mergeCell ref="O79:P79"/>
    <mergeCell ref="Q79:R79"/>
    <mergeCell ref="S79:T79"/>
    <mergeCell ref="F79:G79"/>
    <mergeCell ref="S80:T81"/>
    <mergeCell ref="C94:I94"/>
    <mergeCell ref="C63:T63"/>
    <mergeCell ref="C86:T86"/>
    <mergeCell ref="C87:J87"/>
    <mergeCell ref="C88:I88"/>
    <mergeCell ref="C92:T92"/>
    <mergeCell ref="S73:T73"/>
    <mergeCell ref="C80:C81"/>
    <mergeCell ref="C69:T69"/>
    <mergeCell ref="I70:J70"/>
    <mergeCell ref="K70:L70"/>
    <mergeCell ref="M70:N70"/>
    <mergeCell ref="O70:P70"/>
    <mergeCell ref="F73:G73"/>
    <mergeCell ref="F80:G81"/>
    <mergeCell ref="F82:G82"/>
    <mergeCell ref="I82:J82"/>
    <mergeCell ref="K82:L82"/>
    <mergeCell ref="M82:N82"/>
    <mergeCell ref="O82:P82"/>
    <mergeCell ref="Q82:R82"/>
    <mergeCell ref="I80:J81"/>
    <mergeCell ref="K80:L81"/>
    <mergeCell ref="M80:N81"/>
    <mergeCell ref="C71:C72"/>
    <mergeCell ref="I71:J72"/>
    <mergeCell ref="K71:L72"/>
    <mergeCell ref="M71:N72"/>
    <mergeCell ref="O71:P72"/>
    <mergeCell ref="Q71:R72"/>
    <mergeCell ref="S71:T72"/>
    <mergeCell ref="Q70:R70"/>
    <mergeCell ref="S70:T70"/>
    <mergeCell ref="F71:G72"/>
    <mergeCell ref="F70:G70"/>
    <mergeCell ref="O8:P8"/>
    <mergeCell ref="I8:J8"/>
    <mergeCell ref="C47:T47"/>
    <mergeCell ref="I48:J48"/>
    <mergeCell ref="K48:L48"/>
    <mergeCell ref="H49:H50"/>
    <mergeCell ref="C64:F64"/>
    <mergeCell ref="F48:G48"/>
    <mergeCell ref="F49:G50"/>
    <mergeCell ref="F51:G51"/>
    <mergeCell ref="C26:T26"/>
    <mergeCell ref="F27:G27"/>
    <mergeCell ref="I27:J27"/>
    <mergeCell ref="K27:L27"/>
    <mergeCell ref="S49:T50"/>
    <mergeCell ref="Q48:R48"/>
    <mergeCell ref="S48:T48"/>
    <mergeCell ref="S51:T51"/>
    <mergeCell ref="E49:E50"/>
    <mergeCell ref="M48:N48"/>
    <mergeCell ref="O48:P48"/>
    <mergeCell ref="I51:J51"/>
    <mergeCell ref="K49:L50"/>
    <mergeCell ref="M49:N50"/>
    <mergeCell ref="C65:F65"/>
    <mergeCell ref="K51:L51"/>
    <mergeCell ref="M51:N51"/>
    <mergeCell ref="O51:P51"/>
    <mergeCell ref="Q51:R51"/>
    <mergeCell ref="C49:C50"/>
    <mergeCell ref="I49:J50"/>
    <mergeCell ref="H28:H29"/>
    <mergeCell ref="I28:J29"/>
    <mergeCell ref="K28:L29"/>
    <mergeCell ref="M28:N29"/>
    <mergeCell ref="O28:P29"/>
    <mergeCell ref="Q28:R29"/>
    <mergeCell ref="O49:P50"/>
    <mergeCell ref="Q49:R50"/>
    <mergeCell ref="C4:T4"/>
    <mergeCell ref="M5:N5"/>
    <mergeCell ref="M8:N8"/>
    <mergeCell ref="C6:C7"/>
    <mergeCell ref="I5:J5"/>
    <mergeCell ref="I6:J7"/>
    <mergeCell ref="K5:L5"/>
    <mergeCell ref="O6:P7"/>
    <mergeCell ref="Q6:R7"/>
    <mergeCell ref="S6:T7"/>
    <mergeCell ref="K8:L8"/>
    <mergeCell ref="K6:L7"/>
    <mergeCell ref="M6:N7"/>
    <mergeCell ref="Q8:R8"/>
    <mergeCell ref="H6:H7"/>
    <mergeCell ref="D6:D7"/>
    <mergeCell ref="F5:G5"/>
    <mergeCell ref="F6:G7"/>
    <mergeCell ref="F8:G8"/>
    <mergeCell ref="E6:E7"/>
    <mergeCell ref="S5:T5"/>
    <mergeCell ref="S8:T8"/>
    <mergeCell ref="O5:P5"/>
    <mergeCell ref="Q5:R5"/>
  </mergeCells>
  <phoneticPr fontId="2"/>
  <dataValidations count="2">
    <dataValidation type="list" allowBlank="1" showInputMessage="1" showErrorMessage="1" sqref="E52:E56 H52:H56 H58:H61 H9:H18 E58:E61 H42:H46 E42:E46 H31:H40 H20:H25 E20:E25" xr:uid="{DE10E078-38B8-4EE1-A921-0D0D5BB7A647}">
      <formula1>"有,無"</formula1>
    </dataValidation>
    <dataValidation type="list" allowBlank="1" showInputMessage="1" showErrorMessage="1" sqref="E9:E18 E31:E40" xr:uid="{88A84132-0996-4901-A6AC-885FCCFEA139}">
      <formula1>"在籍,退職,当月から在籍"</formula1>
    </dataValidation>
  </dataValidations>
  <pageMargins left="0.25" right="0.25" top="0.75" bottom="0.75" header="0.3" footer="0.3"/>
  <pageSetup paperSize="9"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4DDB0A-2741-472C-950E-D13B5406791A}">
          <x14:formula1>
            <xm:f>対象職種!$B:$B</xm:f>
          </x14:formula1>
          <xm:sqref>D9:D18 D52:D56 D58:D60 D25 D31:D40 D42:D44 D46 C20:C23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4F88F-418C-4CC2-B6CE-4870B97411CC}">
  <sheetPr>
    <pageSetUpPr fitToPage="1"/>
  </sheetPr>
  <dimension ref="A1:N13"/>
  <sheetViews>
    <sheetView showGridLines="0" zoomScaleNormal="100" workbookViewId="0">
      <selection activeCell="J7" sqref="J7"/>
    </sheetView>
  </sheetViews>
  <sheetFormatPr defaultRowHeight="14.25"/>
  <cols>
    <col min="1" max="1" width="8.75" style="297" customWidth="1"/>
    <col min="2" max="16384" width="9" style="296"/>
  </cols>
  <sheetData>
    <row r="1" spans="1:14" ht="16.5">
      <c r="A1" s="298" t="s">
        <v>78</v>
      </c>
    </row>
    <row r="3" spans="1:14">
      <c r="A3" s="297" t="s">
        <v>79</v>
      </c>
      <c r="B3" s="296" t="s">
        <v>80</v>
      </c>
    </row>
    <row r="4" spans="1:14">
      <c r="B4" s="296" t="s">
        <v>81</v>
      </c>
    </row>
    <row r="5" spans="1:14">
      <c r="B5" s="296" t="s">
        <v>82</v>
      </c>
    </row>
    <row r="7" spans="1:14">
      <c r="A7" s="297" t="s">
        <v>83</v>
      </c>
      <c r="B7" s="296" t="s">
        <v>84</v>
      </c>
    </row>
    <row r="9" spans="1:14">
      <c r="A9" s="297" t="s">
        <v>85</v>
      </c>
      <c r="B9" s="296" t="s">
        <v>86</v>
      </c>
      <c r="N9" s="296" t="s">
        <v>87</v>
      </c>
    </row>
    <row r="10" spans="1:14">
      <c r="N10" s="296" t="s">
        <v>88</v>
      </c>
    </row>
    <row r="11" spans="1:14">
      <c r="N11" s="302" t="s">
        <v>89</v>
      </c>
    </row>
    <row r="12" spans="1:14">
      <c r="N12" s="302" t="s">
        <v>90</v>
      </c>
    </row>
    <row r="13" spans="1:14">
      <c r="N13" s="296" t="s">
        <v>91</v>
      </c>
    </row>
  </sheetData>
  <phoneticPr fontId="2"/>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05BC-1B2B-457F-BAF5-07218E2E1B3F}">
  <sheetPr>
    <pageSetUpPr fitToPage="1"/>
  </sheetPr>
  <dimension ref="A1:U140"/>
  <sheetViews>
    <sheetView showGridLines="0" tabSelected="1" topLeftCell="A117" zoomScaleNormal="100" workbookViewId="0">
      <selection activeCell="I21" sqref="I21"/>
    </sheetView>
  </sheetViews>
  <sheetFormatPr defaultRowHeight="18.75" outlineLevelRow="1" outlineLevelCol="1"/>
  <cols>
    <col min="3" max="3" width="15.125" customWidth="1"/>
    <col min="4" max="4" width="15.125" style="52" customWidth="1"/>
    <col min="5" max="5" width="11" style="52" bestFit="1" customWidth="1"/>
    <col min="6" max="6" width="15.125" customWidth="1"/>
    <col min="7" max="7" width="10.25" customWidth="1"/>
    <col min="8" max="8" width="5.625" customWidth="1"/>
    <col min="9" max="9" width="10.375" customWidth="1"/>
    <col min="10" max="10" width="5.5" style="1" customWidth="1"/>
    <col min="11" max="11" width="10.375" customWidth="1"/>
    <col min="12" max="12" width="4.625" style="1" customWidth="1"/>
    <col min="13" max="13" width="9.375" customWidth="1"/>
    <col min="14" max="14" width="4.625" style="1" customWidth="1"/>
    <col min="15" max="15" width="10.125" hidden="1" customWidth="1" outlineLevel="1"/>
    <col min="16" max="16" width="6.125" style="1" hidden="1" customWidth="1" outlineLevel="1"/>
    <col min="17" max="17" width="10.125" customWidth="1" collapsed="1"/>
    <col min="18" max="18" width="6.125" style="1" bestFit="1" customWidth="1"/>
  </cols>
  <sheetData>
    <row r="1" spans="1:19" ht="20.25">
      <c r="A1" s="298" t="s">
        <v>92</v>
      </c>
    </row>
    <row r="2" spans="1:19" ht="19.5" thickBot="1"/>
    <row r="3" spans="1:19" ht="21" thickTop="1">
      <c r="B3" s="322" t="s">
        <v>93</v>
      </c>
      <c r="C3" s="323"/>
      <c r="D3" s="324"/>
      <c r="E3" s="324"/>
      <c r="F3" s="323"/>
      <c r="G3" s="323"/>
      <c r="H3" s="323"/>
      <c r="I3" s="323"/>
      <c r="J3" s="325"/>
      <c r="K3" s="323"/>
      <c r="L3" s="325"/>
      <c r="M3" s="323"/>
      <c r="N3" s="325"/>
      <c r="O3" s="323"/>
      <c r="P3" s="325"/>
      <c r="Q3" s="323"/>
      <c r="R3" s="325"/>
      <c r="S3" s="326"/>
    </row>
    <row r="4" spans="1:19">
      <c r="B4" s="327"/>
      <c r="C4" s="351" t="s">
        <v>94</v>
      </c>
      <c r="D4" s="351"/>
      <c r="E4" s="351"/>
      <c r="F4" s="351"/>
      <c r="G4" s="351"/>
      <c r="H4" s="351"/>
      <c r="I4" s="351"/>
      <c r="J4" s="351"/>
      <c r="K4" s="351"/>
      <c r="L4" s="351"/>
      <c r="M4" s="351"/>
      <c r="N4" s="351"/>
      <c r="O4" s="351"/>
      <c r="P4" s="351"/>
      <c r="Q4" s="296"/>
      <c r="R4" s="320"/>
      <c r="S4" s="328"/>
    </row>
    <row r="5" spans="1:19" ht="18.75" customHeight="1">
      <c r="B5" s="327"/>
      <c r="C5" s="448" t="s">
        <v>95</v>
      </c>
      <c r="D5" s="449"/>
      <c r="E5" s="64"/>
      <c r="F5" s="321"/>
      <c r="G5" s="7"/>
      <c r="H5" s="7"/>
      <c r="I5" s="452" t="s">
        <v>96</v>
      </c>
      <c r="J5" s="453"/>
      <c r="K5" s="453"/>
      <c r="L5" s="454"/>
      <c r="M5" s="6"/>
      <c r="N5" s="6"/>
      <c r="O5" s="6"/>
      <c r="P5" s="6"/>
      <c r="Q5" s="296"/>
      <c r="R5" s="320"/>
      <c r="S5" s="328"/>
    </row>
    <row r="6" spans="1:19" ht="19.5" thickBot="1">
      <c r="B6" s="327"/>
      <c r="C6" s="450"/>
      <c r="D6" s="451"/>
      <c r="E6" s="64"/>
      <c r="F6" s="68"/>
      <c r="G6" s="7"/>
      <c r="H6" s="7"/>
      <c r="I6" s="455"/>
      <c r="J6" s="456"/>
      <c r="K6" s="456"/>
      <c r="L6" s="457"/>
      <c r="M6" s="6"/>
      <c r="N6" s="6"/>
      <c r="O6" s="6"/>
      <c r="P6" s="6"/>
      <c r="Q6" s="296"/>
      <c r="R6" s="320"/>
      <c r="S6" s="328"/>
    </row>
    <row r="7" spans="1:19" ht="20.25" thickTop="1" thickBot="1">
      <c r="B7" s="327"/>
      <c r="C7" s="458"/>
      <c r="D7" s="459"/>
      <c r="E7" s="68" t="s">
        <v>97</v>
      </c>
      <c r="F7" s="320">
        <v>10</v>
      </c>
      <c r="G7" s="68" t="s">
        <v>98</v>
      </c>
      <c r="H7" s="68" t="s">
        <v>99</v>
      </c>
      <c r="I7" s="393">
        <f>C7*F7</f>
        <v>0</v>
      </c>
      <c r="J7" s="460"/>
      <c r="K7" s="460"/>
      <c r="L7" s="335" t="s">
        <v>98</v>
      </c>
      <c r="M7" s="6"/>
      <c r="N7" s="6"/>
      <c r="O7" s="6"/>
      <c r="P7" s="6"/>
      <c r="Q7" s="296"/>
      <c r="R7" s="320"/>
      <c r="S7" s="328"/>
    </row>
    <row r="8" spans="1:19" ht="20.25" thickTop="1" thickBot="1">
      <c r="B8" s="329"/>
      <c r="C8" s="330"/>
      <c r="D8" s="331"/>
      <c r="E8" s="331"/>
      <c r="F8" s="330"/>
      <c r="G8" s="330"/>
      <c r="H8" s="330"/>
      <c r="I8" s="330"/>
      <c r="J8" s="332"/>
      <c r="K8" s="330"/>
      <c r="L8" s="332"/>
      <c r="M8" s="330"/>
      <c r="N8" s="332"/>
      <c r="O8" s="330"/>
      <c r="P8" s="332"/>
      <c r="Q8" s="330"/>
      <c r="R8" s="332"/>
      <c r="S8" s="333"/>
    </row>
    <row r="9" spans="1:19" ht="20.25" thickTop="1" thickBot="1">
      <c r="B9" s="296"/>
      <c r="C9" s="296"/>
      <c r="D9" s="319"/>
      <c r="E9" s="319"/>
      <c r="F9" s="296"/>
      <c r="G9" s="296"/>
      <c r="H9" s="296"/>
      <c r="I9" s="296"/>
      <c r="J9" s="320"/>
      <c r="K9" s="296"/>
      <c r="L9" s="320"/>
      <c r="M9" s="296"/>
      <c r="N9" s="320"/>
      <c r="O9" s="296"/>
      <c r="P9" s="320"/>
      <c r="Q9" s="296"/>
      <c r="R9" s="320"/>
      <c r="S9" s="296"/>
    </row>
    <row r="10" spans="1:19" ht="20.25">
      <c r="B10" s="295" t="s">
        <v>100</v>
      </c>
      <c r="C10" s="9"/>
      <c r="D10" s="53"/>
      <c r="E10" s="53"/>
      <c r="F10" s="9"/>
      <c r="G10" s="9"/>
      <c r="H10" s="9"/>
      <c r="I10" s="9"/>
      <c r="J10" s="10"/>
      <c r="K10" s="9"/>
      <c r="L10" s="10"/>
      <c r="M10" s="9"/>
      <c r="N10" s="10"/>
      <c r="O10" s="9"/>
      <c r="P10" s="10"/>
      <c r="Q10" s="9"/>
      <c r="R10" s="10"/>
      <c r="S10" s="11"/>
    </row>
    <row r="11" spans="1:19">
      <c r="B11" s="12"/>
      <c r="C11" s="351" t="s">
        <v>101</v>
      </c>
      <c r="D11" s="351"/>
      <c r="E11" s="351"/>
      <c r="F11" s="351"/>
      <c r="G11" s="351"/>
      <c r="H11" s="351"/>
      <c r="I11" s="351"/>
      <c r="J11" s="351"/>
      <c r="K11" s="351"/>
      <c r="L11" s="351"/>
      <c r="M11" s="351"/>
      <c r="N11" s="351"/>
      <c r="O11" s="351"/>
      <c r="P11" s="351"/>
      <c r="Q11" s="6"/>
      <c r="R11" s="6"/>
      <c r="S11" s="13"/>
    </row>
    <row r="12" spans="1:19" s="1" customFormat="1">
      <c r="B12" s="14"/>
      <c r="C12" s="2"/>
      <c r="D12" s="54"/>
      <c r="E12" s="54" t="s">
        <v>1</v>
      </c>
      <c r="F12" s="2" t="s">
        <v>102</v>
      </c>
      <c r="G12" s="352" t="s">
        <v>103</v>
      </c>
      <c r="H12" s="352"/>
      <c r="I12" s="352" t="s">
        <v>3</v>
      </c>
      <c r="J12" s="352"/>
      <c r="K12" s="352" t="s">
        <v>104</v>
      </c>
      <c r="L12" s="352"/>
      <c r="M12" s="352" t="s">
        <v>105</v>
      </c>
      <c r="N12" s="352"/>
      <c r="O12" s="427"/>
      <c r="P12" s="427"/>
      <c r="Q12" s="352" t="s">
        <v>106</v>
      </c>
      <c r="R12" s="352"/>
      <c r="S12" s="15"/>
    </row>
    <row r="13" spans="1:19" s="1" customFormat="1" ht="37.5" customHeight="1">
      <c r="B13" s="14"/>
      <c r="C13" s="354" t="s">
        <v>107</v>
      </c>
      <c r="D13" s="366" t="s">
        <v>9</v>
      </c>
      <c r="E13" s="365" t="s">
        <v>108</v>
      </c>
      <c r="F13" s="365" t="s">
        <v>109</v>
      </c>
      <c r="G13" s="356" t="s">
        <v>110</v>
      </c>
      <c r="H13" s="357"/>
      <c r="I13" s="356" t="s">
        <v>111</v>
      </c>
      <c r="J13" s="357"/>
      <c r="K13" s="356" t="s">
        <v>112</v>
      </c>
      <c r="L13" s="357"/>
      <c r="M13" s="356" t="s">
        <v>16</v>
      </c>
      <c r="N13" s="360"/>
      <c r="O13" s="420"/>
      <c r="P13" s="421"/>
      <c r="Q13" s="356" t="s">
        <v>113</v>
      </c>
      <c r="R13" s="357"/>
      <c r="S13" s="15"/>
    </row>
    <row r="14" spans="1:19" s="1" customFormat="1">
      <c r="B14" s="14"/>
      <c r="C14" s="355"/>
      <c r="D14" s="367"/>
      <c r="E14" s="442"/>
      <c r="F14" s="355"/>
      <c r="G14" s="358"/>
      <c r="H14" s="359"/>
      <c r="I14" s="358"/>
      <c r="J14" s="359"/>
      <c r="K14" s="358"/>
      <c r="L14" s="359"/>
      <c r="M14" s="361"/>
      <c r="N14" s="362"/>
      <c r="O14" s="421"/>
      <c r="P14" s="421"/>
      <c r="Q14" s="358"/>
      <c r="R14" s="359"/>
      <c r="S14" s="15"/>
    </row>
    <row r="15" spans="1:19" s="1" customFormat="1" ht="38.25" customHeight="1" thickBot="1">
      <c r="B15" s="14"/>
      <c r="C15" s="312" t="s">
        <v>114</v>
      </c>
      <c r="D15" s="349" t="s">
        <v>20</v>
      </c>
      <c r="E15" s="312" t="s">
        <v>24</v>
      </c>
      <c r="F15" s="350" t="s">
        <v>24</v>
      </c>
      <c r="G15" s="365" t="s">
        <v>115</v>
      </c>
      <c r="H15" s="354"/>
      <c r="I15" s="365" t="s">
        <v>115</v>
      </c>
      <c r="J15" s="354"/>
      <c r="K15" s="365" t="s">
        <v>115</v>
      </c>
      <c r="L15" s="354"/>
      <c r="M15" s="444" t="s">
        <v>116</v>
      </c>
      <c r="N15" s="445"/>
      <c r="O15" s="421"/>
      <c r="P15" s="421"/>
      <c r="Q15" s="447" t="s">
        <v>117</v>
      </c>
      <c r="R15" s="447"/>
      <c r="S15" s="15"/>
    </row>
    <row r="16" spans="1:19" s="1" customFormat="1" ht="19.5" thickTop="1">
      <c r="B16" s="14"/>
      <c r="C16" s="96"/>
      <c r="D16" s="97"/>
      <c r="E16" s="276"/>
      <c r="F16" s="286">
        <v>0.16500000000000001</v>
      </c>
      <c r="G16" s="93"/>
      <c r="H16" s="76" t="s">
        <v>34</v>
      </c>
      <c r="I16" s="93"/>
      <c r="J16" s="76" t="s">
        <v>34</v>
      </c>
      <c r="K16" s="93"/>
      <c r="L16" s="77" t="s">
        <v>34</v>
      </c>
      <c r="M16" s="74">
        <f>IFERROR(ROUND(F16*(I16+K16),0),0)</f>
        <v>0</v>
      </c>
      <c r="N16" s="4" t="s">
        <v>34</v>
      </c>
      <c r="O16" s="242"/>
      <c r="P16" s="44"/>
      <c r="Q16" s="46">
        <f>I16+K16+M16</f>
        <v>0</v>
      </c>
      <c r="R16" s="4" t="s">
        <v>34</v>
      </c>
      <c r="S16" s="15"/>
    </row>
    <row r="17" spans="2:19">
      <c r="B17" s="12"/>
      <c r="C17" s="98"/>
      <c r="D17" s="99"/>
      <c r="E17" s="277"/>
      <c r="F17" s="287">
        <v>0.16500000000000001</v>
      </c>
      <c r="G17" s="94"/>
      <c r="H17" s="4" t="s">
        <v>34</v>
      </c>
      <c r="I17" s="94"/>
      <c r="J17" s="4" t="s">
        <v>34</v>
      </c>
      <c r="K17" s="94"/>
      <c r="L17" s="78" t="s">
        <v>34</v>
      </c>
      <c r="M17" s="74">
        <f t="shared" ref="M17:M25" si="0">IFERROR(ROUND(F17*(I17+K17),0),0)</f>
        <v>0</v>
      </c>
      <c r="N17" s="4" t="s">
        <v>34</v>
      </c>
      <c r="O17" s="242"/>
      <c r="P17" s="44"/>
      <c r="Q17" s="46">
        <f t="shared" ref="Q17:Q25" si="1">I17+K17+M17</f>
        <v>0</v>
      </c>
      <c r="R17" s="4" t="s">
        <v>34</v>
      </c>
      <c r="S17" s="13"/>
    </row>
    <row r="18" spans="2:19" ht="20.25" customHeight="1">
      <c r="B18" s="12"/>
      <c r="C18" s="98"/>
      <c r="D18" s="99"/>
      <c r="E18" s="277"/>
      <c r="F18" s="287">
        <v>0.16500000000000001</v>
      </c>
      <c r="G18" s="94"/>
      <c r="H18" s="4" t="s">
        <v>34</v>
      </c>
      <c r="I18" s="249"/>
      <c r="J18" s="4" t="s">
        <v>34</v>
      </c>
      <c r="K18" s="94"/>
      <c r="L18" s="78" t="s">
        <v>34</v>
      </c>
      <c r="M18" s="74">
        <f t="shared" si="0"/>
        <v>0</v>
      </c>
      <c r="N18" s="4" t="s">
        <v>34</v>
      </c>
      <c r="O18" s="242"/>
      <c r="P18" s="44"/>
      <c r="Q18" s="46">
        <f t="shared" si="1"/>
        <v>0</v>
      </c>
      <c r="R18" s="4" t="s">
        <v>34</v>
      </c>
      <c r="S18" s="13"/>
    </row>
    <row r="19" spans="2:19">
      <c r="B19" s="12"/>
      <c r="C19" s="98"/>
      <c r="D19" s="248"/>
      <c r="E19" s="278"/>
      <c r="F19" s="288">
        <v>0.16500000000000001</v>
      </c>
      <c r="G19" s="249"/>
      <c r="H19" s="4" t="s">
        <v>34</v>
      </c>
      <c r="I19" s="94"/>
      <c r="J19" s="4" t="s">
        <v>34</v>
      </c>
      <c r="K19" s="94"/>
      <c r="L19" s="78" t="s">
        <v>34</v>
      </c>
      <c r="M19" s="74">
        <f t="shared" si="0"/>
        <v>0</v>
      </c>
      <c r="N19" s="4" t="s">
        <v>34</v>
      </c>
      <c r="O19" s="242"/>
      <c r="P19" s="44"/>
      <c r="Q19" s="46">
        <f t="shared" si="1"/>
        <v>0</v>
      </c>
      <c r="R19" s="4" t="s">
        <v>34</v>
      </c>
      <c r="S19" s="13"/>
    </row>
    <row r="20" spans="2:19">
      <c r="B20" s="12"/>
      <c r="C20" s="98"/>
      <c r="D20" s="248"/>
      <c r="E20" s="278"/>
      <c r="F20" s="288">
        <v>0.16500000000000001</v>
      </c>
      <c r="G20" s="249"/>
      <c r="H20" s="250" t="s">
        <v>34</v>
      </c>
      <c r="I20" s="249"/>
      <c r="J20" s="250" t="s">
        <v>34</v>
      </c>
      <c r="K20" s="249"/>
      <c r="L20" s="251" t="s">
        <v>34</v>
      </c>
      <c r="M20" s="74">
        <f t="shared" si="0"/>
        <v>0</v>
      </c>
      <c r="N20" s="4" t="s">
        <v>34</v>
      </c>
      <c r="O20" s="242"/>
      <c r="P20" s="44"/>
      <c r="Q20" s="46">
        <f t="shared" si="1"/>
        <v>0</v>
      </c>
      <c r="R20" s="4" t="s">
        <v>34</v>
      </c>
      <c r="S20" s="13"/>
    </row>
    <row r="21" spans="2:19" s="1" customFormat="1" ht="19.5" customHeight="1" outlineLevel="1">
      <c r="B21" s="14"/>
      <c r="C21" s="98"/>
      <c r="D21" s="99"/>
      <c r="E21" s="279"/>
      <c r="F21" s="287">
        <v>0.16500000000000001</v>
      </c>
      <c r="G21" s="94"/>
      <c r="H21" s="4" t="s">
        <v>34</v>
      </c>
      <c r="I21" s="94"/>
      <c r="J21" s="4" t="s">
        <v>34</v>
      </c>
      <c r="K21" s="94"/>
      <c r="L21" s="78" t="s">
        <v>34</v>
      </c>
      <c r="M21" s="74">
        <f t="shared" si="0"/>
        <v>0</v>
      </c>
      <c r="N21" s="4" t="s">
        <v>34</v>
      </c>
      <c r="O21" s="242"/>
      <c r="P21" s="44"/>
      <c r="Q21" s="46">
        <f t="shared" si="1"/>
        <v>0</v>
      </c>
      <c r="R21" s="4" t="s">
        <v>34</v>
      </c>
      <c r="S21" s="15"/>
    </row>
    <row r="22" spans="2:19" ht="19.5" customHeight="1" outlineLevel="1">
      <c r="B22" s="12"/>
      <c r="C22" s="98"/>
      <c r="D22" s="99"/>
      <c r="E22" s="279"/>
      <c r="F22" s="287">
        <v>0.16500000000000001</v>
      </c>
      <c r="G22" s="94"/>
      <c r="H22" s="4" t="s">
        <v>34</v>
      </c>
      <c r="I22" s="94"/>
      <c r="J22" s="4" t="s">
        <v>34</v>
      </c>
      <c r="K22" s="94"/>
      <c r="L22" s="78" t="s">
        <v>34</v>
      </c>
      <c r="M22" s="74">
        <f t="shared" si="0"/>
        <v>0</v>
      </c>
      <c r="N22" s="4" t="s">
        <v>34</v>
      </c>
      <c r="O22" s="242"/>
      <c r="P22" s="44"/>
      <c r="Q22" s="46">
        <f t="shared" si="1"/>
        <v>0</v>
      </c>
      <c r="R22" s="4" t="s">
        <v>34</v>
      </c>
      <c r="S22" s="13"/>
    </row>
    <row r="23" spans="2:19" ht="19.5" customHeight="1" outlineLevel="1">
      <c r="B23" s="12"/>
      <c r="C23" s="98"/>
      <c r="D23" s="99"/>
      <c r="E23" s="279"/>
      <c r="F23" s="287">
        <v>0.16500000000000001</v>
      </c>
      <c r="G23" s="94"/>
      <c r="H23" s="4" t="s">
        <v>34</v>
      </c>
      <c r="I23" s="94"/>
      <c r="J23" s="4" t="s">
        <v>34</v>
      </c>
      <c r="K23" s="94"/>
      <c r="L23" s="78" t="s">
        <v>34</v>
      </c>
      <c r="M23" s="74">
        <f t="shared" si="0"/>
        <v>0</v>
      </c>
      <c r="N23" s="4" t="s">
        <v>34</v>
      </c>
      <c r="O23" s="242"/>
      <c r="P23" s="44"/>
      <c r="Q23" s="46">
        <f t="shared" si="1"/>
        <v>0</v>
      </c>
      <c r="R23" s="4" t="s">
        <v>34</v>
      </c>
      <c r="S23" s="13"/>
    </row>
    <row r="24" spans="2:19" ht="19.5" customHeight="1" outlineLevel="1">
      <c r="B24" s="12"/>
      <c r="C24" s="98"/>
      <c r="D24" s="99"/>
      <c r="E24" s="279"/>
      <c r="F24" s="287">
        <v>0.16500000000000001</v>
      </c>
      <c r="G24" s="94"/>
      <c r="H24" s="4" t="s">
        <v>34</v>
      </c>
      <c r="I24" s="94"/>
      <c r="J24" s="4" t="s">
        <v>34</v>
      </c>
      <c r="K24" s="94"/>
      <c r="L24" s="78" t="s">
        <v>34</v>
      </c>
      <c r="M24" s="74">
        <f t="shared" si="0"/>
        <v>0</v>
      </c>
      <c r="N24" s="4" t="s">
        <v>34</v>
      </c>
      <c r="O24" s="242"/>
      <c r="P24" s="44"/>
      <c r="Q24" s="46">
        <f t="shared" si="1"/>
        <v>0</v>
      </c>
      <c r="R24" s="4" t="s">
        <v>34</v>
      </c>
      <c r="S24" s="13"/>
    </row>
    <row r="25" spans="2:19" ht="20.25" customHeight="1" outlineLevel="1" thickBot="1">
      <c r="B25" s="12"/>
      <c r="C25" s="100"/>
      <c r="D25" s="101"/>
      <c r="E25" s="280"/>
      <c r="F25" s="289">
        <v>0.16500000000000001</v>
      </c>
      <c r="G25" s="95"/>
      <c r="H25" s="79" t="s">
        <v>34</v>
      </c>
      <c r="I25" s="95"/>
      <c r="J25" s="79" t="s">
        <v>34</v>
      </c>
      <c r="K25" s="95"/>
      <c r="L25" s="80" t="s">
        <v>34</v>
      </c>
      <c r="M25" s="74">
        <f t="shared" si="0"/>
        <v>0</v>
      </c>
      <c r="N25" s="4" t="s">
        <v>34</v>
      </c>
      <c r="O25" s="242"/>
      <c r="P25" s="44"/>
      <c r="Q25" s="46">
        <f t="shared" si="1"/>
        <v>0</v>
      </c>
      <c r="R25" s="4" t="s">
        <v>34</v>
      </c>
      <c r="S25" s="13"/>
    </row>
    <row r="26" spans="2:19" ht="20.25" thickTop="1" thickBot="1">
      <c r="B26" s="12"/>
      <c r="J26"/>
      <c r="L26"/>
      <c r="N26"/>
      <c r="S26" s="13"/>
    </row>
    <row r="27" spans="2:19" ht="19.5" thickBot="1">
      <c r="B27" s="12"/>
      <c r="C27" s="378" t="s">
        <v>43</v>
      </c>
      <c r="D27" s="379"/>
      <c r="E27" s="274">
        <f>SUM(E16:E25)</f>
        <v>0</v>
      </c>
      <c r="F27" s="241"/>
      <c r="G27" s="227">
        <f>SUM(G16:G25)</f>
        <v>0</v>
      </c>
      <c r="H27" s="107" t="s">
        <v>34</v>
      </c>
      <c r="I27" s="50">
        <f>SUM(I16:I25)</f>
        <v>0</v>
      </c>
      <c r="J27" s="48" t="s">
        <v>34</v>
      </c>
      <c r="K27" s="50">
        <f>SUM(K16:K25)</f>
        <v>0</v>
      </c>
      <c r="L27" s="48" t="s">
        <v>34</v>
      </c>
      <c r="M27" s="50">
        <f>SUM(M16:M25)</f>
        <v>0</v>
      </c>
      <c r="N27" s="48" t="s">
        <v>34</v>
      </c>
      <c r="O27" s="242"/>
      <c r="P27" s="44"/>
      <c r="Q27" s="50">
        <f>SUM(Q16:Q25)</f>
        <v>0</v>
      </c>
      <c r="R27" s="48" t="s">
        <v>34</v>
      </c>
      <c r="S27" s="13"/>
    </row>
    <row r="28" spans="2:19" s="1" customFormat="1" hidden="1" outlineLevel="1">
      <c r="B28" s="14"/>
      <c r="C28" s="376" t="s">
        <v>118</v>
      </c>
      <c r="D28" s="377"/>
      <c r="E28" s="268">
        <f>SUMIFS(E$16:E$25,$D$16:$D$25,$C28)</f>
        <v>0</v>
      </c>
      <c r="F28" s="231"/>
      <c r="G28" s="243">
        <f>SUMIFS(G$16:G$25,$D$16:$D$25,$C28)</f>
        <v>0</v>
      </c>
      <c r="H28" s="105" t="s">
        <v>34</v>
      </c>
      <c r="I28" s="46">
        <f>SUMIFS(I$16:I$25,$D$16:$D$25,$C28)</f>
        <v>0</v>
      </c>
      <c r="J28" s="4" t="s">
        <v>34</v>
      </c>
      <c r="K28" s="46">
        <f>SUMIFS(K$16:K$25,$D$16:$D$25,$C28)</f>
        <v>0</v>
      </c>
      <c r="L28" s="4" t="s">
        <v>34</v>
      </c>
      <c r="M28" s="46">
        <f>SUMIFS(M$16:M$25,$D$16:$D$25,$C28)</f>
        <v>0</v>
      </c>
      <c r="N28" s="4" t="s">
        <v>34</v>
      </c>
      <c r="O28" s="242"/>
      <c r="P28" s="44"/>
      <c r="Q28" s="46">
        <f>SUMIFS(Q$16:Q$25,$D$16:$D$25,$C28)</f>
        <v>0</v>
      </c>
      <c r="R28" s="4" t="s">
        <v>34</v>
      </c>
      <c r="S28" s="15"/>
    </row>
    <row r="29" spans="2:19" s="1" customFormat="1" hidden="1" outlineLevel="1">
      <c r="B29" s="14"/>
      <c r="C29" s="228" t="s">
        <v>119</v>
      </c>
      <c r="D29" s="229"/>
      <c r="E29" s="269">
        <f>SUMIFS(E$16:E$25,$D$16:$D$25,$C29)</f>
        <v>0</v>
      </c>
      <c r="F29" s="231"/>
      <c r="G29" s="244">
        <f>SUMIFS(G$16:G$25,$D$16:$D$25,$C29)</f>
        <v>0</v>
      </c>
      <c r="H29" s="105" t="s">
        <v>34</v>
      </c>
      <c r="I29" s="46">
        <f>SUMIFS(I$16:I$25,$D$16:$D$25,$C29)</f>
        <v>0</v>
      </c>
      <c r="J29" s="4" t="s">
        <v>34</v>
      </c>
      <c r="K29" s="46">
        <f>SUMIFS(K$16:K$25,$D$16:$D$25,$C29)</f>
        <v>0</v>
      </c>
      <c r="L29" s="4" t="s">
        <v>34</v>
      </c>
      <c r="M29" s="46">
        <f>SUMIFS(M$16:M$25,$D$16:$D$25,$C29)</f>
        <v>0</v>
      </c>
      <c r="N29" s="4" t="s">
        <v>34</v>
      </c>
      <c r="O29" s="242"/>
      <c r="P29" s="44"/>
      <c r="Q29" s="46">
        <f>SUMIFS(Q$16:Q$25,$D$16:$D$25,$C29)</f>
        <v>0</v>
      </c>
      <c r="R29" s="4" t="s">
        <v>34</v>
      </c>
      <c r="S29" s="15"/>
    </row>
    <row r="30" spans="2:19" hidden="1" outlineLevel="1">
      <c r="B30" s="12"/>
      <c r="C30" s="376" t="s">
        <v>120</v>
      </c>
      <c r="D30" s="377"/>
      <c r="E30" s="269">
        <f>SUMIFS(E$16:E$25,$D$16:$D$25,$C30)</f>
        <v>0</v>
      </c>
      <c r="F30" s="231"/>
      <c r="G30" s="244">
        <f>SUMIFS(G$16:G$25,$D$16:$D$25,$C30)</f>
        <v>0</v>
      </c>
      <c r="H30" s="105" t="s">
        <v>34</v>
      </c>
      <c r="I30" s="46">
        <f>SUMIFS(I$16:I$25,$D$16:$D$25,$C30)</f>
        <v>0</v>
      </c>
      <c r="J30" s="4" t="s">
        <v>34</v>
      </c>
      <c r="K30" s="46">
        <f>SUMIFS(K$16:K$25,$D$16:$D$25,$C30)</f>
        <v>0</v>
      </c>
      <c r="L30" s="4" t="s">
        <v>34</v>
      </c>
      <c r="M30" s="46">
        <f>SUMIFS(M$16:M$25,$D$16:$D$25,$C30)</f>
        <v>0</v>
      </c>
      <c r="N30" s="4" t="s">
        <v>34</v>
      </c>
      <c r="O30" s="242"/>
      <c r="P30" s="44"/>
      <c r="Q30" s="46">
        <f>SUMIFS(Q$16:Q$25,$D$16:$D$25,$C30)</f>
        <v>0</v>
      </c>
      <c r="R30" s="4" t="s">
        <v>34</v>
      </c>
      <c r="S30" s="13"/>
    </row>
    <row r="31" spans="2:19" ht="19.5" hidden="1" outlineLevel="1" thickBot="1">
      <c r="B31" s="12"/>
      <c r="C31" s="376" t="s">
        <v>42</v>
      </c>
      <c r="D31" s="377"/>
      <c r="E31" s="270">
        <f>SUMIFS(E$16:E$25,$D$16:$D$25,$C31)</f>
        <v>0</v>
      </c>
      <c r="F31" s="231"/>
      <c r="G31" s="245">
        <f>SUMIFS(G$16:G$25,$D$16:$D$25,$C31)</f>
        <v>0</v>
      </c>
      <c r="H31" s="105" t="s">
        <v>34</v>
      </c>
      <c r="I31" s="46">
        <f>SUMIFS(I$16:I$25,$D$16:$D$25,$C31)</f>
        <v>0</v>
      </c>
      <c r="J31" s="4" t="s">
        <v>34</v>
      </c>
      <c r="K31" s="46">
        <f>SUMIFS(K$16:K$25,$D$16:$D$25,$C31)</f>
        <v>0</v>
      </c>
      <c r="L31" s="4" t="s">
        <v>34</v>
      </c>
      <c r="M31" s="46">
        <f>SUMIFS(M$16:M$25,$D$16:$D$25,$C31)</f>
        <v>0</v>
      </c>
      <c r="N31" s="4" t="s">
        <v>34</v>
      </c>
      <c r="O31" s="242"/>
      <c r="P31" s="44"/>
      <c r="Q31" s="46">
        <f>SUMIFS(Q$16:Q$25,$D$16:$D$25,$C31)</f>
        <v>0</v>
      </c>
      <c r="R31" s="4" t="s">
        <v>34</v>
      </c>
      <c r="S31" s="13"/>
    </row>
    <row r="32" spans="2:19" collapsed="1">
      <c r="B32" s="12"/>
      <c r="C32" s="44"/>
      <c r="D32" s="57"/>
      <c r="E32" s="57"/>
      <c r="F32" s="44"/>
      <c r="G32" s="47"/>
      <c r="H32" s="44"/>
      <c r="I32" s="47"/>
      <c r="K32" s="47"/>
      <c r="M32" s="47"/>
      <c r="O32" s="47"/>
      <c r="Q32" s="242"/>
      <c r="S32" s="13"/>
    </row>
    <row r="33" spans="2:19">
      <c r="B33" s="12"/>
      <c r="C33" s="351" t="s">
        <v>121</v>
      </c>
      <c r="D33" s="351"/>
      <c r="E33" s="351"/>
      <c r="F33" s="351"/>
      <c r="G33" s="351"/>
      <c r="H33" s="351"/>
      <c r="I33" s="351"/>
      <c r="J33" s="351"/>
      <c r="K33" s="351"/>
      <c r="L33" s="351"/>
      <c r="M33" s="351"/>
      <c r="N33" s="351"/>
      <c r="O33" s="351"/>
      <c r="P33" s="351"/>
      <c r="Q33" s="6"/>
      <c r="R33" s="6"/>
      <c r="S33" s="13"/>
    </row>
    <row r="34" spans="2:19" s="1" customFormat="1">
      <c r="B34" s="14"/>
      <c r="C34" s="2"/>
      <c r="D34" s="54"/>
      <c r="E34" s="54" t="s">
        <v>1</v>
      </c>
      <c r="F34" s="2" t="s">
        <v>102</v>
      </c>
      <c r="G34" s="352" t="s">
        <v>122</v>
      </c>
      <c r="H34" s="352"/>
      <c r="I34" s="352" t="s">
        <v>123</v>
      </c>
      <c r="J34" s="352"/>
      <c r="K34" s="352" t="s">
        <v>124</v>
      </c>
      <c r="L34" s="352"/>
      <c r="M34" s="352" t="s">
        <v>125</v>
      </c>
      <c r="N34" s="352"/>
      <c r="O34" s="352" t="s">
        <v>126</v>
      </c>
      <c r="P34" s="352"/>
      <c r="Q34" s="427"/>
      <c r="R34" s="427"/>
      <c r="S34" s="15"/>
    </row>
    <row r="35" spans="2:19" s="1" customFormat="1" ht="37.5" customHeight="1">
      <c r="B35" s="14"/>
      <c r="C35" s="354" t="s">
        <v>107</v>
      </c>
      <c r="D35" s="366" t="s">
        <v>9</v>
      </c>
      <c r="E35" s="365" t="s">
        <v>108</v>
      </c>
      <c r="F35" s="365" t="s">
        <v>109</v>
      </c>
      <c r="G35" s="356" t="s">
        <v>127</v>
      </c>
      <c r="H35" s="357"/>
      <c r="I35" s="356" t="s">
        <v>128</v>
      </c>
      <c r="J35" s="357"/>
      <c r="K35" s="356" t="s">
        <v>129</v>
      </c>
      <c r="L35" s="357"/>
      <c r="M35" s="356" t="s">
        <v>130</v>
      </c>
      <c r="N35" s="360"/>
      <c r="O35" s="356" t="s">
        <v>131</v>
      </c>
      <c r="P35" s="360"/>
      <c r="Q35" s="420"/>
      <c r="R35" s="421"/>
      <c r="S35" s="15"/>
    </row>
    <row r="36" spans="2:19" s="1" customFormat="1">
      <c r="B36" s="14"/>
      <c r="C36" s="355"/>
      <c r="D36" s="367"/>
      <c r="E36" s="442"/>
      <c r="F36" s="355"/>
      <c r="G36" s="358"/>
      <c r="H36" s="359"/>
      <c r="I36" s="358"/>
      <c r="J36" s="359"/>
      <c r="K36" s="358"/>
      <c r="L36" s="359"/>
      <c r="M36" s="361"/>
      <c r="N36" s="362"/>
      <c r="O36" s="361"/>
      <c r="P36" s="362"/>
      <c r="Q36" s="421"/>
      <c r="R36" s="421"/>
      <c r="S36" s="15"/>
    </row>
    <row r="37" spans="2:19" s="1" customFormat="1" ht="38.25" customHeight="1" thickBot="1">
      <c r="B37" s="14"/>
      <c r="C37" s="312" t="s">
        <v>132</v>
      </c>
      <c r="D37" s="312" t="s">
        <v>132</v>
      </c>
      <c r="E37" s="312" t="s">
        <v>132</v>
      </c>
      <c r="F37" s="312" t="s">
        <v>132</v>
      </c>
      <c r="G37" s="354" t="s">
        <v>22</v>
      </c>
      <c r="H37" s="354"/>
      <c r="I37" s="356" t="s">
        <v>133</v>
      </c>
      <c r="J37" s="357"/>
      <c r="K37" s="354" t="s">
        <v>24</v>
      </c>
      <c r="L37" s="354"/>
      <c r="M37" s="444" t="s">
        <v>134</v>
      </c>
      <c r="N37" s="445"/>
      <c r="O37" s="446" t="s">
        <v>135</v>
      </c>
      <c r="P37" s="447"/>
      <c r="Q37" s="427"/>
      <c r="R37" s="427"/>
      <c r="S37" s="15"/>
    </row>
    <row r="38" spans="2:19" s="1" customFormat="1" ht="19.5" thickTop="1">
      <c r="B38" s="14"/>
      <c r="C38" s="4" t="str">
        <f t="shared" ref="C38:F47" si="2">IF(C16="","",C16)</f>
        <v/>
      </c>
      <c r="D38" s="56" t="str">
        <f t="shared" si="2"/>
        <v/>
      </c>
      <c r="E38" s="281" t="str">
        <f t="shared" si="2"/>
        <v/>
      </c>
      <c r="F38" s="290">
        <f t="shared" si="2"/>
        <v>0.16500000000000001</v>
      </c>
      <c r="G38" s="102"/>
      <c r="H38" s="77" t="s">
        <v>34</v>
      </c>
      <c r="I38" s="303">
        <f>G38</f>
        <v>0</v>
      </c>
      <c r="J38" s="81" t="s">
        <v>34</v>
      </c>
      <c r="K38" s="102"/>
      <c r="L38" s="77" t="s">
        <v>34</v>
      </c>
      <c r="M38" s="74">
        <f>IFERROR(ROUND(F38*(I38+K38),0),0)</f>
        <v>0</v>
      </c>
      <c r="N38" s="4" t="s">
        <v>34</v>
      </c>
      <c r="O38" s="46">
        <f>G38+K38+M38</f>
        <v>0</v>
      </c>
      <c r="P38" s="2" t="s">
        <v>69</v>
      </c>
      <c r="Q38" s="242"/>
      <c r="S38" s="15"/>
    </row>
    <row r="39" spans="2:19">
      <c r="B39" s="12"/>
      <c r="C39" s="4" t="str">
        <f t="shared" si="2"/>
        <v/>
      </c>
      <c r="D39" s="56" t="str">
        <f t="shared" si="2"/>
        <v/>
      </c>
      <c r="E39" s="281" t="str">
        <f t="shared" si="2"/>
        <v/>
      </c>
      <c r="F39" s="290">
        <f t="shared" si="2"/>
        <v>0.16500000000000001</v>
      </c>
      <c r="G39" s="103"/>
      <c r="H39" s="78" t="s">
        <v>34</v>
      </c>
      <c r="I39" s="303">
        <f t="shared" ref="I39:I47" si="3">G39</f>
        <v>0</v>
      </c>
      <c r="J39" s="81" t="s">
        <v>34</v>
      </c>
      <c r="K39" s="103"/>
      <c r="L39" s="78" t="s">
        <v>34</v>
      </c>
      <c r="M39" s="74">
        <f t="shared" ref="M39:M47" si="4">IFERROR(ROUND(F39*(I39+K39),0),0)</f>
        <v>0</v>
      </c>
      <c r="N39" s="4" t="s">
        <v>34</v>
      </c>
      <c r="O39" s="46">
        <f t="shared" ref="O39:O47" si="5">G39+K39+M39</f>
        <v>0</v>
      </c>
      <c r="P39" s="2" t="s">
        <v>70</v>
      </c>
      <c r="Q39" s="242"/>
      <c r="S39" s="13"/>
    </row>
    <row r="40" spans="2:19">
      <c r="B40" s="12"/>
      <c r="C40" s="4" t="str">
        <f t="shared" si="2"/>
        <v/>
      </c>
      <c r="D40" s="56" t="str">
        <f t="shared" si="2"/>
        <v/>
      </c>
      <c r="E40" s="281" t="str">
        <f t="shared" si="2"/>
        <v/>
      </c>
      <c r="F40" s="290">
        <f t="shared" si="2"/>
        <v>0.16500000000000001</v>
      </c>
      <c r="G40" s="103"/>
      <c r="H40" s="78" t="s">
        <v>34</v>
      </c>
      <c r="I40" s="303">
        <f t="shared" si="3"/>
        <v>0</v>
      </c>
      <c r="J40" s="81" t="s">
        <v>34</v>
      </c>
      <c r="K40" s="103"/>
      <c r="L40" s="78" t="s">
        <v>34</v>
      </c>
      <c r="M40" s="74">
        <f t="shared" si="4"/>
        <v>0</v>
      </c>
      <c r="N40" s="4" t="s">
        <v>34</v>
      </c>
      <c r="O40" s="46">
        <f t="shared" si="5"/>
        <v>0</v>
      </c>
      <c r="P40" s="2" t="s">
        <v>70</v>
      </c>
      <c r="Q40" s="242"/>
      <c r="S40" s="13"/>
    </row>
    <row r="41" spans="2:19">
      <c r="B41" s="12"/>
      <c r="C41" s="4" t="str">
        <f t="shared" si="2"/>
        <v/>
      </c>
      <c r="D41" s="56" t="str">
        <f t="shared" si="2"/>
        <v/>
      </c>
      <c r="E41" s="281" t="str">
        <f t="shared" si="2"/>
        <v/>
      </c>
      <c r="F41" s="290">
        <f t="shared" si="2"/>
        <v>0.16500000000000001</v>
      </c>
      <c r="G41" s="103"/>
      <c r="H41" s="78" t="s">
        <v>34</v>
      </c>
      <c r="I41" s="303">
        <f t="shared" si="3"/>
        <v>0</v>
      </c>
      <c r="J41" s="81" t="s">
        <v>34</v>
      </c>
      <c r="K41" s="103"/>
      <c r="L41" s="78" t="s">
        <v>34</v>
      </c>
      <c r="M41" s="74">
        <f t="shared" si="4"/>
        <v>0</v>
      </c>
      <c r="N41" s="4" t="s">
        <v>34</v>
      </c>
      <c r="O41" s="46">
        <f t="shared" si="5"/>
        <v>0</v>
      </c>
      <c r="P41" s="2" t="s">
        <v>70</v>
      </c>
      <c r="Q41" s="242"/>
      <c r="S41" s="13"/>
    </row>
    <row r="42" spans="2:19">
      <c r="B42" s="12"/>
      <c r="C42" s="4" t="str">
        <f t="shared" si="2"/>
        <v/>
      </c>
      <c r="D42" s="56" t="str">
        <f t="shared" si="2"/>
        <v/>
      </c>
      <c r="E42" s="281" t="str">
        <f t="shared" si="2"/>
        <v/>
      </c>
      <c r="F42" s="290">
        <f t="shared" si="2"/>
        <v>0.16500000000000001</v>
      </c>
      <c r="G42" s="267"/>
      <c r="H42" s="251" t="s">
        <v>34</v>
      </c>
      <c r="I42" s="303">
        <f t="shared" si="3"/>
        <v>0</v>
      </c>
      <c r="J42" s="81" t="s">
        <v>34</v>
      </c>
      <c r="K42" s="267"/>
      <c r="L42" s="251" t="s">
        <v>34</v>
      </c>
      <c r="M42" s="74">
        <f t="shared" si="4"/>
        <v>0</v>
      </c>
      <c r="N42" s="4" t="s">
        <v>34</v>
      </c>
      <c r="O42" s="46">
        <f t="shared" si="5"/>
        <v>0</v>
      </c>
      <c r="P42" s="2" t="s">
        <v>70</v>
      </c>
      <c r="Q42" s="242"/>
      <c r="S42" s="13"/>
    </row>
    <row r="43" spans="2:19" s="1" customFormat="1" outlineLevel="1">
      <c r="B43" s="14"/>
      <c r="C43" s="4" t="str">
        <f t="shared" si="2"/>
        <v/>
      </c>
      <c r="D43" s="56" t="str">
        <f t="shared" si="2"/>
        <v/>
      </c>
      <c r="E43" s="281" t="str">
        <f t="shared" si="2"/>
        <v/>
      </c>
      <c r="F43" s="290">
        <f>IF(F21="","",F21)</f>
        <v>0.16500000000000001</v>
      </c>
      <c r="G43" s="103"/>
      <c r="H43" s="78" t="s">
        <v>34</v>
      </c>
      <c r="I43" s="303">
        <f t="shared" si="3"/>
        <v>0</v>
      </c>
      <c r="J43" s="81" t="s">
        <v>34</v>
      </c>
      <c r="K43" s="103"/>
      <c r="L43" s="78" t="s">
        <v>34</v>
      </c>
      <c r="M43" s="74">
        <f t="shared" si="4"/>
        <v>0</v>
      </c>
      <c r="N43" s="4" t="s">
        <v>34</v>
      </c>
      <c r="O43" s="46">
        <f t="shared" si="5"/>
        <v>0</v>
      </c>
      <c r="P43" s="2" t="s">
        <v>69</v>
      </c>
      <c r="Q43" s="242"/>
      <c r="S43" s="15"/>
    </row>
    <row r="44" spans="2:19" outlineLevel="1">
      <c r="B44" s="12"/>
      <c r="C44" s="4" t="str">
        <f t="shared" si="2"/>
        <v/>
      </c>
      <c r="D44" s="56" t="str">
        <f t="shared" si="2"/>
        <v/>
      </c>
      <c r="E44" s="281" t="str">
        <f t="shared" si="2"/>
        <v/>
      </c>
      <c r="F44" s="290">
        <f>IF(F22="","",F22)</f>
        <v>0.16500000000000001</v>
      </c>
      <c r="G44" s="103"/>
      <c r="H44" s="78" t="s">
        <v>34</v>
      </c>
      <c r="I44" s="303">
        <f t="shared" si="3"/>
        <v>0</v>
      </c>
      <c r="J44" s="81" t="s">
        <v>34</v>
      </c>
      <c r="K44" s="103"/>
      <c r="L44" s="78" t="s">
        <v>34</v>
      </c>
      <c r="M44" s="74">
        <f t="shared" si="4"/>
        <v>0</v>
      </c>
      <c r="N44" s="4" t="s">
        <v>34</v>
      </c>
      <c r="O44" s="46">
        <f t="shared" si="5"/>
        <v>0</v>
      </c>
      <c r="P44" s="2" t="s">
        <v>70</v>
      </c>
      <c r="Q44" s="242"/>
      <c r="S44" s="13"/>
    </row>
    <row r="45" spans="2:19" outlineLevel="1">
      <c r="B45" s="12"/>
      <c r="C45" s="4" t="str">
        <f t="shared" si="2"/>
        <v/>
      </c>
      <c r="D45" s="56" t="str">
        <f t="shared" si="2"/>
        <v/>
      </c>
      <c r="E45" s="281" t="str">
        <f t="shared" si="2"/>
        <v/>
      </c>
      <c r="F45" s="290">
        <f>IF(F23="","",F23)</f>
        <v>0.16500000000000001</v>
      </c>
      <c r="G45" s="103"/>
      <c r="H45" s="78" t="s">
        <v>34</v>
      </c>
      <c r="I45" s="303">
        <f t="shared" si="3"/>
        <v>0</v>
      </c>
      <c r="J45" s="81" t="s">
        <v>34</v>
      </c>
      <c r="K45" s="103"/>
      <c r="L45" s="78" t="s">
        <v>34</v>
      </c>
      <c r="M45" s="74">
        <f t="shared" si="4"/>
        <v>0</v>
      </c>
      <c r="N45" s="4" t="s">
        <v>34</v>
      </c>
      <c r="O45" s="46">
        <f t="shared" si="5"/>
        <v>0</v>
      </c>
      <c r="P45" s="2" t="s">
        <v>70</v>
      </c>
      <c r="Q45" s="242"/>
      <c r="S45" s="13"/>
    </row>
    <row r="46" spans="2:19" outlineLevel="1">
      <c r="B46" s="12"/>
      <c r="C46" s="4" t="str">
        <f t="shared" si="2"/>
        <v/>
      </c>
      <c r="D46" s="56" t="str">
        <f t="shared" si="2"/>
        <v/>
      </c>
      <c r="E46" s="281" t="str">
        <f t="shared" si="2"/>
        <v/>
      </c>
      <c r="F46" s="290">
        <f>IF(F24="","",F24)</f>
        <v>0.16500000000000001</v>
      </c>
      <c r="G46" s="103"/>
      <c r="H46" s="78" t="s">
        <v>34</v>
      </c>
      <c r="I46" s="303">
        <f t="shared" si="3"/>
        <v>0</v>
      </c>
      <c r="J46" s="81" t="s">
        <v>34</v>
      </c>
      <c r="K46" s="103"/>
      <c r="L46" s="78" t="s">
        <v>34</v>
      </c>
      <c r="M46" s="74">
        <f t="shared" si="4"/>
        <v>0</v>
      </c>
      <c r="N46" s="4" t="s">
        <v>34</v>
      </c>
      <c r="O46" s="46">
        <f t="shared" si="5"/>
        <v>0</v>
      </c>
      <c r="P46" s="2" t="s">
        <v>70</v>
      </c>
      <c r="Q46" s="242"/>
      <c r="S46" s="13"/>
    </row>
    <row r="47" spans="2:19" ht="19.5" outlineLevel="1" thickBot="1">
      <c r="B47" s="12"/>
      <c r="C47" s="4" t="str">
        <f t="shared" si="2"/>
        <v/>
      </c>
      <c r="D47" s="56" t="str">
        <f t="shared" si="2"/>
        <v/>
      </c>
      <c r="E47" s="281" t="str">
        <f t="shared" si="2"/>
        <v/>
      </c>
      <c r="F47" s="290">
        <f>IF(F25="","",F25)</f>
        <v>0.16500000000000001</v>
      </c>
      <c r="G47" s="104"/>
      <c r="H47" s="80" t="s">
        <v>34</v>
      </c>
      <c r="I47" s="303">
        <f t="shared" si="3"/>
        <v>0</v>
      </c>
      <c r="J47" s="81" t="s">
        <v>34</v>
      </c>
      <c r="K47" s="104"/>
      <c r="L47" s="80" t="s">
        <v>34</v>
      </c>
      <c r="M47" s="74">
        <f t="shared" si="4"/>
        <v>0</v>
      </c>
      <c r="N47" s="4" t="s">
        <v>34</v>
      </c>
      <c r="O47" s="46">
        <f t="shared" si="5"/>
        <v>0</v>
      </c>
      <c r="P47" s="2" t="s">
        <v>70</v>
      </c>
      <c r="Q47" s="242"/>
      <c r="S47" s="13"/>
    </row>
    <row r="48" spans="2:19" ht="20.25" thickTop="1" thickBot="1">
      <c r="B48" s="12"/>
      <c r="S48" s="13"/>
    </row>
    <row r="49" spans="2:19" ht="19.5" thickBot="1">
      <c r="B49" s="12"/>
      <c r="C49" s="347" t="s">
        <v>43</v>
      </c>
      <c r="D49" s="348"/>
      <c r="E49" s="271">
        <f>SUM(E38:E47)</f>
        <v>0</v>
      </c>
      <c r="F49" s="241"/>
      <c r="G49" s="227">
        <f>SUM(G38:G47)</f>
        <v>0</v>
      </c>
      <c r="H49" s="107" t="s">
        <v>34</v>
      </c>
      <c r="I49" s="50">
        <f>SUM(I38:I47)</f>
        <v>0</v>
      </c>
      <c r="J49" s="48" t="s">
        <v>34</v>
      </c>
      <c r="K49" s="50">
        <f>SUM(K38:K47)</f>
        <v>0</v>
      </c>
      <c r="L49" s="48" t="s">
        <v>34</v>
      </c>
      <c r="M49" s="50">
        <f>SUM(M38:M47)</f>
        <v>0</v>
      </c>
      <c r="N49" s="48" t="s">
        <v>34</v>
      </c>
      <c r="O49" s="50">
        <f>SUM(O50:O53)</f>
        <v>0</v>
      </c>
      <c r="P49" s="107" t="s">
        <v>34</v>
      </c>
      <c r="Q49" s="242"/>
      <c r="R49" s="44"/>
      <c r="S49" s="13"/>
    </row>
    <row r="50" spans="2:19" s="1" customFormat="1" hidden="1" outlineLevel="1">
      <c r="B50" s="14"/>
      <c r="C50" s="376" t="s">
        <v>118</v>
      </c>
      <c r="D50" s="377"/>
      <c r="E50" s="272">
        <f>SUMIFS(E$38:E$47,$D$38:$D$47,$C50)</f>
        <v>0</v>
      </c>
      <c r="F50" s="231"/>
      <c r="G50" s="247">
        <f>SUMIFS(G$38:G$47,$D$38:$D$47,$C50)</f>
        <v>0</v>
      </c>
      <c r="H50" s="105" t="s">
        <v>34</v>
      </c>
      <c r="I50" s="46">
        <f>SUMIFS(I$38:I$47,$D$38:$D$47,$C50)</f>
        <v>0</v>
      </c>
      <c r="J50" s="4" t="s">
        <v>34</v>
      </c>
      <c r="K50" s="46">
        <f>SUMIFS(K$38:K$47,$D$38:$D$47,$C50)</f>
        <v>0</v>
      </c>
      <c r="L50" s="4" t="s">
        <v>34</v>
      </c>
      <c r="M50" s="46">
        <f>SUMIFS(M$38:M$47,$D$38:$D$47,$C50)</f>
        <v>0</v>
      </c>
      <c r="N50" s="4" t="s">
        <v>34</v>
      </c>
      <c r="O50" s="309">
        <f>SUMIFS(O$38:O$47,$D$38:$D$47,$C50)</f>
        <v>0</v>
      </c>
      <c r="P50" s="105" t="s">
        <v>34</v>
      </c>
      <c r="Q50" s="242"/>
      <c r="R50" s="44"/>
      <c r="S50" s="15"/>
    </row>
    <row r="51" spans="2:19" s="1" customFormat="1" hidden="1" outlineLevel="1">
      <c r="B51" s="14"/>
      <c r="C51" s="228" t="s">
        <v>119</v>
      </c>
      <c r="D51" s="229"/>
      <c r="E51" s="272">
        <f>SUMIFS(E$38:E$47,$D$38:$D$47,$C51)</f>
        <v>0</v>
      </c>
      <c r="F51" s="231"/>
      <c r="G51" s="244">
        <f>SUMIFS(G$38:G$47,$D$38:$D$47,$C51)</f>
        <v>0</v>
      </c>
      <c r="H51" s="105" t="s">
        <v>34</v>
      </c>
      <c r="I51" s="46">
        <f>SUMIFS(I$38:I$47,$D$38:$D$47,$C51)</f>
        <v>0</v>
      </c>
      <c r="J51" s="4" t="s">
        <v>34</v>
      </c>
      <c r="K51" s="46">
        <f>SUMIFS(K$38:K$47,$D$38:$D$47,$C51)</f>
        <v>0</v>
      </c>
      <c r="L51" s="4" t="s">
        <v>34</v>
      </c>
      <c r="M51" s="46">
        <f>SUMIFS(M$38:M$47,$D$38:$D$47,$C51)</f>
        <v>0</v>
      </c>
      <c r="N51" s="4" t="s">
        <v>34</v>
      </c>
      <c r="O51" s="69">
        <f>SUMIFS(O$38:O$47,$D$38:$D$47,$C51)</f>
        <v>0</v>
      </c>
      <c r="P51" s="105" t="s">
        <v>34</v>
      </c>
      <c r="Q51" s="242"/>
      <c r="R51" s="44"/>
      <c r="S51" s="15"/>
    </row>
    <row r="52" spans="2:19" hidden="1" outlineLevel="1">
      <c r="B52" s="12"/>
      <c r="C52" s="376" t="s">
        <v>120</v>
      </c>
      <c r="D52" s="377"/>
      <c r="E52" s="272">
        <f>SUMIFS(E$38:E$47,$D$38:$D$47,$C52)</f>
        <v>0</v>
      </c>
      <c r="F52" s="231"/>
      <c r="G52" s="244">
        <f>SUMIFS(G$38:G$47,$D$38:$D$47,$C52)</f>
        <v>0</v>
      </c>
      <c r="H52" s="105" t="s">
        <v>34</v>
      </c>
      <c r="I52" s="46">
        <f>SUMIFS(I$38:I$47,$D$38:$D$47,$C52)</f>
        <v>0</v>
      </c>
      <c r="J52" s="4" t="s">
        <v>34</v>
      </c>
      <c r="K52" s="46">
        <f>SUMIFS(K$38:K$47,$D$38:$D$47,$C52)</f>
        <v>0</v>
      </c>
      <c r="L52" s="4" t="s">
        <v>34</v>
      </c>
      <c r="M52" s="46">
        <f>SUMIFS(M$38:M$47,$D$38:$D$47,$C52)</f>
        <v>0</v>
      </c>
      <c r="N52" s="4" t="s">
        <v>34</v>
      </c>
      <c r="O52" s="69">
        <f>SUMIFS(O$38:O$47,$D$38:$D$47,$C52)</f>
        <v>0</v>
      </c>
      <c r="P52" s="105" t="s">
        <v>34</v>
      </c>
      <c r="Q52" s="242"/>
      <c r="R52" s="44"/>
      <c r="S52" s="13"/>
    </row>
    <row r="53" spans="2:19" ht="19.5" hidden="1" outlineLevel="1" thickBot="1">
      <c r="B53" s="12"/>
      <c r="C53" s="376" t="s">
        <v>42</v>
      </c>
      <c r="D53" s="377"/>
      <c r="E53" s="272">
        <f>SUMIFS(E$38:E$47,$D$38:$D$47,$C53)</f>
        <v>0</v>
      </c>
      <c r="F53" s="231"/>
      <c r="G53" s="245">
        <f>SUMIFS(G$38:G$47,$D$38:$D$47,$C53)</f>
        <v>0</v>
      </c>
      <c r="H53" s="105" t="s">
        <v>34</v>
      </c>
      <c r="I53" s="46">
        <f>SUMIFS(I$38:I$47,$D$38:$D$47,$C53)</f>
        <v>0</v>
      </c>
      <c r="J53" s="4" t="s">
        <v>34</v>
      </c>
      <c r="K53" s="46">
        <f>SUMIFS(K$38:K$47,$D$38:$D$47,$C53)</f>
        <v>0</v>
      </c>
      <c r="L53" s="4" t="s">
        <v>34</v>
      </c>
      <c r="M53" s="46">
        <f>SUMIFS(M$38:M$47,$D$38:$D$47,$C53)</f>
        <v>0</v>
      </c>
      <c r="N53" s="4" t="s">
        <v>34</v>
      </c>
      <c r="O53" s="69">
        <f>SUMIFS(O$38:O$47,$D$38:$D$47,$C53)</f>
        <v>0</v>
      </c>
      <c r="P53" s="105" t="s">
        <v>34</v>
      </c>
      <c r="Q53" s="242"/>
      <c r="R53" s="44"/>
      <c r="S53" s="13"/>
    </row>
    <row r="54" spans="2:19" collapsed="1">
      <c r="B54" s="12"/>
      <c r="C54" s="44"/>
      <c r="D54" s="57"/>
      <c r="E54" s="57"/>
      <c r="F54" s="44"/>
      <c r="G54" s="47"/>
      <c r="H54" s="44"/>
      <c r="I54" s="47"/>
      <c r="K54" s="47"/>
      <c r="M54" s="47"/>
      <c r="O54" s="47"/>
      <c r="Q54" s="242"/>
      <c r="S54" s="13"/>
    </row>
    <row r="55" spans="2:19">
      <c r="B55" s="12"/>
      <c r="C55" s="351" t="s">
        <v>136</v>
      </c>
      <c r="D55" s="351"/>
      <c r="E55" s="351"/>
      <c r="F55" s="351"/>
      <c r="G55" s="351"/>
      <c r="H55" s="351"/>
      <c r="I55" s="351"/>
      <c r="J55" s="351"/>
      <c r="K55" s="351"/>
      <c r="L55" s="351"/>
      <c r="M55" s="351"/>
      <c r="N55" s="351"/>
      <c r="O55" s="351"/>
      <c r="P55" s="351"/>
      <c r="Q55" s="6"/>
      <c r="R55" s="6"/>
      <c r="S55" s="13"/>
    </row>
    <row r="56" spans="2:19" s="1" customFormat="1">
      <c r="B56" s="14"/>
      <c r="C56" s="2"/>
      <c r="D56" s="54"/>
      <c r="E56" s="54" t="s">
        <v>1</v>
      </c>
      <c r="F56" s="2" t="s">
        <v>102</v>
      </c>
      <c r="G56" s="352" t="s">
        <v>51</v>
      </c>
      <c r="H56" s="352"/>
      <c r="I56" s="352" t="s">
        <v>137</v>
      </c>
      <c r="J56" s="352"/>
      <c r="K56" s="440" t="s">
        <v>52</v>
      </c>
      <c r="L56" s="441"/>
      <c r="M56" s="440" t="s">
        <v>53</v>
      </c>
      <c r="N56" s="441"/>
      <c r="O56" s="407"/>
      <c r="P56" s="408"/>
      <c r="Q56" s="440" t="s">
        <v>54</v>
      </c>
      <c r="R56" s="441"/>
      <c r="S56" s="15"/>
    </row>
    <row r="57" spans="2:19" s="1" customFormat="1" ht="37.5" customHeight="1">
      <c r="B57" s="14"/>
      <c r="C57" s="354" t="s">
        <v>107</v>
      </c>
      <c r="D57" s="366" t="s">
        <v>9</v>
      </c>
      <c r="E57" s="365" t="s">
        <v>108</v>
      </c>
      <c r="F57" s="365" t="s">
        <v>109</v>
      </c>
      <c r="G57" s="356" t="s">
        <v>110</v>
      </c>
      <c r="H57" s="357"/>
      <c r="I57" s="356" t="s">
        <v>111</v>
      </c>
      <c r="J57" s="357"/>
      <c r="K57" s="356" t="s">
        <v>112</v>
      </c>
      <c r="L57" s="360"/>
      <c r="M57" s="356" t="s">
        <v>16</v>
      </c>
      <c r="N57" s="360"/>
      <c r="O57" s="395"/>
      <c r="P57" s="443"/>
      <c r="Q57" s="356" t="s">
        <v>113</v>
      </c>
      <c r="R57" s="360"/>
      <c r="S57" s="15"/>
    </row>
    <row r="58" spans="2:19" s="1" customFormat="1">
      <c r="B58" s="14"/>
      <c r="C58" s="355"/>
      <c r="D58" s="367"/>
      <c r="E58" s="442"/>
      <c r="F58" s="355"/>
      <c r="G58" s="358"/>
      <c r="H58" s="359"/>
      <c r="I58" s="358"/>
      <c r="J58" s="359"/>
      <c r="K58" s="361"/>
      <c r="L58" s="362"/>
      <c r="M58" s="361"/>
      <c r="N58" s="362"/>
      <c r="O58" s="395"/>
      <c r="P58" s="443"/>
      <c r="Q58" s="361"/>
      <c r="R58" s="362"/>
      <c r="S58" s="15"/>
    </row>
    <row r="59" spans="2:19" s="1" customFormat="1">
      <c r="B59" s="14"/>
      <c r="C59" s="75" t="s">
        <v>132</v>
      </c>
      <c r="D59" s="75" t="s">
        <v>132</v>
      </c>
      <c r="E59" s="75" t="s">
        <v>132</v>
      </c>
      <c r="F59" s="75" t="s">
        <v>132</v>
      </c>
      <c r="G59" s="437" t="s">
        <v>138</v>
      </c>
      <c r="H59" s="437"/>
      <c r="I59" s="438" t="s">
        <v>139</v>
      </c>
      <c r="J59" s="439"/>
      <c r="K59" s="363" t="s">
        <v>140</v>
      </c>
      <c r="L59" s="364"/>
      <c r="M59" s="363" t="s">
        <v>141</v>
      </c>
      <c r="N59" s="364"/>
      <c r="O59" s="407"/>
      <c r="P59" s="408"/>
      <c r="Q59" s="363" t="s">
        <v>142</v>
      </c>
      <c r="R59" s="364"/>
      <c r="S59" s="15"/>
    </row>
    <row r="60" spans="2:19" s="1" customFormat="1">
      <c r="B60" s="14"/>
      <c r="C60" s="4" t="str">
        <f>IF(C38="","",C38)</f>
        <v/>
      </c>
      <c r="D60" s="56" t="str">
        <f t="shared" ref="D60:F69" si="6">IF(D38="","",D38)</f>
        <v/>
      </c>
      <c r="E60" s="281" t="str">
        <f t="shared" si="6"/>
        <v/>
      </c>
      <c r="F60" s="291">
        <f t="shared" si="6"/>
        <v>0.16500000000000001</v>
      </c>
      <c r="G60" s="46" t="str">
        <f t="shared" ref="G60:G69" si="7">IF(G16="","",G16+G38)</f>
        <v/>
      </c>
      <c r="H60" s="4" t="s">
        <v>34</v>
      </c>
      <c r="I60" s="46">
        <f>I16+I38</f>
        <v>0</v>
      </c>
      <c r="J60" s="4" t="s">
        <v>34</v>
      </c>
      <c r="K60" s="46" t="str">
        <f t="shared" ref="K60:K69" si="8">IF(K16="","",K16+K38)</f>
        <v/>
      </c>
      <c r="L60" s="4" t="s">
        <v>34</v>
      </c>
      <c r="M60" s="46">
        <f t="shared" ref="M60:M69" si="9">IF(M16="","",M16+M38)</f>
        <v>0</v>
      </c>
      <c r="N60" s="4" t="s">
        <v>34</v>
      </c>
      <c r="O60" s="306"/>
      <c r="P60" s="307"/>
      <c r="Q60" s="46">
        <f>IFERROR(I60+K60+M60,0)</f>
        <v>0</v>
      </c>
      <c r="R60" s="2" t="s">
        <v>69</v>
      </c>
      <c r="S60" s="15"/>
    </row>
    <row r="61" spans="2:19">
      <c r="B61" s="12"/>
      <c r="C61" s="4" t="str">
        <f t="shared" ref="C61:C69" si="10">IF(C39="","",C39)</f>
        <v/>
      </c>
      <c r="D61" s="56" t="str">
        <f t="shared" si="6"/>
        <v/>
      </c>
      <c r="E61" s="281" t="str">
        <f t="shared" si="6"/>
        <v/>
      </c>
      <c r="F61" s="291">
        <f t="shared" si="6"/>
        <v>0.16500000000000001</v>
      </c>
      <c r="G61" s="46" t="str">
        <f t="shared" si="7"/>
        <v/>
      </c>
      <c r="H61" s="4" t="s">
        <v>34</v>
      </c>
      <c r="I61" s="46">
        <f t="shared" ref="I61:I69" si="11">I17+I39</f>
        <v>0</v>
      </c>
      <c r="J61" s="4" t="s">
        <v>34</v>
      </c>
      <c r="K61" s="46" t="str">
        <f t="shared" si="8"/>
        <v/>
      </c>
      <c r="L61" s="4" t="s">
        <v>34</v>
      </c>
      <c r="M61" s="46">
        <f t="shared" si="9"/>
        <v>0</v>
      </c>
      <c r="N61" s="4" t="s">
        <v>34</v>
      </c>
      <c r="O61" s="306"/>
      <c r="P61" s="307"/>
      <c r="Q61" s="46">
        <f t="shared" ref="Q61:Q69" si="12">IFERROR(I61+K61+M61,0)</f>
        <v>0</v>
      </c>
      <c r="R61" s="2" t="s">
        <v>70</v>
      </c>
      <c r="S61" s="13"/>
    </row>
    <row r="62" spans="2:19" ht="18.75" customHeight="1">
      <c r="B62" s="12"/>
      <c r="C62" s="4" t="str">
        <f t="shared" si="10"/>
        <v/>
      </c>
      <c r="D62" s="56" t="str">
        <f t="shared" si="6"/>
        <v/>
      </c>
      <c r="E62" s="281" t="str">
        <f t="shared" si="6"/>
        <v/>
      </c>
      <c r="F62" s="291">
        <f t="shared" si="6"/>
        <v>0.16500000000000001</v>
      </c>
      <c r="G62" s="69" t="str">
        <f t="shared" si="7"/>
        <v/>
      </c>
      <c r="H62" s="4" t="s">
        <v>34</v>
      </c>
      <c r="I62" s="46">
        <f t="shared" si="11"/>
        <v>0</v>
      </c>
      <c r="J62" s="4" t="s">
        <v>34</v>
      </c>
      <c r="K62" s="69" t="str">
        <f t="shared" si="8"/>
        <v/>
      </c>
      <c r="L62" s="4" t="s">
        <v>34</v>
      </c>
      <c r="M62" s="69">
        <f t="shared" si="9"/>
        <v>0</v>
      </c>
      <c r="N62" s="4" t="s">
        <v>34</v>
      </c>
      <c r="O62" s="306"/>
      <c r="P62" s="307"/>
      <c r="Q62" s="46">
        <f t="shared" si="12"/>
        <v>0</v>
      </c>
      <c r="R62" s="2" t="s">
        <v>70</v>
      </c>
      <c r="S62" s="13"/>
    </row>
    <row r="63" spans="2:19">
      <c r="B63" s="12"/>
      <c r="C63" s="4" t="str">
        <f t="shared" si="10"/>
        <v/>
      </c>
      <c r="D63" s="56" t="str">
        <f t="shared" si="6"/>
        <v/>
      </c>
      <c r="E63" s="281" t="str">
        <f t="shared" si="6"/>
        <v/>
      </c>
      <c r="F63" s="291">
        <f t="shared" si="6"/>
        <v>0.16500000000000001</v>
      </c>
      <c r="G63" s="46" t="str">
        <f t="shared" si="7"/>
        <v/>
      </c>
      <c r="H63" s="4" t="s">
        <v>34</v>
      </c>
      <c r="I63" s="46">
        <f t="shared" si="11"/>
        <v>0</v>
      </c>
      <c r="J63" s="4" t="s">
        <v>34</v>
      </c>
      <c r="K63" s="46" t="str">
        <f t="shared" si="8"/>
        <v/>
      </c>
      <c r="L63" s="4" t="s">
        <v>34</v>
      </c>
      <c r="M63" s="46">
        <f t="shared" si="9"/>
        <v>0</v>
      </c>
      <c r="N63" s="4" t="s">
        <v>34</v>
      </c>
      <c r="O63" s="306"/>
      <c r="P63" s="307"/>
      <c r="Q63" s="46">
        <f t="shared" si="12"/>
        <v>0</v>
      </c>
      <c r="R63" s="2" t="s">
        <v>70</v>
      </c>
      <c r="S63" s="13"/>
    </row>
    <row r="64" spans="2:19">
      <c r="B64" s="12"/>
      <c r="C64" s="4" t="str">
        <f t="shared" si="10"/>
        <v/>
      </c>
      <c r="D64" s="56" t="str">
        <f t="shared" si="6"/>
        <v/>
      </c>
      <c r="E64" s="281" t="str">
        <f t="shared" si="6"/>
        <v/>
      </c>
      <c r="F64" s="291">
        <f t="shared" si="6"/>
        <v>0.16500000000000001</v>
      </c>
      <c r="G64" s="46" t="str">
        <f t="shared" si="7"/>
        <v/>
      </c>
      <c r="H64" s="4" t="s">
        <v>34</v>
      </c>
      <c r="I64" s="46">
        <f t="shared" si="11"/>
        <v>0</v>
      </c>
      <c r="J64" s="4" t="s">
        <v>34</v>
      </c>
      <c r="K64" s="46" t="str">
        <f t="shared" si="8"/>
        <v/>
      </c>
      <c r="L64" s="4" t="s">
        <v>34</v>
      </c>
      <c r="M64" s="46">
        <f t="shared" si="9"/>
        <v>0</v>
      </c>
      <c r="N64" s="4" t="s">
        <v>34</v>
      </c>
      <c r="O64" s="306"/>
      <c r="P64" s="307"/>
      <c r="Q64" s="46">
        <f t="shared" si="12"/>
        <v>0</v>
      </c>
      <c r="R64" s="2" t="s">
        <v>70</v>
      </c>
      <c r="S64" s="13"/>
    </row>
    <row r="65" spans="2:19" s="1" customFormat="1" ht="18.75" hidden="1" customHeight="1" outlineLevel="1">
      <c r="B65" s="14"/>
      <c r="C65" s="4" t="str">
        <f t="shared" si="10"/>
        <v/>
      </c>
      <c r="D65" s="56" t="str">
        <f t="shared" si="6"/>
        <v/>
      </c>
      <c r="E65" s="281" t="str">
        <f t="shared" si="6"/>
        <v/>
      </c>
      <c r="F65" s="291">
        <f>IF(F43="","",F43)</f>
        <v>0.16500000000000001</v>
      </c>
      <c r="G65" s="46" t="str">
        <f t="shared" si="7"/>
        <v/>
      </c>
      <c r="H65" s="4" t="s">
        <v>34</v>
      </c>
      <c r="I65" s="46">
        <f t="shared" si="11"/>
        <v>0</v>
      </c>
      <c r="J65" s="4" t="s">
        <v>34</v>
      </c>
      <c r="K65" s="46" t="str">
        <f t="shared" si="8"/>
        <v/>
      </c>
      <c r="L65" s="4" t="s">
        <v>34</v>
      </c>
      <c r="M65" s="46">
        <f t="shared" si="9"/>
        <v>0</v>
      </c>
      <c r="N65" s="4" t="s">
        <v>34</v>
      </c>
      <c r="O65" s="306"/>
      <c r="P65" s="307"/>
      <c r="Q65" s="46">
        <f t="shared" si="12"/>
        <v>0</v>
      </c>
      <c r="R65" s="2" t="s">
        <v>69</v>
      </c>
      <c r="S65" s="15"/>
    </row>
    <row r="66" spans="2:19" ht="18.75" hidden="1" customHeight="1" outlineLevel="1">
      <c r="B66" s="12"/>
      <c r="C66" s="4" t="str">
        <f t="shared" si="10"/>
        <v/>
      </c>
      <c r="D66" s="56" t="str">
        <f t="shared" si="6"/>
        <v/>
      </c>
      <c r="E66" s="281" t="str">
        <f t="shared" si="6"/>
        <v/>
      </c>
      <c r="F66" s="291">
        <f>IF(F44="","",F44)</f>
        <v>0.16500000000000001</v>
      </c>
      <c r="G66" s="46" t="str">
        <f t="shared" si="7"/>
        <v/>
      </c>
      <c r="H66" s="4" t="s">
        <v>34</v>
      </c>
      <c r="I66" s="46">
        <f t="shared" si="11"/>
        <v>0</v>
      </c>
      <c r="J66" s="4" t="s">
        <v>34</v>
      </c>
      <c r="K66" s="46" t="str">
        <f t="shared" si="8"/>
        <v/>
      </c>
      <c r="L66" s="4" t="s">
        <v>34</v>
      </c>
      <c r="M66" s="46">
        <f t="shared" si="9"/>
        <v>0</v>
      </c>
      <c r="N66" s="4" t="s">
        <v>34</v>
      </c>
      <c r="O66" s="306"/>
      <c r="P66" s="307"/>
      <c r="Q66" s="46">
        <f t="shared" si="12"/>
        <v>0</v>
      </c>
      <c r="R66" s="2" t="s">
        <v>70</v>
      </c>
      <c r="S66" s="13"/>
    </row>
    <row r="67" spans="2:19" ht="18.75" hidden="1" customHeight="1" outlineLevel="1">
      <c r="B67" s="12"/>
      <c r="C67" s="4" t="str">
        <f t="shared" si="10"/>
        <v/>
      </c>
      <c r="D67" s="56" t="str">
        <f t="shared" si="6"/>
        <v/>
      </c>
      <c r="E67" s="281" t="str">
        <f t="shared" si="6"/>
        <v/>
      </c>
      <c r="F67" s="291">
        <f>IF(F45="","",F45)</f>
        <v>0.16500000000000001</v>
      </c>
      <c r="G67" s="46" t="str">
        <f t="shared" si="7"/>
        <v/>
      </c>
      <c r="H67" s="4" t="s">
        <v>34</v>
      </c>
      <c r="I67" s="46">
        <f t="shared" si="11"/>
        <v>0</v>
      </c>
      <c r="J67" s="4" t="s">
        <v>34</v>
      </c>
      <c r="K67" s="46" t="str">
        <f t="shared" si="8"/>
        <v/>
      </c>
      <c r="L67" s="4" t="s">
        <v>34</v>
      </c>
      <c r="M67" s="46">
        <f t="shared" si="9"/>
        <v>0</v>
      </c>
      <c r="N67" s="4" t="s">
        <v>34</v>
      </c>
      <c r="O67" s="306"/>
      <c r="P67" s="307"/>
      <c r="Q67" s="46">
        <f t="shared" si="12"/>
        <v>0</v>
      </c>
      <c r="R67" s="2" t="s">
        <v>70</v>
      </c>
      <c r="S67" s="13"/>
    </row>
    <row r="68" spans="2:19" ht="18.75" hidden="1" customHeight="1" outlineLevel="1">
      <c r="B68" s="12"/>
      <c r="C68" s="4" t="str">
        <f t="shared" si="10"/>
        <v/>
      </c>
      <c r="D68" s="56" t="str">
        <f t="shared" si="6"/>
        <v/>
      </c>
      <c r="E68" s="281" t="str">
        <f t="shared" si="6"/>
        <v/>
      </c>
      <c r="F68" s="291">
        <f>IF(F46="","",F46)</f>
        <v>0.16500000000000001</v>
      </c>
      <c r="G68" s="46" t="str">
        <f t="shared" si="7"/>
        <v/>
      </c>
      <c r="H68" s="4" t="s">
        <v>34</v>
      </c>
      <c r="I68" s="46">
        <f t="shared" si="11"/>
        <v>0</v>
      </c>
      <c r="J68" s="4" t="s">
        <v>34</v>
      </c>
      <c r="K68" s="46" t="str">
        <f t="shared" si="8"/>
        <v/>
      </c>
      <c r="L68" s="4" t="s">
        <v>34</v>
      </c>
      <c r="M68" s="46">
        <f t="shared" si="9"/>
        <v>0</v>
      </c>
      <c r="N68" s="4" t="s">
        <v>34</v>
      </c>
      <c r="O68" s="306"/>
      <c r="P68" s="307"/>
      <c r="Q68" s="46">
        <f t="shared" si="12"/>
        <v>0</v>
      </c>
      <c r="R68" s="2" t="s">
        <v>70</v>
      </c>
      <c r="S68" s="13"/>
    </row>
    <row r="69" spans="2:19" ht="18.75" hidden="1" customHeight="1" outlineLevel="1">
      <c r="B69" s="12"/>
      <c r="C69" s="4" t="str">
        <f t="shared" si="10"/>
        <v/>
      </c>
      <c r="D69" s="56" t="str">
        <f t="shared" si="6"/>
        <v/>
      </c>
      <c r="E69" s="281" t="str">
        <f t="shared" si="6"/>
        <v/>
      </c>
      <c r="F69" s="291">
        <f>IF(F47="","",F47)</f>
        <v>0.16500000000000001</v>
      </c>
      <c r="G69" s="46" t="str">
        <f t="shared" si="7"/>
        <v/>
      </c>
      <c r="H69" s="4" t="s">
        <v>34</v>
      </c>
      <c r="I69" s="46">
        <f t="shared" si="11"/>
        <v>0</v>
      </c>
      <c r="J69" s="4" t="s">
        <v>34</v>
      </c>
      <c r="K69" s="46" t="str">
        <f t="shared" si="8"/>
        <v/>
      </c>
      <c r="L69" s="4" t="s">
        <v>34</v>
      </c>
      <c r="M69" s="46">
        <f t="shared" si="9"/>
        <v>0</v>
      </c>
      <c r="N69" s="4" t="s">
        <v>34</v>
      </c>
      <c r="O69" s="306"/>
      <c r="P69" s="307"/>
      <c r="Q69" s="46">
        <f t="shared" si="12"/>
        <v>0</v>
      </c>
      <c r="R69" s="2" t="s">
        <v>70</v>
      </c>
      <c r="S69" s="13"/>
    </row>
    <row r="70" spans="2:19" ht="19.5" collapsed="1" thickBot="1">
      <c r="B70" s="12"/>
      <c r="G70" s="66"/>
      <c r="I70" s="66"/>
      <c r="K70" s="66"/>
      <c r="M70" s="66"/>
      <c r="O70" s="66"/>
      <c r="Q70" s="66"/>
      <c r="S70" s="13"/>
    </row>
    <row r="71" spans="2:19" ht="19.5" thickBot="1">
      <c r="B71" s="12"/>
      <c r="C71" s="378" t="s">
        <v>43</v>
      </c>
      <c r="D71" s="379"/>
      <c r="E71" s="271">
        <f>SUM(E60:E69)</f>
        <v>0</v>
      </c>
      <c r="F71" s="241"/>
      <c r="G71" s="227">
        <f>SUM(G60:G69)</f>
        <v>0</v>
      </c>
      <c r="H71" s="107" t="s">
        <v>34</v>
      </c>
      <c r="I71" s="50">
        <f>SUM(I60:I69)</f>
        <v>0</v>
      </c>
      <c r="J71" s="48" t="s">
        <v>34</v>
      </c>
      <c r="K71" s="50">
        <f>SUM(K60:K69)</f>
        <v>0</v>
      </c>
      <c r="L71" s="48" t="s">
        <v>34</v>
      </c>
      <c r="M71" s="50">
        <f>SUM(M60:M69)</f>
        <v>0</v>
      </c>
      <c r="N71" s="106" t="s">
        <v>34</v>
      </c>
      <c r="O71" s="306"/>
      <c r="P71" s="308"/>
      <c r="Q71" s="50">
        <f>SUM(Q60:Q69)</f>
        <v>0</v>
      </c>
      <c r="R71" s="48" t="s">
        <v>34</v>
      </c>
      <c r="S71" s="13"/>
    </row>
    <row r="72" spans="2:19" s="1" customFormat="1" hidden="1" outlineLevel="1">
      <c r="B72" s="14"/>
      <c r="C72" s="376" t="s">
        <v>118</v>
      </c>
      <c r="D72" s="377"/>
      <c r="E72" s="273">
        <f>SUMIFS(E$60:E$69,$D$60:$D$69,$C72)</f>
        <v>0</v>
      </c>
      <c r="F72" s="231"/>
      <c r="G72" s="247">
        <f>SUMIFS(G$60:G$69,$D$60:$D$69,$C72)</f>
        <v>0</v>
      </c>
      <c r="H72" s="105" t="s">
        <v>34</v>
      </c>
      <c r="I72" s="69">
        <f>SUMIFS(I$60:I$69,$D$60:$D$69,$C72)</f>
        <v>0</v>
      </c>
      <c r="J72" s="4" t="s">
        <v>34</v>
      </c>
      <c r="K72" s="69">
        <f>SUMIFS(K$60:K$69,$D$60:$D$69,$C72)</f>
        <v>0</v>
      </c>
      <c r="L72" s="4" t="s">
        <v>34</v>
      </c>
      <c r="M72" s="69">
        <f>SUMIFS(M$60:M$69,$D$60:$D$69,$C72)</f>
        <v>0</v>
      </c>
      <c r="N72" s="81" t="s">
        <v>34</v>
      </c>
      <c r="O72" s="306"/>
      <c r="P72" s="308"/>
      <c r="Q72" s="46">
        <f>SUMIFS(Q$60:Q$69,$D$60:$D$69,$C72)</f>
        <v>0</v>
      </c>
      <c r="R72" s="4" t="s">
        <v>34</v>
      </c>
      <c r="S72" s="15"/>
    </row>
    <row r="73" spans="2:19" s="1" customFormat="1" hidden="1" outlineLevel="1">
      <c r="B73" s="14"/>
      <c r="C73" s="228" t="s">
        <v>119</v>
      </c>
      <c r="D73" s="229"/>
      <c r="E73" s="273">
        <f>SUMIFS(E$60:E$69,$D$60:$D$69,$C73)</f>
        <v>0</v>
      </c>
      <c r="F73" s="231"/>
      <c r="G73" s="244">
        <f>SUMIFS(G$60:G$69,$D$60:$D$69,$C73)</f>
        <v>0</v>
      </c>
      <c r="H73" s="105" t="s">
        <v>34</v>
      </c>
      <c r="I73" s="69">
        <f>SUMIFS(I$60:I$69,$D$60:$D$69,$C73)</f>
        <v>0</v>
      </c>
      <c r="J73" s="4" t="s">
        <v>34</v>
      </c>
      <c r="K73" s="69">
        <f>SUMIFS(K$60:K$69,$D$60:$D$69,$C73)</f>
        <v>0</v>
      </c>
      <c r="L73" s="4" t="s">
        <v>34</v>
      </c>
      <c r="M73" s="69">
        <f>SUMIFS(M$60:M$69,$D$60:$D$69,$C73)</f>
        <v>0</v>
      </c>
      <c r="N73" s="81" t="s">
        <v>34</v>
      </c>
      <c r="O73" s="306"/>
      <c r="P73" s="308"/>
      <c r="Q73" s="46">
        <f>SUMIFS(Q$60:Q$69,$D$60:$D$69,$C73)</f>
        <v>0</v>
      </c>
      <c r="R73" s="4" t="s">
        <v>34</v>
      </c>
      <c r="S73" s="15"/>
    </row>
    <row r="74" spans="2:19" hidden="1" outlineLevel="1">
      <c r="B74" s="12"/>
      <c r="C74" s="376" t="s">
        <v>120</v>
      </c>
      <c r="D74" s="377"/>
      <c r="E74" s="273">
        <f>SUMIFS(E$60:E$69,$D$60:$D$69,$C74)</f>
        <v>0</v>
      </c>
      <c r="F74" s="231"/>
      <c r="G74" s="244">
        <f>SUMIFS(G$60:G$69,$D$60:$D$69,$C74)</f>
        <v>0</v>
      </c>
      <c r="H74" s="105" t="s">
        <v>34</v>
      </c>
      <c r="I74" s="69">
        <f>SUMIFS(I$60:I$69,$D$60:$D$69,$C74)</f>
        <v>0</v>
      </c>
      <c r="J74" s="4" t="s">
        <v>34</v>
      </c>
      <c r="K74" s="69">
        <f>SUMIFS(K$60:K$69,$D$60:$D$69,$C74)</f>
        <v>0</v>
      </c>
      <c r="L74" s="4" t="s">
        <v>34</v>
      </c>
      <c r="M74" s="69">
        <f>SUMIFS(M$60:M$69,$D$60:$D$69,$C74)</f>
        <v>0</v>
      </c>
      <c r="N74" s="81" t="s">
        <v>34</v>
      </c>
      <c r="O74" s="306"/>
      <c r="P74" s="308"/>
      <c r="Q74" s="46">
        <f>SUMIFS(Q$60:Q$69,$D$60:$D$69,$C74)</f>
        <v>0</v>
      </c>
      <c r="R74" s="4" t="s">
        <v>34</v>
      </c>
      <c r="S74" s="13"/>
    </row>
    <row r="75" spans="2:19" ht="19.5" hidden="1" outlineLevel="1" thickBot="1">
      <c r="B75" s="12"/>
      <c r="C75" s="376" t="s">
        <v>42</v>
      </c>
      <c r="D75" s="377"/>
      <c r="E75" s="273">
        <f>SUMIFS(E$60:E$69,$D$60:$D$69,$C75)</f>
        <v>0</v>
      </c>
      <c r="F75" s="231"/>
      <c r="G75" s="245">
        <f>SUMIFS(G$60:G$69,$D$60:$D$69,$C75)</f>
        <v>0</v>
      </c>
      <c r="H75" s="105" t="s">
        <v>34</v>
      </c>
      <c r="I75" s="69">
        <f>SUMIFS(I$60:I$69,$D$60:$D$69,$C75)</f>
        <v>0</v>
      </c>
      <c r="J75" s="4" t="s">
        <v>34</v>
      </c>
      <c r="K75" s="69">
        <f>SUMIFS(K$60:K$69,$D$60:$D$69,$C75)</f>
        <v>0</v>
      </c>
      <c r="L75" s="4" t="s">
        <v>34</v>
      </c>
      <c r="M75" s="69">
        <f>SUMIFS(M$60:M$69,$D$60:$D$69,$C75)</f>
        <v>0</v>
      </c>
      <c r="N75" s="81" t="s">
        <v>34</v>
      </c>
      <c r="O75" s="306"/>
      <c r="P75" s="308"/>
      <c r="Q75" s="46">
        <f>SUMIFS(Q$60:Q$69,$D$60:$D$69,$C75)</f>
        <v>0</v>
      </c>
      <c r="R75" s="4" t="s">
        <v>34</v>
      </c>
      <c r="S75" s="13"/>
    </row>
    <row r="76" spans="2:19" collapsed="1">
      <c r="B76" s="12"/>
      <c r="S76" s="13"/>
    </row>
    <row r="77" spans="2:19">
      <c r="B77" s="12"/>
      <c r="C77" s="7" t="s">
        <v>143</v>
      </c>
      <c r="D77" s="7"/>
      <c r="E77" s="7"/>
      <c r="F77" s="7" t="s">
        <v>144</v>
      </c>
      <c r="G77" s="7"/>
      <c r="L77" s="7"/>
      <c r="M77" s="7"/>
      <c r="N77" s="7"/>
      <c r="O77" s="7"/>
      <c r="P77" s="7"/>
      <c r="Q77" s="6"/>
      <c r="R77" s="6"/>
      <c r="S77" s="13"/>
    </row>
    <row r="78" spans="2:19">
      <c r="B78" s="12"/>
      <c r="C78" s="7" t="s">
        <v>145</v>
      </c>
      <c r="D78" s="7"/>
      <c r="E78" s="7"/>
      <c r="F78" s="7" t="s">
        <v>145</v>
      </c>
      <c r="G78" s="7"/>
      <c r="L78" s="7"/>
      <c r="M78" s="7"/>
      <c r="N78" s="7"/>
      <c r="O78" s="7"/>
      <c r="P78" s="7"/>
      <c r="Q78" s="6"/>
      <c r="R78" s="6"/>
      <c r="S78" s="13"/>
    </row>
    <row r="79" spans="2:19" ht="18.75" customHeight="1">
      <c r="B79" s="12"/>
      <c r="C79" s="430" t="s">
        <v>146</v>
      </c>
      <c r="D79" s="430"/>
      <c r="E79" s="7"/>
      <c r="F79" s="428" t="s">
        <v>147</v>
      </c>
      <c r="G79" s="428"/>
      <c r="H79" s="428"/>
      <c r="I79" s="334"/>
      <c r="J79" s="428" t="s">
        <v>148</v>
      </c>
      <c r="K79" s="428"/>
      <c r="L79" s="428"/>
      <c r="M79" s="334"/>
      <c r="N79" s="334"/>
      <c r="O79" s="6"/>
      <c r="P79" s="6"/>
      <c r="Q79" s="6"/>
      <c r="R79" s="6"/>
      <c r="S79" s="13"/>
    </row>
    <row r="80" spans="2:19" ht="19.5" thickBot="1">
      <c r="B80" s="12"/>
      <c r="C80" s="430" t="s">
        <v>149</v>
      </c>
      <c r="D80" s="430"/>
      <c r="E80" s="68"/>
      <c r="F80" s="428"/>
      <c r="G80" s="428"/>
      <c r="H80" s="428"/>
      <c r="I80" s="334"/>
      <c r="J80" s="429"/>
      <c r="K80" s="429"/>
      <c r="L80" s="429"/>
      <c r="M80" s="334"/>
      <c r="N80" s="334"/>
      <c r="O80" s="6"/>
      <c r="P80" s="6"/>
      <c r="Q80" s="6"/>
      <c r="R80" s="6"/>
      <c r="S80" s="13"/>
    </row>
    <row r="81" spans="2:19" ht="19.5" thickBot="1">
      <c r="B81" s="12"/>
      <c r="C81" s="375">
        <f>Q71-Q27</f>
        <v>0</v>
      </c>
      <c r="D81" s="375"/>
      <c r="E81" s="318" t="s">
        <v>150</v>
      </c>
      <c r="F81" s="431">
        <f>I7</f>
        <v>0</v>
      </c>
      <c r="G81" s="432"/>
      <c r="H81" s="433"/>
      <c r="I81" s="336" t="s">
        <v>151</v>
      </c>
      <c r="J81" s="434">
        <f>C81-F81</f>
        <v>0</v>
      </c>
      <c r="K81" s="435"/>
      <c r="L81" s="436"/>
      <c r="M81" s="337"/>
      <c r="N81" s="337"/>
      <c r="O81" s="6"/>
      <c r="P81" s="6"/>
      <c r="Q81" s="6"/>
      <c r="R81" s="6"/>
      <c r="S81" s="13"/>
    </row>
    <row r="82" spans="2:19" ht="19.5" thickBot="1">
      <c r="B82" s="16"/>
      <c r="C82" s="17"/>
      <c r="D82" s="60"/>
      <c r="E82" s="60"/>
      <c r="F82" s="17"/>
      <c r="G82" s="17"/>
      <c r="H82" s="17"/>
      <c r="I82" s="17"/>
      <c r="J82" s="18"/>
      <c r="K82" s="17"/>
      <c r="L82" s="18"/>
      <c r="M82" s="17"/>
      <c r="N82" s="18"/>
      <c r="O82" s="17"/>
      <c r="P82" s="18"/>
      <c r="Q82" s="17"/>
      <c r="R82" s="18"/>
      <c r="S82" s="19"/>
    </row>
    <row r="83" spans="2:19" ht="19.5" thickBot="1"/>
    <row r="84" spans="2:19" ht="20.25">
      <c r="B84" s="311" t="s">
        <v>152</v>
      </c>
      <c r="C84" s="21"/>
      <c r="D84" s="61"/>
      <c r="E84" s="61"/>
      <c r="F84" s="21"/>
      <c r="G84" s="21"/>
      <c r="H84" s="21"/>
      <c r="I84" s="21"/>
      <c r="J84" s="22"/>
      <c r="K84" s="21"/>
      <c r="L84" s="22"/>
      <c r="M84" s="21"/>
      <c r="N84" s="22"/>
      <c r="O84" s="21"/>
      <c r="P84" s="22"/>
      <c r="Q84" s="21"/>
      <c r="R84" s="22"/>
      <c r="S84" s="23"/>
    </row>
    <row r="85" spans="2:19">
      <c r="B85" s="24"/>
      <c r="C85" s="351" t="s">
        <v>101</v>
      </c>
      <c r="D85" s="351"/>
      <c r="E85" s="351"/>
      <c r="F85" s="351"/>
      <c r="G85" s="351"/>
      <c r="H85" s="351"/>
      <c r="I85" s="351"/>
      <c r="J85" s="351"/>
      <c r="K85" s="351"/>
      <c r="L85" s="351"/>
      <c r="M85" s="351"/>
      <c r="N85" s="351"/>
      <c r="O85" s="351"/>
      <c r="P85" s="351"/>
      <c r="Q85" s="6"/>
      <c r="R85" s="6"/>
      <c r="S85" s="25"/>
    </row>
    <row r="86" spans="2:19" s="1" customFormat="1">
      <c r="B86" s="26"/>
      <c r="C86" s="2"/>
      <c r="D86" s="54"/>
      <c r="E86" s="54" t="s">
        <v>1</v>
      </c>
      <c r="F86" s="2" t="s">
        <v>102</v>
      </c>
      <c r="G86" s="352" t="s">
        <v>103</v>
      </c>
      <c r="H86" s="352"/>
      <c r="I86" s="352" t="s">
        <v>3</v>
      </c>
      <c r="J86" s="352"/>
      <c r="K86" s="352" t="s">
        <v>104</v>
      </c>
      <c r="L86" s="352"/>
      <c r="M86" s="352" t="s">
        <v>105</v>
      </c>
      <c r="N86" s="352"/>
      <c r="O86" s="427"/>
      <c r="P86" s="427"/>
      <c r="Q86" s="352" t="s">
        <v>106</v>
      </c>
      <c r="R86" s="352"/>
      <c r="S86" s="27"/>
    </row>
    <row r="87" spans="2:19" s="1" customFormat="1" ht="36.75" customHeight="1">
      <c r="B87" s="26"/>
      <c r="C87" s="410" t="s">
        <v>107</v>
      </c>
      <c r="D87" s="412" t="s">
        <v>9</v>
      </c>
      <c r="E87" s="414" t="s">
        <v>108</v>
      </c>
      <c r="F87" s="414" t="s">
        <v>109</v>
      </c>
      <c r="G87" s="398" t="s">
        <v>110</v>
      </c>
      <c r="H87" s="399"/>
      <c r="I87" s="398" t="s">
        <v>111</v>
      </c>
      <c r="J87" s="399"/>
      <c r="K87" s="398" t="s">
        <v>112</v>
      </c>
      <c r="L87" s="399"/>
      <c r="M87" s="398" t="s">
        <v>16</v>
      </c>
      <c r="N87" s="416"/>
      <c r="O87" s="420"/>
      <c r="P87" s="421"/>
      <c r="Q87" s="398" t="s">
        <v>113</v>
      </c>
      <c r="R87" s="399"/>
      <c r="S87" s="27"/>
    </row>
    <row r="88" spans="2:19" s="1" customFormat="1">
      <c r="B88" s="26"/>
      <c r="C88" s="411"/>
      <c r="D88" s="413"/>
      <c r="E88" s="415"/>
      <c r="F88" s="411"/>
      <c r="G88" s="400"/>
      <c r="H88" s="401"/>
      <c r="I88" s="400"/>
      <c r="J88" s="401"/>
      <c r="K88" s="400"/>
      <c r="L88" s="401"/>
      <c r="M88" s="417"/>
      <c r="N88" s="418"/>
      <c r="O88" s="421"/>
      <c r="P88" s="421"/>
      <c r="Q88" s="400"/>
      <c r="R88" s="401"/>
      <c r="S88" s="27"/>
    </row>
    <row r="89" spans="2:19" s="1" customFormat="1" ht="38.25" customHeight="1" thickBot="1">
      <c r="B89" s="26"/>
      <c r="C89" s="315" t="s">
        <v>19</v>
      </c>
      <c r="D89" s="316" t="s">
        <v>20</v>
      </c>
      <c r="E89" s="315" t="s">
        <v>24</v>
      </c>
      <c r="F89" s="315" t="s">
        <v>24</v>
      </c>
      <c r="G89" s="414" t="s">
        <v>115</v>
      </c>
      <c r="H89" s="410"/>
      <c r="I89" s="414" t="s">
        <v>115</v>
      </c>
      <c r="J89" s="410"/>
      <c r="K89" s="414" t="s">
        <v>115</v>
      </c>
      <c r="L89" s="410"/>
      <c r="M89" s="423" t="s">
        <v>153</v>
      </c>
      <c r="N89" s="424"/>
      <c r="O89" s="421"/>
      <c r="P89" s="421"/>
      <c r="Q89" s="426" t="s">
        <v>117</v>
      </c>
      <c r="R89" s="426"/>
      <c r="S89" s="27"/>
    </row>
    <row r="90" spans="2:19" s="1" customFormat="1" ht="19.5" thickTop="1">
      <c r="B90" s="26"/>
      <c r="C90" s="255"/>
      <c r="D90" s="256"/>
      <c r="E90" s="282"/>
      <c r="F90" s="292">
        <v>0.16500000000000001</v>
      </c>
      <c r="G90" s="257"/>
      <c r="H90" s="258" t="s">
        <v>34</v>
      </c>
      <c r="I90" s="257"/>
      <c r="J90" s="258" t="s">
        <v>34</v>
      </c>
      <c r="K90" s="257"/>
      <c r="L90" s="259" t="s">
        <v>34</v>
      </c>
      <c r="M90" s="74">
        <f>IFERROR(ROUND(F90*(I90+K90),0),0)</f>
        <v>0</v>
      </c>
      <c r="N90" s="4" t="s">
        <v>70</v>
      </c>
      <c r="O90" s="242"/>
      <c r="P90" s="44"/>
      <c r="Q90" s="46">
        <f>I90+K90+M90</f>
        <v>0</v>
      </c>
      <c r="R90" s="4" t="s">
        <v>34</v>
      </c>
      <c r="S90" s="27"/>
    </row>
    <row r="91" spans="2:19">
      <c r="B91" s="24"/>
      <c r="C91" s="260"/>
      <c r="D91" s="252"/>
      <c r="E91" s="283"/>
      <c r="F91" s="293">
        <v>0.16500000000000001</v>
      </c>
      <c r="G91" s="253"/>
      <c r="H91" s="254" t="s">
        <v>34</v>
      </c>
      <c r="I91" s="253"/>
      <c r="J91" s="254" t="s">
        <v>34</v>
      </c>
      <c r="K91" s="253"/>
      <c r="L91" s="261" t="s">
        <v>34</v>
      </c>
      <c r="M91" s="74">
        <f>IFERROR(ROUND(F91*(I91+K91),0),0)</f>
        <v>0</v>
      </c>
      <c r="N91" s="4" t="s">
        <v>70</v>
      </c>
      <c r="O91" s="242"/>
      <c r="P91" s="44"/>
      <c r="Q91" s="46">
        <f>I91+K91+M91</f>
        <v>0</v>
      </c>
      <c r="R91" s="4" t="s">
        <v>34</v>
      </c>
      <c r="S91" s="25"/>
    </row>
    <row r="92" spans="2:19" outlineLevel="1">
      <c r="B92" s="24"/>
      <c r="C92" s="260"/>
      <c r="D92" s="252"/>
      <c r="E92" s="283"/>
      <c r="F92" s="293">
        <v>0.16500000000000001</v>
      </c>
      <c r="G92" s="253"/>
      <c r="H92" s="254" t="s">
        <v>34</v>
      </c>
      <c r="I92" s="253"/>
      <c r="J92" s="254" t="s">
        <v>34</v>
      </c>
      <c r="K92" s="253"/>
      <c r="L92" s="261" t="s">
        <v>34</v>
      </c>
      <c r="M92" s="74">
        <f>IFERROR(ROUND(F92*(I92+K92),0),0)</f>
        <v>0</v>
      </c>
      <c r="N92" s="4" t="s">
        <v>34</v>
      </c>
      <c r="O92" s="242"/>
      <c r="P92" s="44"/>
      <c r="Q92" s="69">
        <f>K92+M92+O92</f>
        <v>0</v>
      </c>
      <c r="R92" s="4" t="s">
        <v>34</v>
      </c>
      <c r="S92" s="25"/>
    </row>
    <row r="93" spans="2:19" outlineLevel="1">
      <c r="B93" s="24"/>
      <c r="C93" s="260"/>
      <c r="D93" s="252"/>
      <c r="E93" s="283"/>
      <c r="F93" s="293">
        <v>0.16500000000000001</v>
      </c>
      <c r="G93" s="253"/>
      <c r="H93" s="254" t="s">
        <v>34</v>
      </c>
      <c r="I93" s="253"/>
      <c r="J93" s="254" t="s">
        <v>34</v>
      </c>
      <c r="K93" s="253"/>
      <c r="L93" s="261" t="s">
        <v>34</v>
      </c>
      <c r="M93" s="74">
        <f>IFERROR(ROUND(F93*(I93+K93),0),0)</f>
        <v>0</v>
      </c>
      <c r="N93" s="4" t="s">
        <v>34</v>
      </c>
      <c r="O93" s="242"/>
      <c r="P93" s="44"/>
      <c r="Q93" s="46">
        <f>K93+M93+O93</f>
        <v>0</v>
      </c>
      <c r="R93" s="4" t="s">
        <v>34</v>
      </c>
      <c r="S93" s="25"/>
    </row>
    <row r="94" spans="2:19" ht="19.5" outlineLevel="1" thickBot="1">
      <c r="B94" s="24"/>
      <c r="C94" s="262"/>
      <c r="D94" s="263"/>
      <c r="E94" s="284"/>
      <c r="F94" s="294">
        <v>0.16500000000000001</v>
      </c>
      <c r="G94" s="264"/>
      <c r="H94" s="265" t="s">
        <v>34</v>
      </c>
      <c r="I94" s="264"/>
      <c r="J94" s="265" t="s">
        <v>34</v>
      </c>
      <c r="K94" s="264"/>
      <c r="L94" s="266" t="s">
        <v>34</v>
      </c>
      <c r="M94" s="74">
        <f>IFERROR(ROUND(F94*(I94+K94),0),0)</f>
        <v>0</v>
      </c>
      <c r="N94" s="4" t="s">
        <v>34</v>
      </c>
      <c r="O94" s="242"/>
      <c r="P94" s="44"/>
      <c r="Q94" s="46">
        <f>K94+M94+O94</f>
        <v>0</v>
      </c>
      <c r="R94" s="4" t="s">
        <v>34</v>
      </c>
      <c r="S94" s="25"/>
    </row>
    <row r="95" spans="2:19" ht="19.5" thickTop="1">
      <c r="B95" s="24"/>
      <c r="S95" s="25"/>
    </row>
    <row r="96" spans="2:19" ht="19.5" thickBot="1">
      <c r="B96" s="24"/>
      <c r="C96" s="389" t="s">
        <v>43</v>
      </c>
      <c r="D96" s="390"/>
      <c r="E96" s="299">
        <f>SUM(E90:E94)</f>
        <v>0</v>
      </c>
      <c r="F96" s="300"/>
      <c r="G96" s="301">
        <f>SUM(G90:G94)</f>
        <v>0</v>
      </c>
      <c r="H96" s="48" t="s">
        <v>34</v>
      </c>
      <c r="I96" s="301">
        <f>SUM(I90:I94)</f>
        <v>0</v>
      </c>
      <c r="J96" s="48" t="s">
        <v>34</v>
      </c>
      <c r="K96" s="301">
        <f>SUM(K90:K94)</f>
        <v>0</v>
      </c>
      <c r="L96" s="48" t="s">
        <v>34</v>
      </c>
      <c r="M96" s="301">
        <f>SUM(M90:M94)</f>
        <v>0</v>
      </c>
      <c r="N96" s="48" t="s">
        <v>34</v>
      </c>
      <c r="Q96" s="301">
        <f>SUM(Q90:Q94)</f>
        <v>0</v>
      </c>
      <c r="R96" s="48" t="s">
        <v>34</v>
      </c>
      <c r="S96" s="25"/>
    </row>
    <row r="97" spans="2:21" ht="19.5" thickBot="1">
      <c r="B97" s="24"/>
      <c r="C97" s="391" t="s">
        <v>154</v>
      </c>
      <c r="D97" s="392"/>
      <c r="E97" s="274">
        <f>SUMIFS(E$90:E$94,$D$90:$D$94,$C97)</f>
        <v>0</v>
      </c>
      <c r="F97" s="230"/>
      <c r="G97" s="227">
        <f>SUMIFS(G$90:G$94,$D$90:$D$94,$C97)</f>
        <v>0</v>
      </c>
      <c r="H97" s="105" t="s">
        <v>34</v>
      </c>
      <c r="I97" s="69">
        <f>SUMIFS(I$90:I$94,$D$90:$D$94,$C97)</f>
        <v>0</v>
      </c>
      <c r="J97" s="4" t="s">
        <v>34</v>
      </c>
      <c r="K97" s="69">
        <f>SUMIFS(K$90:K$94,$D$90:$D$94,$C97)</f>
        <v>0</v>
      </c>
      <c r="L97" s="4" t="s">
        <v>34</v>
      </c>
      <c r="M97" s="69">
        <f>SUMIFS(M$90:M$94,$D$90:$D$94,$C97)</f>
        <v>0</v>
      </c>
      <c r="N97" s="4" t="s">
        <v>34</v>
      </c>
      <c r="O97" s="242"/>
      <c r="P97" s="44"/>
      <c r="Q97" s="227">
        <f>SUMIFS(Q$90:Q$94,$D$90:$D$94,$C97)</f>
        <v>0</v>
      </c>
      <c r="R97" s="105" t="s">
        <v>34</v>
      </c>
      <c r="S97" s="25"/>
    </row>
    <row r="98" spans="2:21" ht="19.5" thickBot="1">
      <c r="B98" s="24"/>
      <c r="C98" s="391" t="s">
        <v>68</v>
      </c>
      <c r="D98" s="392"/>
      <c r="E98" s="274">
        <f>SUMIFS(E$90:E$94,$D$90:$D$94,$C98)</f>
        <v>0</v>
      </c>
      <c r="F98" s="230"/>
      <c r="G98" s="227">
        <f>SUMIFS(G$90:G$94,$D$90:$D$94,$C98)</f>
        <v>0</v>
      </c>
      <c r="H98" s="105" t="s">
        <v>34</v>
      </c>
      <c r="I98" s="69">
        <f>SUMIFS(I$90:I$94,$D$90:$D$94,$C98)</f>
        <v>0</v>
      </c>
      <c r="J98" s="4" t="s">
        <v>34</v>
      </c>
      <c r="K98" s="69">
        <f>SUMIFS(K$90:K$94,$D$90:$D$94,$C98)</f>
        <v>0</v>
      </c>
      <c r="L98" s="4" t="s">
        <v>34</v>
      </c>
      <c r="M98" s="69">
        <f>SUMIFS(M$90:M$94,$D$90:$D$94,$C98)</f>
        <v>0</v>
      </c>
      <c r="N98" s="4" t="s">
        <v>34</v>
      </c>
      <c r="O98" s="242"/>
      <c r="P98" s="44"/>
      <c r="Q98" s="227">
        <f>SUMIFS(Q$90:Q$94,$D$90:$D$94,$C98)</f>
        <v>0</v>
      </c>
      <c r="R98" s="105" t="s">
        <v>34</v>
      </c>
      <c r="S98" s="25"/>
    </row>
    <row r="99" spans="2:21">
      <c r="B99" s="24"/>
      <c r="S99" s="25"/>
    </row>
    <row r="100" spans="2:21">
      <c r="B100" s="24"/>
      <c r="C100" s="351" t="s">
        <v>121</v>
      </c>
      <c r="D100" s="351"/>
      <c r="E100" s="351"/>
      <c r="F100" s="351"/>
      <c r="G100" s="351"/>
      <c r="H100" s="351"/>
      <c r="I100" s="351"/>
      <c r="J100" s="351"/>
      <c r="K100" s="351"/>
      <c r="L100" s="351"/>
      <c r="M100" s="351"/>
      <c r="N100" s="351"/>
      <c r="O100" s="351"/>
      <c r="P100" s="351"/>
      <c r="Q100" s="6"/>
      <c r="R100" s="6"/>
      <c r="S100" s="25"/>
    </row>
    <row r="101" spans="2:21" s="1" customFormat="1">
      <c r="B101" s="26"/>
      <c r="C101" s="2"/>
      <c r="D101" s="54"/>
      <c r="E101" s="54" t="s">
        <v>1</v>
      </c>
      <c r="F101" s="2" t="s">
        <v>102</v>
      </c>
      <c r="G101" s="352" t="s">
        <v>122</v>
      </c>
      <c r="H101" s="352"/>
      <c r="I101" s="352" t="s">
        <v>123</v>
      </c>
      <c r="J101" s="352"/>
      <c r="K101" s="352" t="s">
        <v>124</v>
      </c>
      <c r="L101" s="352"/>
      <c r="M101" s="352" t="s">
        <v>125</v>
      </c>
      <c r="N101" s="352"/>
      <c r="O101" s="352" t="s">
        <v>126</v>
      </c>
      <c r="P101" s="352"/>
      <c r="Q101" s="427"/>
      <c r="R101" s="427"/>
      <c r="S101" s="27"/>
    </row>
    <row r="102" spans="2:21" s="1" customFormat="1" ht="36.75" customHeight="1">
      <c r="B102" s="26"/>
      <c r="C102" s="410" t="s">
        <v>107</v>
      </c>
      <c r="D102" s="412" t="s">
        <v>9</v>
      </c>
      <c r="E102" s="414" t="s">
        <v>108</v>
      </c>
      <c r="F102" s="414" t="s">
        <v>109</v>
      </c>
      <c r="G102" s="398" t="s">
        <v>155</v>
      </c>
      <c r="H102" s="399"/>
      <c r="I102" s="398" t="s">
        <v>156</v>
      </c>
      <c r="J102" s="399"/>
      <c r="K102" s="398" t="s">
        <v>157</v>
      </c>
      <c r="L102" s="399"/>
      <c r="M102" s="398" t="s">
        <v>158</v>
      </c>
      <c r="N102" s="416"/>
      <c r="O102" s="398" t="s">
        <v>131</v>
      </c>
      <c r="P102" s="416"/>
      <c r="Q102" s="420"/>
      <c r="R102" s="421"/>
      <c r="S102" s="27"/>
    </row>
    <row r="103" spans="2:21" s="1" customFormat="1">
      <c r="B103" s="26"/>
      <c r="C103" s="411"/>
      <c r="D103" s="413"/>
      <c r="E103" s="415"/>
      <c r="F103" s="411"/>
      <c r="G103" s="400"/>
      <c r="H103" s="401"/>
      <c r="I103" s="400"/>
      <c r="J103" s="401"/>
      <c r="K103" s="400"/>
      <c r="L103" s="401"/>
      <c r="M103" s="417"/>
      <c r="N103" s="418"/>
      <c r="O103" s="417"/>
      <c r="P103" s="418"/>
      <c r="Q103" s="421"/>
      <c r="R103" s="421"/>
      <c r="S103" s="27"/>
      <c r="U103" s="88"/>
    </row>
    <row r="104" spans="2:21" s="1" customFormat="1" ht="38.25" customHeight="1" thickBot="1">
      <c r="B104" s="26"/>
      <c r="C104" s="315" t="s">
        <v>132</v>
      </c>
      <c r="D104" s="316" t="s">
        <v>132</v>
      </c>
      <c r="E104" s="315" t="s">
        <v>132</v>
      </c>
      <c r="F104" s="315" t="s">
        <v>132</v>
      </c>
      <c r="G104" s="410" t="s">
        <v>22</v>
      </c>
      <c r="H104" s="410"/>
      <c r="I104" s="422" t="s">
        <v>159</v>
      </c>
      <c r="J104" s="399"/>
      <c r="K104" s="410" t="s">
        <v>24</v>
      </c>
      <c r="L104" s="410"/>
      <c r="M104" s="423" t="s">
        <v>134</v>
      </c>
      <c r="N104" s="424"/>
      <c r="O104" s="425" t="s">
        <v>135</v>
      </c>
      <c r="P104" s="426"/>
      <c r="Q104" s="427"/>
      <c r="R104" s="427"/>
      <c r="S104" s="27"/>
    </row>
    <row r="105" spans="2:21" s="1" customFormat="1" ht="19.5" thickTop="1">
      <c r="B105" s="26"/>
      <c r="C105" s="4" t="str">
        <f t="shared" ref="C105:F109" si="13">IF(C90="","",C90)</f>
        <v/>
      </c>
      <c r="D105" s="56" t="str">
        <f t="shared" si="13"/>
        <v/>
      </c>
      <c r="E105" s="281" t="str">
        <f t="shared" si="13"/>
        <v/>
      </c>
      <c r="F105" s="290">
        <f t="shared" si="13"/>
        <v>0.16500000000000001</v>
      </c>
      <c r="G105" s="102"/>
      <c r="H105" s="77" t="s">
        <v>34</v>
      </c>
      <c r="I105" s="74">
        <f>G105</f>
        <v>0</v>
      </c>
      <c r="J105" s="81" t="s">
        <v>34</v>
      </c>
      <c r="K105" s="102"/>
      <c r="L105" s="77" t="s">
        <v>34</v>
      </c>
      <c r="M105" s="74">
        <f>IFERROR(ROUND((I105+K105)*0.165,0),0)</f>
        <v>0</v>
      </c>
      <c r="N105" s="4" t="s">
        <v>34</v>
      </c>
      <c r="O105" s="46">
        <f>G105+K105+M105</f>
        <v>0</v>
      </c>
      <c r="P105" s="4" t="s">
        <v>34</v>
      </c>
      <c r="Q105" s="242"/>
      <c r="R105" s="44"/>
      <c r="S105" s="27"/>
    </row>
    <row r="106" spans="2:21">
      <c r="B106" s="24"/>
      <c r="C106" s="4" t="str">
        <f t="shared" si="13"/>
        <v/>
      </c>
      <c r="D106" s="56" t="str">
        <f t="shared" si="13"/>
        <v/>
      </c>
      <c r="E106" s="281" t="str">
        <f t="shared" si="13"/>
        <v/>
      </c>
      <c r="F106" s="290">
        <f t="shared" si="13"/>
        <v>0.16500000000000001</v>
      </c>
      <c r="G106" s="103"/>
      <c r="H106" s="78" t="s">
        <v>34</v>
      </c>
      <c r="I106" s="74">
        <f>G106</f>
        <v>0</v>
      </c>
      <c r="J106" s="81" t="s">
        <v>34</v>
      </c>
      <c r="K106" s="103"/>
      <c r="L106" s="78" t="s">
        <v>34</v>
      </c>
      <c r="M106" s="74">
        <f>IFERROR(ROUND((I106+K106)*0.165,0),0)</f>
        <v>0</v>
      </c>
      <c r="N106" s="4" t="s">
        <v>34</v>
      </c>
      <c r="O106" s="46">
        <f>G106+K106+M106</f>
        <v>0</v>
      </c>
      <c r="P106" s="4" t="s">
        <v>34</v>
      </c>
      <c r="Q106" s="242"/>
      <c r="R106" s="44"/>
      <c r="S106" s="25"/>
    </row>
    <row r="107" spans="2:21" outlineLevel="1">
      <c r="B107" s="24"/>
      <c r="C107" s="4" t="str">
        <f t="shared" si="13"/>
        <v/>
      </c>
      <c r="D107" s="56" t="str">
        <f t="shared" si="13"/>
        <v/>
      </c>
      <c r="E107" s="281" t="str">
        <f t="shared" si="13"/>
        <v/>
      </c>
      <c r="F107" s="290">
        <f t="shared" si="13"/>
        <v>0.16500000000000001</v>
      </c>
      <c r="G107" s="103"/>
      <c r="H107" s="78" t="s">
        <v>34</v>
      </c>
      <c r="I107" s="74">
        <f>G107</f>
        <v>0</v>
      </c>
      <c r="J107" s="81" t="s">
        <v>34</v>
      </c>
      <c r="K107" s="103"/>
      <c r="L107" s="78" t="s">
        <v>34</v>
      </c>
      <c r="M107" s="74">
        <f>IFERROR(ROUND((I107+K107)*0.165,0),0)</f>
        <v>0</v>
      </c>
      <c r="N107" s="4" t="s">
        <v>34</v>
      </c>
      <c r="O107" s="46">
        <f>G107+K107+M107</f>
        <v>0</v>
      </c>
      <c r="P107" s="4" t="s">
        <v>34</v>
      </c>
      <c r="Q107" s="242"/>
      <c r="R107" s="44"/>
      <c r="S107" s="25"/>
    </row>
    <row r="108" spans="2:21" outlineLevel="1">
      <c r="B108" s="24"/>
      <c r="C108" s="4" t="str">
        <f t="shared" si="13"/>
        <v/>
      </c>
      <c r="D108" s="56" t="str">
        <f t="shared" si="13"/>
        <v/>
      </c>
      <c r="E108" s="281" t="str">
        <f t="shared" si="13"/>
        <v/>
      </c>
      <c r="F108" s="290">
        <f t="shared" si="13"/>
        <v>0.16500000000000001</v>
      </c>
      <c r="G108" s="103"/>
      <c r="H108" s="78" t="s">
        <v>34</v>
      </c>
      <c r="I108" s="74">
        <f>G108</f>
        <v>0</v>
      </c>
      <c r="J108" s="81" t="s">
        <v>34</v>
      </c>
      <c r="K108" s="103"/>
      <c r="L108" s="78" t="s">
        <v>34</v>
      </c>
      <c r="M108" s="74">
        <f>IFERROR(ROUND((I108+K108)*0.165,0),0)</f>
        <v>0</v>
      </c>
      <c r="N108" s="4" t="s">
        <v>34</v>
      </c>
      <c r="O108" s="46">
        <f>G108+K108+M108</f>
        <v>0</v>
      </c>
      <c r="P108" s="4" t="s">
        <v>34</v>
      </c>
      <c r="Q108" s="242"/>
      <c r="R108" s="44"/>
      <c r="S108" s="25"/>
    </row>
    <row r="109" spans="2:21" ht="19.5" outlineLevel="1" thickBot="1">
      <c r="B109" s="24"/>
      <c r="C109" s="4" t="str">
        <f t="shared" si="13"/>
        <v/>
      </c>
      <c r="D109" s="56" t="str">
        <f t="shared" si="13"/>
        <v/>
      </c>
      <c r="E109" s="281" t="str">
        <f t="shared" si="13"/>
        <v/>
      </c>
      <c r="F109" s="290">
        <f t="shared" si="13"/>
        <v>0.16500000000000001</v>
      </c>
      <c r="G109" s="104"/>
      <c r="H109" s="80" t="s">
        <v>34</v>
      </c>
      <c r="I109" s="74">
        <f>G109</f>
        <v>0</v>
      </c>
      <c r="J109" s="81" t="s">
        <v>34</v>
      </c>
      <c r="K109" s="104"/>
      <c r="L109" s="80" t="s">
        <v>34</v>
      </c>
      <c r="M109" s="74">
        <f>IFERROR(ROUND((I109+K109)*0.165,0),0)</f>
        <v>0</v>
      </c>
      <c r="N109" s="4" t="s">
        <v>34</v>
      </c>
      <c r="O109" s="46">
        <f>G109+K109+M109</f>
        <v>0</v>
      </c>
      <c r="P109" s="4" t="s">
        <v>34</v>
      </c>
      <c r="Q109" s="242"/>
      <c r="R109" s="44"/>
      <c r="S109" s="25"/>
    </row>
    <row r="110" spans="2:21" ht="19.5" thickTop="1">
      <c r="B110" s="24"/>
      <c r="E110" s="285"/>
      <c r="S110" s="25"/>
    </row>
    <row r="111" spans="2:21" ht="19.5" thickBot="1">
      <c r="B111" s="24"/>
      <c r="C111" s="389" t="s">
        <v>43</v>
      </c>
      <c r="D111" s="390"/>
      <c r="E111" s="299">
        <f>SUM(E105:E109)</f>
        <v>0</v>
      </c>
      <c r="F111" s="300"/>
      <c r="G111" s="301">
        <f>SUM(G105:G109)</f>
        <v>0</v>
      </c>
      <c r="H111" s="48" t="s">
        <v>34</v>
      </c>
      <c r="I111" s="301">
        <f>SUM(I105:I109)</f>
        <v>0</v>
      </c>
      <c r="J111" s="48" t="s">
        <v>34</v>
      </c>
      <c r="K111" s="301">
        <f>SUM(K105:K109)</f>
        <v>0</v>
      </c>
      <c r="L111" s="48" t="s">
        <v>34</v>
      </c>
      <c r="M111" s="301">
        <f>SUM(M105:M109)</f>
        <v>0</v>
      </c>
      <c r="N111" s="48" t="s">
        <v>34</v>
      </c>
      <c r="O111" s="50">
        <f>O112+O113</f>
        <v>0</v>
      </c>
      <c r="P111" s="107" t="s">
        <v>34</v>
      </c>
      <c r="S111" s="25"/>
    </row>
    <row r="112" spans="2:21" ht="19.5" thickBot="1">
      <c r="B112" s="24"/>
      <c r="C112" s="391" t="s">
        <v>154</v>
      </c>
      <c r="D112" s="392"/>
      <c r="E112" s="273">
        <f>SUMIFS(E$105:E$109,$D$105:$D$109,$C112)</f>
        <v>0</v>
      </c>
      <c r="F112" s="231"/>
      <c r="G112" s="227">
        <f>SUMIFS(G$105:G$109,$D$105:$D$109,$C112)</f>
        <v>0</v>
      </c>
      <c r="H112" s="105" t="s">
        <v>34</v>
      </c>
      <c r="I112" s="69">
        <f>SUMIFS(I$105:I$109,$D$105:$D$109,$C112)</f>
        <v>0</v>
      </c>
      <c r="J112" s="4" t="s">
        <v>34</v>
      </c>
      <c r="K112" s="69">
        <f>SUMIFS(K$105:K$109,$D$105:$D$109,$C112)</f>
        <v>0</v>
      </c>
      <c r="L112" s="4" t="s">
        <v>34</v>
      </c>
      <c r="M112" s="69">
        <f>SUMIFS(M$105:M$109,$D$105:$D$109,$C112)</f>
        <v>0</v>
      </c>
      <c r="N112" s="4" t="s">
        <v>34</v>
      </c>
      <c r="O112" s="69">
        <f>SUMIFS(O$105:O$109,$D$105:$D$109,$C112)</f>
        <v>0</v>
      </c>
      <c r="P112" s="105" t="s">
        <v>34</v>
      </c>
      <c r="Q112" s="242"/>
      <c r="R112" s="44"/>
      <c r="S112" s="25"/>
    </row>
    <row r="113" spans="2:19" ht="19.5" thickBot="1">
      <c r="B113" s="24"/>
      <c r="C113" s="391" t="s">
        <v>68</v>
      </c>
      <c r="D113" s="392"/>
      <c r="E113" s="273">
        <f>SUMIFS(E$105:E$109,$D$105:$D$109,$C113)</f>
        <v>0</v>
      </c>
      <c r="F113" s="231"/>
      <c r="G113" s="227">
        <f>SUMIFS(G$105:G$109,$D$105:$D$109,$C113)</f>
        <v>0</v>
      </c>
      <c r="H113" s="105" t="s">
        <v>34</v>
      </c>
      <c r="I113" s="69">
        <f>SUMIFS(I$105:I$109,$D$105:$D$109,$C113)</f>
        <v>0</v>
      </c>
      <c r="J113" s="4" t="s">
        <v>34</v>
      </c>
      <c r="K113" s="69">
        <f>SUMIFS(K$105:K$109,$D$105:$D$109,$C113)</f>
        <v>0</v>
      </c>
      <c r="L113" s="4" t="s">
        <v>34</v>
      </c>
      <c r="M113" s="69">
        <f>SUMIFS(M$105:M$109,$D$105:$D$109,$C113)</f>
        <v>0</v>
      </c>
      <c r="N113" s="4" t="s">
        <v>34</v>
      </c>
      <c r="O113" s="69">
        <f>SUMIFS(O$105:O$109,$D$105:$D$109,$C113)</f>
        <v>0</v>
      </c>
      <c r="P113" s="105" t="s">
        <v>34</v>
      </c>
      <c r="Q113" s="242"/>
      <c r="R113" s="44"/>
      <c r="S113" s="25"/>
    </row>
    <row r="114" spans="2:19">
      <c r="B114" s="24"/>
      <c r="S114" s="25"/>
    </row>
    <row r="115" spans="2:19">
      <c r="B115" s="24"/>
      <c r="C115" s="419" t="s">
        <v>136</v>
      </c>
      <c r="D115" s="419"/>
      <c r="E115" s="419"/>
      <c r="F115" s="419"/>
      <c r="G115" s="419"/>
      <c r="H115" s="419"/>
      <c r="I115" s="419"/>
      <c r="J115" s="419"/>
      <c r="K115" s="419"/>
      <c r="L115" s="419"/>
      <c r="M115" s="419"/>
      <c r="N115" s="419"/>
      <c r="O115" s="7"/>
      <c r="P115" s="7"/>
      <c r="Q115" s="6"/>
      <c r="R115" s="6"/>
      <c r="S115" s="25"/>
    </row>
    <row r="116" spans="2:19" s="1" customFormat="1">
      <c r="B116" s="26"/>
      <c r="C116" s="2"/>
      <c r="D116" s="54"/>
      <c r="E116" s="54" t="s">
        <v>1</v>
      </c>
      <c r="F116" s="2" t="s">
        <v>102</v>
      </c>
      <c r="G116" s="352" t="s">
        <v>51</v>
      </c>
      <c r="H116" s="352"/>
      <c r="I116" s="352" t="s">
        <v>137</v>
      </c>
      <c r="J116" s="352"/>
      <c r="K116" s="352" t="s">
        <v>52</v>
      </c>
      <c r="L116" s="352"/>
      <c r="M116" s="352" t="s">
        <v>53</v>
      </c>
      <c r="N116" s="352"/>
      <c r="O116" s="407"/>
      <c r="P116" s="408"/>
      <c r="Q116" s="352" t="s">
        <v>54</v>
      </c>
      <c r="R116" s="352"/>
      <c r="S116" s="27"/>
    </row>
    <row r="117" spans="2:19" s="1" customFormat="1" ht="37.5" customHeight="1">
      <c r="B117" s="26"/>
      <c r="C117" s="410" t="s">
        <v>107</v>
      </c>
      <c r="D117" s="412" t="s">
        <v>9</v>
      </c>
      <c r="E117" s="414" t="s">
        <v>108</v>
      </c>
      <c r="F117" s="414" t="s">
        <v>109</v>
      </c>
      <c r="G117" s="398" t="s">
        <v>110</v>
      </c>
      <c r="H117" s="399"/>
      <c r="I117" s="398" t="s">
        <v>111</v>
      </c>
      <c r="J117" s="399"/>
      <c r="K117" s="398" t="s">
        <v>112</v>
      </c>
      <c r="L117" s="399"/>
      <c r="M117" s="398" t="s">
        <v>16</v>
      </c>
      <c r="N117" s="416"/>
      <c r="O117" s="395"/>
      <c r="P117" s="396"/>
      <c r="Q117" s="398" t="s">
        <v>113</v>
      </c>
      <c r="R117" s="399"/>
      <c r="S117" s="27"/>
    </row>
    <row r="118" spans="2:19" s="1" customFormat="1">
      <c r="B118" s="26"/>
      <c r="C118" s="411"/>
      <c r="D118" s="413"/>
      <c r="E118" s="415"/>
      <c r="F118" s="411"/>
      <c r="G118" s="400"/>
      <c r="H118" s="401"/>
      <c r="I118" s="400"/>
      <c r="J118" s="401"/>
      <c r="K118" s="400"/>
      <c r="L118" s="401"/>
      <c r="M118" s="417"/>
      <c r="N118" s="418"/>
      <c r="O118" s="397"/>
      <c r="P118" s="396"/>
      <c r="Q118" s="400"/>
      <c r="R118" s="401"/>
      <c r="S118" s="27"/>
    </row>
    <row r="119" spans="2:19" s="1" customFormat="1">
      <c r="B119" s="26"/>
      <c r="C119" s="83" t="s">
        <v>132</v>
      </c>
      <c r="D119" s="82" t="s">
        <v>132</v>
      </c>
      <c r="E119" s="83" t="s">
        <v>132</v>
      </c>
      <c r="F119" s="83" t="s">
        <v>132</v>
      </c>
      <c r="G119" s="402" t="s">
        <v>138</v>
      </c>
      <c r="H119" s="402"/>
      <c r="I119" s="403" t="s">
        <v>139</v>
      </c>
      <c r="J119" s="404"/>
      <c r="K119" s="402" t="s">
        <v>140</v>
      </c>
      <c r="L119" s="402"/>
      <c r="M119" s="405" t="s">
        <v>141</v>
      </c>
      <c r="N119" s="406"/>
      <c r="O119" s="407"/>
      <c r="P119" s="408"/>
      <c r="Q119" s="409" t="s">
        <v>160</v>
      </c>
      <c r="R119" s="409"/>
      <c r="S119" s="27"/>
    </row>
    <row r="120" spans="2:19" s="1" customFormat="1">
      <c r="B120" s="26"/>
      <c r="C120" s="4" t="str">
        <f>IF(C105="","",C105)</f>
        <v/>
      </c>
      <c r="D120" s="56" t="str">
        <f>IF(D105="","",D105)</f>
        <v/>
      </c>
      <c r="E120" s="281" t="str">
        <f>IF(E105="","",E105)</f>
        <v/>
      </c>
      <c r="F120" s="291">
        <f>IF(F105="","",F105)</f>
        <v>0.16500000000000001</v>
      </c>
      <c r="G120" s="46" t="str">
        <f>IF(G90="","",G90+G105)</f>
        <v/>
      </c>
      <c r="H120" s="4" t="s">
        <v>34</v>
      </c>
      <c r="I120" s="46" t="str">
        <f>IF(I90="","",I90+I105)</f>
        <v/>
      </c>
      <c r="J120" s="4" t="s">
        <v>34</v>
      </c>
      <c r="K120" s="46" t="str">
        <f>IF(K90="","",K90+K105)</f>
        <v/>
      </c>
      <c r="L120" s="4" t="s">
        <v>34</v>
      </c>
      <c r="M120" s="46">
        <f>IF(M90="","",M90+M105)</f>
        <v>0</v>
      </c>
      <c r="N120" s="4" t="s">
        <v>34</v>
      </c>
      <c r="O120" s="306"/>
      <c r="P120" s="308"/>
      <c r="Q120" s="46">
        <f>IFERROR(I120+K120+M120,0)</f>
        <v>0</v>
      </c>
      <c r="R120" s="4" t="s">
        <v>34</v>
      </c>
      <c r="S120" s="27"/>
    </row>
    <row r="121" spans="2:19">
      <c r="B121" s="24"/>
      <c r="C121" s="4" t="str">
        <f t="shared" ref="C121:F124" si="14">IF(C106="","",C106)</f>
        <v/>
      </c>
      <c r="D121" s="56" t="str">
        <f t="shared" si="14"/>
        <v/>
      </c>
      <c r="E121" s="281" t="str">
        <f t="shared" si="14"/>
        <v/>
      </c>
      <c r="F121" s="291">
        <f t="shared" si="14"/>
        <v>0.16500000000000001</v>
      </c>
      <c r="G121" s="46" t="str">
        <f>IF(G91="","",G91+G106)</f>
        <v/>
      </c>
      <c r="H121" s="4" t="s">
        <v>34</v>
      </c>
      <c r="I121" s="46" t="str">
        <f>IF(I91="","",I91+I106)</f>
        <v/>
      </c>
      <c r="J121" s="4" t="s">
        <v>34</v>
      </c>
      <c r="K121" s="46" t="str">
        <f>IF(K91="","",K91+K106)</f>
        <v/>
      </c>
      <c r="L121" s="4" t="s">
        <v>34</v>
      </c>
      <c r="M121" s="46">
        <f>IF(M91="","",M91+M106)</f>
        <v>0</v>
      </c>
      <c r="N121" s="4" t="s">
        <v>34</v>
      </c>
      <c r="O121" s="306"/>
      <c r="P121" s="308"/>
      <c r="Q121" s="46">
        <f>IFERROR(I121+K121+M121,0)</f>
        <v>0</v>
      </c>
      <c r="R121" s="4" t="s">
        <v>34</v>
      </c>
      <c r="S121" s="25"/>
    </row>
    <row r="122" spans="2:19" outlineLevel="1">
      <c r="B122" s="24"/>
      <c r="C122" s="4" t="str">
        <f t="shared" si="14"/>
        <v/>
      </c>
      <c r="D122" s="56" t="str">
        <f t="shared" si="14"/>
        <v/>
      </c>
      <c r="E122" s="281" t="str">
        <f t="shared" si="14"/>
        <v/>
      </c>
      <c r="F122" s="291">
        <f t="shared" si="14"/>
        <v>0.16500000000000001</v>
      </c>
      <c r="G122" s="46" t="str">
        <f>IF(G92="","",G92+G107)</f>
        <v/>
      </c>
      <c r="H122" s="4" t="s">
        <v>34</v>
      </c>
      <c r="I122" s="46" t="str">
        <f>IF(I92="","",I92+I107)</f>
        <v/>
      </c>
      <c r="J122" s="4" t="s">
        <v>34</v>
      </c>
      <c r="K122" s="46" t="str">
        <f>IF(K92="","",K92+K107)</f>
        <v/>
      </c>
      <c r="L122" s="4" t="s">
        <v>34</v>
      </c>
      <c r="M122" s="46">
        <f>IF(M92="","",M92+M107)</f>
        <v>0</v>
      </c>
      <c r="N122" s="4" t="s">
        <v>34</v>
      </c>
      <c r="O122" s="306"/>
      <c r="P122" s="308"/>
      <c r="Q122" s="46">
        <f>IFERROR(I122+K122+M122,0)</f>
        <v>0</v>
      </c>
      <c r="R122" s="4" t="s">
        <v>34</v>
      </c>
      <c r="S122" s="25"/>
    </row>
    <row r="123" spans="2:19" outlineLevel="1">
      <c r="B123" s="24"/>
      <c r="C123" s="4" t="str">
        <f t="shared" si="14"/>
        <v/>
      </c>
      <c r="D123" s="56" t="str">
        <f t="shared" si="14"/>
        <v/>
      </c>
      <c r="E123" s="281" t="str">
        <f t="shared" si="14"/>
        <v/>
      </c>
      <c r="F123" s="291">
        <f t="shared" si="14"/>
        <v>0.16500000000000001</v>
      </c>
      <c r="G123" s="46" t="str">
        <f>IF(G93="","",G93+G108)</f>
        <v/>
      </c>
      <c r="H123" s="4" t="s">
        <v>34</v>
      </c>
      <c r="I123" s="46" t="str">
        <f>IF(I93="","",I93+I108)</f>
        <v/>
      </c>
      <c r="J123" s="4" t="s">
        <v>34</v>
      </c>
      <c r="K123" s="46" t="str">
        <f>IF(K93="","",K93+K108)</f>
        <v/>
      </c>
      <c r="L123" s="4" t="s">
        <v>34</v>
      </c>
      <c r="M123" s="46">
        <f>IF(M93="","",M93+M108)</f>
        <v>0</v>
      </c>
      <c r="N123" s="4" t="s">
        <v>34</v>
      </c>
      <c r="O123" s="306"/>
      <c r="P123" s="308"/>
      <c r="Q123" s="46">
        <f>IFERROR(I123+K123+M123,0)</f>
        <v>0</v>
      </c>
      <c r="R123" s="4" t="s">
        <v>34</v>
      </c>
      <c r="S123" s="25"/>
    </row>
    <row r="124" spans="2:19" outlineLevel="1">
      <c r="B124" s="24"/>
      <c r="C124" s="4" t="str">
        <f t="shared" si="14"/>
        <v/>
      </c>
      <c r="D124" s="56" t="str">
        <f t="shared" si="14"/>
        <v/>
      </c>
      <c r="E124" s="281" t="str">
        <f t="shared" si="14"/>
        <v/>
      </c>
      <c r="F124" s="291">
        <f t="shared" si="14"/>
        <v>0.16500000000000001</v>
      </c>
      <c r="G124" s="46" t="str">
        <f>IF(G94="","",G94+G109)</f>
        <v/>
      </c>
      <c r="H124" s="4" t="s">
        <v>34</v>
      </c>
      <c r="I124" s="46" t="str">
        <f>IF(I94="","",I94+I109)</f>
        <v/>
      </c>
      <c r="J124" s="4" t="s">
        <v>34</v>
      </c>
      <c r="K124" s="46" t="str">
        <f>IF(K94="","",K94+K109)</f>
        <v/>
      </c>
      <c r="L124" s="4" t="s">
        <v>34</v>
      </c>
      <c r="M124" s="46">
        <f>IF(M94="","",M94+M109)</f>
        <v>0</v>
      </c>
      <c r="N124" s="4" t="s">
        <v>34</v>
      </c>
      <c r="O124" s="306"/>
      <c r="P124" s="308"/>
      <c r="Q124" s="46">
        <f>IFERROR(I124+K124+M124,0)</f>
        <v>0</v>
      </c>
      <c r="R124" s="4" t="s">
        <v>34</v>
      </c>
      <c r="S124" s="25"/>
    </row>
    <row r="125" spans="2:19">
      <c r="B125" s="24"/>
      <c r="S125" s="25"/>
    </row>
    <row r="126" spans="2:19" ht="19.5" thickBot="1">
      <c r="B126" s="24"/>
      <c r="C126" s="389" t="s">
        <v>43</v>
      </c>
      <c r="D126" s="390"/>
      <c r="E126" s="299">
        <f>SUM(E120:E124)</f>
        <v>0</v>
      </c>
      <c r="F126" s="300"/>
      <c r="G126" s="301">
        <f>SUM(G120:G124)</f>
        <v>0</v>
      </c>
      <c r="H126" s="48" t="s">
        <v>34</v>
      </c>
      <c r="I126" s="301">
        <f>SUM(I120:I124)</f>
        <v>0</v>
      </c>
      <c r="J126" s="48" t="s">
        <v>34</v>
      </c>
      <c r="K126" s="301">
        <f>SUM(K120:K124)</f>
        <v>0</v>
      </c>
      <c r="L126" s="48" t="s">
        <v>34</v>
      </c>
      <c r="M126" s="301">
        <f>SUM(M120:M124)</f>
        <v>0</v>
      </c>
      <c r="N126" s="48" t="s">
        <v>34</v>
      </c>
      <c r="Q126" s="301">
        <f>SUM(Q120:Q124)</f>
        <v>0</v>
      </c>
      <c r="R126" s="48" t="s">
        <v>34</v>
      </c>
      <c r="S126" s="25"/>
    </row>
    <row r="127" spans="2:19" ht="19.5" thickBot="1">
      <c r="B127" s="24"/>
      <c r="C127" s="391" t="s">
        <v>154</v>
      </c>
      <c r="D127" s="392"/>
      <c r="E127" s="273">
        <f>SUMIFS(E$120:E$124,$D$120:$D$124,$C127)</f>
        <v>0</v>
      </c>
      <c r="F127" s="231"/>
      <c r="G127" s="246">
        <f>SUMIFS(G$120:G$124,$D$120:$D$124,$C127)</f>
        <v>0</v>
      </c>
      <c r="H127" s="105" t="s">
        <v>34</v>
      </c>
      <c r="I127" s="69">
        <f>SUMIFS(I$120:I$124,$D$120:$D$124,$C127)</f>
        <v>0</v>
      </c>
      <c r="J127" s="4" t="s">
        <v>34</v>
      </c>
      <c r="K127" s="69">
        <f>SUMIFS(K$120:K$124,$D$120:$D$124,$C127)</f>
        <v>0</v>
      </c>
      <c r="L127" s="4" t="s">
        <v>34</v>
      </c>
      <c r="M127" s="69">
        <f>SUMIFS(M$120:M$124,$D$120:$D$124,$C127)</f>
        <v>0</v>
      </c>
      <c r="N127" s="81" t="s">
        <v>34</v>
      </c>
      <c r="O127" s="306"/>
      <c r="P127" s="44"/>
      <c r="Q127" s="227">
        <f>SUMIFS(Q$120:Q$124,$D$120:$D$124,$C127)</f>
        <v>0</v>
      </c>
      <c r="R127" s="105" t="s">
        <v>34</v>
      </c>
      <c r="S127" s="25"/>
    </row>
    <row r="128" spans="2:19" ht="19.5" thickBot="1">
      <c r="B128" s="24"/>
      <c r="C128" s="391" t="s">
        <v>68</v>
      </c>
      <c r="D128" s="392"/>
      <c r="E128" s="273">
        <f>SUMIFS(E$120:E$124,$D$120:$D$124,$C128)</f>
        <v>0</v>
      </c>
      <c r="F128" s="231"/>
      <c r="G128" s="227">
        <f>SUMIFS(G$120:G$124,$D$120:$D$124,$C128)</f>
        <v>0</v>
      </c>
      <c r="H128" s="105" t="s">
        <v>34</v>
      </c>
      <c r="I128" s="69">
        <f>SUMIFS(I$120:I$124,$D$120:$D$124,$C128)</f>
        <v>0</v>
      </c>
      <c r="J128" s="4" t="s">
        <v>34</v>
      </c>
      <c r="K128" s="69">
        <f>SUMIFS(K$120:K$124,$D$120:$D$124,$C128)</f>
        <v>0</v>
      </c>
      <c r="L128" s="4" t="s">
        <v>34</v>
      </c>
      <c r="M128" s="69">
        <f>SUMIFS(M$120:M$124,$D$120:$D$124,$C128)</f>
        <v>0</v>
      </c>
      <c r="N128" s="81" t="s">
        <v>34</v>
      </c>
      <c r="O128" s="306"/>
      <c r="P128" s="44"/>
      <c r="Q128" s="310">
        <f>SUMIFS(Q$120:Q$124,$D$120:$D$124,$C128)</f>
        <v>0</v>
      </c>
      <c r="R128" s="105" t="s">
        <v>34</v>
      </c>
      <c r="S128" s="25"/>
    </row>
    <row r="129" spans="2:19">
      <c r="B129" s="24"/>
      <c r="S129" s="25"/>
    </row>
    <row r="130" spans="2:19">
      <c r="B130" s="24"/>
      <c r="C130" s="351" t="s">
        <v>74</v>
      </c>
      <c r="D130" s="351"/>
      <c r="E130" s="351"/>
      <c r="F130" s="351"/>
      <c r="G130" s="351"/>
      <c r="H130" s="351"/>
      <c r="I130" s="351"/>
      <c r="J130" s="351"/>
      <c r="K130" s="351"/>
      <c r="L130" s="351"/>
      <c r="M130" s="351"/>
      <c r="N130" s="351"/>
      <c r="O130" s="351"/>
      <c r="P130" s="351"/>
      <c r="Q130" s="6"/>
      <c r="R130" s="6"/>
      <c r="S130" s="25"/>
    </row>
    <row r="131" spans="2:19" ht="19.5" thickBot="1">
      <c r="B131" s="24"/>
      <c r="C131" s="351" t="s">
        <v>146</v>
      </c>
      <c r="D131" s="351"/>
      <c r="E131" s="351"/>
      <c r="F131" s="351"/>
      <c r="G131" s="351"/>
      <c r="H131" s="351"/>
      <c r="I131" s="6"/>
      <c r="J131" s="6"/>
      <c r="K131" s="6"/>
      <c r="L131" s="6"/>
      <c r="M131" s="6"/>
      <c r="N131" s="6"/>
      <c r="O131" s="6"/>
      <c r="P131" s="6"/>
      <c r="Q131" s="6"/>
      <c r="R131" s="6"/>
      <c r="S131" s="25"/>
    </row>
    <row r="132" spans="2:19" ht="19.5" thickBot="1">
      <c r="B132" s="24"/>
      <c r="C132" s="393">
        <f>Q126-Q96</f>
        <v>0</v>
      </c>
      <c r="D132" s="394"/>
      <c r="E132" s="313" t="s">
        <v>34</v>
      </c>
      <c r="F132" s="6" t="s">
        <v>161</v>
      </c>
      <c r="G132" s="6"/>
      <c r="H132" s="6"/>
      <c r="I132" s="6"/>
      <c r="J132" s="6"/>
      <c r="K132" s="6"/>
      <c r="L132" s="6"/>
      <c r="M132" s="6"/>
      <c r="N132" s="6"/>
      <c r="O132" s="6"/>
      <c r="P132" s="6"/>
      <c r="Q132" s="6"/>
      <c r="R132" s="6"/>
      <c r="S132" s="25"/>
    </row>
    <row r="133" spans="2:19" ht="19.5" thickBot="1">
      <c r="B133" s="28"/>
      <c r="C133" s="29"/>
      <c r="D133" s="62"/>
      <c r="E133" s="62"/>
      <c r="F133" s="29"/>
      <c r="G133" s="29"/>
      <c r="H133" s="29"/>
      <c r="I133" s="29"/>
      <c r="J133" s="30"/>
      <c r="K133" s="29"/>
      <c r="L133" s="30"/>
      <c r="M133" s="29"/>
      <c r="N133" s="30"/>
      <c r="O133" s="29"/>
      <c r="P133" s="30"/>
      <c r="Q133" s="29"/>
      <c r="R133" s="30"/>
      <c r="S133" s="31"/>
    </row>
    <row r="134" spans="2:19" ht="19.5" thickBot="1"/>
    <row r="135" spans="2:19">
      <c r="B135" s="32"/>
      <c r="C135" s="33"/>
      <c r="D135" s="63"/>
      <c r="E135" s="63"/>
      <c r="F135" s="33"/>
      <c r="G135" s="33"/>
      <c r="H135" s="33"/>
      <c r="I135" s="33"/>
      <c r="J135" s="34"/>
      <c r="K135" s="33"/>
      <c r="L135" s="34"/>
      <c r="M135" s="33"/>
      <c r="N135" s="34"/>
      <c r="O135" s="33"/>
      <c r="P135" s="34"/>
      <c r="Q135" s="33"/>
      <c r="R135" s="34"/>
      <c r="S135" s="70"/>
    </row>
    <row r="136" spans="2:19">
      <c r="B136" s="35"/>
      <c r="C136" s="351" t="s">
        <v>75</v>
      </c>
      <c r="D136" s="351"/>
      <c r="E136" s="351"/>
      <c r="F136" s="351"/>
      <c r="G136" s="351"/>
      <c r="H136" s="351"/>
      <c r="I136" s="351"/>
      <c r="J136" s="351"/>
      <c r="K136" s="351"/>
      <c r="L136" s="351"/>
      <c r="M136" s="351"/>
      <c r="N136" s="351"/>
      <c r="O136" s="351"/>
      <c r="P136" s="351"/>
      <c r="Q136" s="6"/>
      <c r="R136" s="6"/>
      <c r="S136" s="71"/>
    </row>
    <row r="137" spans="2:19">
      <c r="B137" s="35"/>
      <c r="C137" s="380" t="s">
        <v>162</v>
      </c>
      <c r="D137" s="380"/>
      <c r="E137" s="64"/>
      <c r="F137" s="73" t="s">
        <v>163</v>
      </c>
      <c r="G137" s="7"/>
      <c r="H137" s="7"/>
      <c r="I137" s="381" t="s">
        <v>164</v>
      </c>
      <c r="J137" s="382"/>
      <c r="K137" s="382"/>
      <c r="L137" s="383"/>
      <c r="M137" s="6"/>
      <c r="N137" s="6"/>
      <c r="O137" s="6"/>
      <c r="P137" s="6"/>
      <c r="Q137" s="6"/>
      <c r="R137" s="6"/>
      <c r="S137" s="71"/>
    </row>
    <row r="138" spans="2:19" ht="19.5" thickBot="1">
      <c r="B138" s="35"/>
      <c r="C138" s="380" t="s">
        <v>165</v>
      </c>
      <c r="D138" s="380"/>
      <c r="E138" s="64"/>
      <c r="F138" s="314" t="s">
        <v>166</v>
      </c>
      <c r="G138" s="7"/>
      <c r="H138" s="7"/>
      <c r="I138" s="384" t="s">
        <v>167</v>
      </c>
      <c r="J138" s="385"/>
      <c r="K138" s="385"/>
      <c r="L138" s="383"/>
      <c r="M138" s="6"/>
      <c r="N138" s="6"/>
      <c r="O138" s="6"/>
      <c r="P138" s="6"/>
      <c r="Q138" s="6"/>
      <c r="R138" s="6"/>
      <c r="S138" s="71"/>
    </row>
    <row r="139" spans="2:19" ht="20.25" thickTop="1" thickBot="1">
      <c r="B139" s="35"/>
      <c r="C139" s="369">
        <f>C81+C132</f>
        <v>0</v>
      </c>
      <c r="D139" s="371"/>
      <c r="E139" s="68" t="s">
        <v>97</v>
      </c>
      <c r="F139" s="317"/>
      <c r="G139" s="68" t="s">
        <v>31</v>
      </c>
      <c r="H139" s="68" t="s">
        <v>99</v>
      </c>
      <c r="I139" s="386">
        <f>C139*F139</f>
        <v>0</v>
      </c>
      <c r="J139" s="387"/>
      <c r="K139" s="388"/>
      <c r="L139" s="84" t="s">
        <v>33</v>
      </c>
      <c r="M139" s="6"/>
      <c r="N139" s="6"/>
      <c r="O139" s="6"/>
      <c r="P139" s="6"/>
      <c r="Q139" s="6"/>
      <c r="R139" s="6"/>
      <c r="S139" s="71"/>
    </row>
    <row r="140" spans="2:19" ht="20.25" thickTop="1" thickBot="1">
      <c r="B140" s="36"/>
      <c r="C140" s="37"/>
      <c r="D140" s="65"/>
      <c r="E140" s="65"/>
      <c r="F140" s="37"/>
      <c r="G140" s="37"/>
      <c r="H140" s="37"/>
      <c r="I140" s="37"/>
      <c r="J140" s="38"/>
      <c r="K140" s="37"/>
      <c r="L140" s="38"/>
      <c r="M140" s="37"/>
      <c r="N140" s="38"/>
      <c r="O140" s="37"/>
      <c r="P140" s="38"/>
      <c r="Q140" s="37"/>
      <c r="R140" s="38"/>
      <c r="S140" s="72"/>
    </row>
  </sheetData>
  <mergeCells count="180">
    <mergeCell ref="M12:N12"/>
    <mergeCell ref="O12:P12"/>
    <mergeCell ref="Q12:R12"/>
    <mergeCell ref="C4:P4"/>
    <mergeCell ref="C5:D6"/>
    <mergeCell ref="I5:L6"/>
    <mergeCell ref="C7:D7"/>
    <mergeCell ref="I7:K7"/>
    <mergeCell ref="C11:P11"/>
    <mergeCell ref="C13:C14"/>
    <mergeCell ref="D13:D14"/>
    <mergeCell ref="E13:E14"/>
    <mergeCell ref="F13:F14"/>
    <mergeCell ref="G13:H14"/>
    <mergeCell ref="I13:J14"/>
    <mergeCell ref="G12:H12"/>
    <mergeCell ref="I12:J12"/>
    <mergeCell ref="K12:L12"/>
    <mergeCell ref="K13:L14"/>
    <mergeCell ref="M13:N14"/>
    <mergeCell ref="O13:P14"/>
    <mergeCell ref="Q13:R14"/>
    <mergeCell ref="G15:H15"/>
    <mergeCell ref="I15:J15"/>
    <mergeCell ref="K15:L15"/>
    <mergeCell ref="M15:N15"/>
    <mergeCell ref="O15:P15"/>
    <mergeCell ref="Q15:R15"/>
    <mergeCell ref="C27:D27"/>
    <mergeCell ref="C28:D28"/>
    <mergeCell ref="C30:D30"/>
    <mergeCell ref="C31:D31"/>
    <mergeCell ref="C33:P33"/>
    <mergeCell ref="G34:H34"/>
    <mergeCell ref="I34:J34"/>
    <mergeCell ref="K34:L34"/>
    <mergeCell ref="M34:N34"/>
    <mergeCell ref="O34:P34"/>
    <mergeCell ref="Q35:R36"/>
    <mergeCell ref="G37:H37"/>
    <mergeCell ref="I37:J37"/>
    <mergeCell ref="K37:L37"/>
    <mergeCell ref="M37:N37"/>
    <mergeCell ref="O37:P37"/>
    <mergeCell ref="Q37:R37"/>
    <mergeCell ref="Q34:R34"/>
    <mergeCell ref="C35:C36"/>
    <mergeCell ref="D35:D36"/>
    <mergeCell ref="E35:E36"/>
    <mergeCell ref="F35:F36"/>
    <mergeCell ref="G35:H36"/>
    <mergeCell ref="I35:J36"/>
    <mergeCell ref="K35:L36"/>
    <mergeCell ref="M35:N36"/>
    <mergeCell ref="O35:P36"/>
    <mergeCell ref="C50:D50"/>
    <mergeCell ref="C52:D52"/>
    <mergeCell ref="C53:D53"/>
    <mergeCell ref="C55:P55"/>
    <mergeCell ref="G56:H56"/>
    <mergeCell ref="I56:J56"/>
    <mergeCell ref="K56:L56"/>
    <mergeCell ref="M56:N56"/>
    <mergeCell ref="O56:P56"/>
    <mergeCell ref="Q56:R56"/>
    <mergeCell ref="C57:C58"/>
    <mergeCell ref="D57:D58"/>
    <mergeCell ref="E57:E58"/>
    <mergeCell ref="F57:F58"/>
    <mergeCell ref="G57:H58"/>
    <mergeCell ref="I57:J58"/>
    <mergeCell ref="K57:L58"/>
    <mergeCell ref="M57:N58"/>
    <mergeCell ref="O57:P58"/>
    <mergeCell ref="C71:D71"/>
    <mergeCell ref="C72:D72"/>
    <mergeCell ref="C74:D74"/>
    <mergeCell ref="C75:D75"/>
    <mergeCell ref="C79:D79"/>
    <mergeCell ref="F79:H80"/>
    <mergeCell ref="Q57:R58"/>
    <mergeCell ref="G59:H59"/>
    <mergeCell ref="I59:J59"/>
    <mergeCell ref="K59:L59"/>
    <mergeCell ref="M59:N59"/>
    <mergeCell ref="O59:P59"/>
    <mergeCell ref="Q59:R59"/>
    <mergeCell ref="M86:N86"/>
    <mergeCell ref="O86:P86"/>
    <mergeCell ref="Q86:R86"/>
    <mergeCell ref="J79:L80"/>
    <mergeCell ref="C80:D80"/>
    <mergeCell ref="C81:D81"/>
    <mergeCell ref="F81:H81"/>
    <mergeCell ref="J81:L81"/>
    <mergeCell ref="C85:P85"/>
    <mergeCell ref="C87:C88"/>
    <mergeCell ref="D87:D88"/>
    <mergeCell ref="E87:E88"/>
    <mergeCell ref="F87:F88"/>
    <mergeCell ref="G87:H88"/>
    <mergeCell ref="I87:J88"/>
    <mergeCell ref="G86:H86"/>
    <mergeCell ref="I86:J86"/>
    <mergeCell ref="K86:L86"/>
    <mergeCell ref="K87:L88"/>
    <mergeCell ref="M87:N88"/>
    <mergeCell ref="O87:P88"/>
    <mergeCell ref="Q87:R88"/>
    <mergeCell ref="G89:H89"/>
    <mergeCell ref="I89:J89"/>
    <mergeCell ref="K89:L89"/>
    <mergeCell ref="M89:N89"/>
    <mergeCell ref="O89:P89"/>
    <mergeCell ref="Q89:R89"/>
    <mergeCell ref="C96:D96"/>
    <mergeCell ref="C97:D97"/>
    <mergeCell ref="C98:D98"/>
    <mergeCell ref="C100:P100"/>
    <mergeCell ref="G101:H101"/>
    <mergeCell ref="I101:J101"/>
    <mergeCell ref="K101:L101"/>
    <mergeCell ref="M101:N101"/>
    <mergeCell ref="O101:P101"/>
    <mergeCell ref="Q102:R103"/>
    <mergeCell ref="G104:H104"/>
    <mergeCell ref="I104:J104"/>
    <mergeCell ref="K104:L104"/>
    <mergeCell ref="M104:N104"/>
    <mergeCell ref="O104:P104"/>
    <mergeCell ref="Q104:R104"/>
    <mergeCell ref="Q101:R101"/>
    <mergeCell ref="C102:C103"/>
    <mergeCell ref="D102:D103"/>
    <mergeCell ref="E102:E103"/>
    <mergeCell ref="F102:F103"/>
    <mergeCell ref="G102:H103"/>
    <mergeCell ref="I102:J103"/>
    <mergeCell ref="K102:L103"/>
    <mergeCell ref="M102:N103"/>
    <mergeCell ref="O102:P103"/>
    <mergeCell ref="C117:C118"/>
    <mergeCell ref="D117:D118"/>
    <mergeCell ref="E117:E118"/>
    <mergeCell ref="F117:F118"/>
    <mergeCell ref="G117:H118"/>
    <mergeCell ref="I117:J118"/>
    <mergeCell ref="K117:L118"/>
    <mergeCell ref="M117:N118"/>
    <mergeCell ref="C111:D111"/>
    <mergeCell ref="C112:D112"/>
    <mergeCell ref="C113:D113"/>
    <mergeCell ref="C115:N115"/>
    <mergeCell ref="G116:H116"/>
    <mergeCell ref="I116:J116"/>
    <mergeCell ref="K116:L116"/>
    <mergeCell ref="M116:N116"/>
    <mergeCell ref="O117:P118"/>
    <mergeCell ref="Q117:R118"/>
    <mergeCell ref="G119:H119"/>
    <mergeCell ref="I119:J119"/>
    <mergeCell ref="K119:L119"/>
    <mergeCell ref="M119:N119"/>
    <mergeCell ref="O119:P119"/>
    <mergeCell ref="Q119:R119"/>
    <mergeCell ref="O116:P116"/>
    <mergeCell ref="Q116:R116"/>
    <mergeCell ref="C136:P136"/>
    <mergeCell ref="C137:D137"/>
    <mergeCell ref="I137:L137"/>
    <mergeCell ref="C138:D138"/>
    <mergeCell ref="I138:L138"/>
    <mergeCell ref="C139:D139"/>
    <mergeCell ref="I139:K139"/>
    <mergeCell ref="C126:D126"/>
    <mergeCell ref="C127:D127"/>
    <mergeCell ref="C128:D128"/>
    <mergeCell ref="C130:P130"/>
    <mergeCell ref="C131:H131"/>
    <mergeCell ref="C132:D132"/>
  </mergeCells>
  <phoneticPr fontId="2"/>
  <conditionalFormatting sqref="D18:H18 R18 N18:P18 J18 L18 N92:R92 N107 P107 J107:L107 R107 R122">
    <cfRule type="expression" dxfId="20" priority="8">
      <formula>IF($E$18,"退職")</formula>
    </cfRule>
  </conditionalFormatting>
  <conditionalFormatting sqref="C92:L92">
    <cfRule type="expression" dxfId="19" priority="7">
      <formula>IF($E$18,"退職")</formula>
    </cfRule>
  </conditionalFormatting>
  <conditionalFormatting sqref="G107:H107">
    <cfRule type="expression" dxfId="18" priority="6">
      <formula>IF($E$18,"退職")</formula>
    </cfRule>
  </conditionalFormatting>
  <conditionalFormatting sqref="P122">
    <cfRule type="expression" dxfId="17" priority="5">
      <formula>IF($E$18,"退職")</formula>
    </cfRule>
  </conditionalFormatting>
  <conditionalFormatting sqref="N122">
    <cfRule type="expression" dxfId="16" priority="4">
      <formula>IF($E$18,"退職")</formula>
    </cfRule>
  </conditionalFormatting>
  <conditionalFormatting sqref="L122">
    <cfRule type="expression" dxfId="15" priority="3">
      <formula>IF($E$18,"退職")</formula>
    </cfRule>
  </conditionalFormatting>
  <conditionalFormatting sqref="J122">
    <cfRule type="expression" dxfId="14" priority="2">
      <formula>IF($E$18,"退職")</formula>
    </cfRule>
  </conditionalFormatting>
  <conditionalFormatting sqref="H122">
    <cfRule type="expression" dxfId="13" priority="1">
      <formula>IF($E$18,"退職")</formula>
    </cfRule>
  </conditionalFormatting>
  <dataValidations count="1">
    <dataValidation type="list" allowBlank="1" showInputMessage="1" showErrorMessage="1" sqref="F49:F54 F27:F32 F97:F98 F112:F113 F127:F128 F71:F75" xr:uid="{6E2D301C-DFF9-4E7D-8D70-6263374DA33D}">
      <formula1>"有,無"</formula1>
    </dataValidation>
  </dataValidations>
  <pageMargins left="0.25" right="0.25" top="0.75" bottom="0.75" header="0.3" footer="0.3"/>
  <pageSetup paperSize="9" scale="53" fitToHeight="0" orientation="landscape" r:id="rId1"/>
  <rowBreaks count="3" manualBreakCount="3">
    <brk id="53" max="27" man="1"/>
    <brk id="82" max="27" man="1"/>
    <brk id="133" max="2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54FB808-0EBE-468C-B530-387706E1C517}">
          <x14:formula1>
            <xm:f>対象職種!$B:$B</xm:f>
          </x14:formula1>
          <xm:sqref>D54:E54 D16:D25 C50:C53 C28:C31 D32:E32 C72:C75</xm:sqref>
        </x14:dataValidation>
        <x14:dataValidation type="list" allowBlank="1" showInputMessage="1" showErrorMessage="1" xr:uid="{43B17795-2C2D-41F4-992E-C06C8280BB84}">
          <x14:formula1>
            <xm:f>対象職種!$C$2:$C$3</xm:f>
          </x14:formula1>
          <xm:sqref>D90:D94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4DA2-808E-4C0B-A900-052AF3A3D27A}">
  <sheetPr>
    <tabColor theme="7" tint="0.39997558519241921"/>
    <pageSetUpPr fitToPage="1"/>
  </sheetPr>
  <dimension ref="A1:BS222"/>
  <sheetViews>
    <sheetView showGridLines="0" zoomScaleNormal="100" workbookViewId="0">
      <selection activeCell="AV16" sqref="AV16"/>
    </sheetView>
  </sheetViews>
  <sheetFormatPr defaultColWidth="8.75" defaultRowHeight="13.5" outlineLevelRow="1" outlineLevelCol="1"/>
  <cols>
    <col min="1" max="33" width="3.625" style="111" customWidth="1"/>
    <col min="34" max="34" width="3.625" style="110" hidden="1" customWidth="1" outlineLevel="1"/>
    <col min="35" max="35" width="7.125" style="110" hidden="1" customWidth="1" outlineLevel="1"/>
    <col min="36" max="40" width="2.75" style="110" hidden="1" customWidth="1" outlineLevel="1"/>
    <col min="41" max="41" width="2.75" style="110" customWidth="1" collapsed="1"/>
    <col min="42" max="43" width="2.75" style="110" customWidth="1"/>
    <col min="44" max="44" width="9.5" style="110" customWidth="1"/>
    <col min="45" max="45" width="9.5" style="111" bestFit="1" customWidth="1"/>
    <col min="46" max="16384" width="8.75" style="111"/>
  </cols>
  <sheetData>
    <row r="1" spans="1:37" ht="16.149999999999999" customHeight="1">
      <c r="A1" s="109" t="s">
        <v>168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340"/>
    </row>
    <row r="2" spans="1:37" ht="16.149999999999999" customHeight="1">
      <c r="A2" s="526" t="s">
        <v>169</v>
      </c>
      <c r="B2" s="526"/>
      <c r="C2" s="526"/>
      <c r="D2" s="526"/>
      <c r="E2" s="526"/>
      <c r="F2" s="526"/>
      <c r="G2" s="526"/>
      <c r="H2" s="526"/>
      <c r="I2" s="526"/>
      <c r="J2" s="526"/>
      <c r="K2" s="526"/>
      <c r="L2" s="526"/>
      <c r="M2" s="526"/>
      <c r="N2" s="526"/>
      <c r="O2" s="526"/>
      <c r="P2" s="526"/>
      <c r="Q2" s="526"/>
      <c r="R2" s="526"/>
      <c r="S2" s="527">
        <v>6</v>
      </c>
      <c r="T2" s="527"/>
      <c r="U2" s="341" t="s">
        <v>170</v>
      </c>
      <c r="V2" s="112"/>
      <c r="W2" s="112"/>
      <c r="X2" s="112"/>
      <c r="Y2" s="112"/>
      <c r="Z2" s="112"/>
      <c r="AA2" s="112"/>
      <c r="AB2" s="112"/>
      <c r="AC2" s="112"/>
      <c r="AD2" s="112"/>
      <c r="AE2" s="112"/>
      <c r="AF2" s="112"/>
      <c r="AG2" s="112"/>
      <c r="AH2" s="113"/>
      <c r="AI2" s="113"/>
      <c r="AJ2" s="113"/>
    </row>
    <row r="3" spans="1:37" ht="14.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340"/>
    </row>
    <row r="4" spans="1:37" ht="16.350000000000001" customHeight="1">
      <c r="A4" s="109"/>
      <c r="B4" s="109"/>
      <c r="C4" s="109"/>
      <c r="D4" s="109"/>
      <c r="E4" s="109"/>
      <c r="F4" s="109"/>
      <c r="G4" s="109"/>
      <c r="H4" s="109"/>
      <c r="I4" s="109"/>
      <c r="J4" s="109"/>
      <c r="K4" s="109"/>
      <c r="L4" s="109"/>
      <c r="M4" s="109"/>
      <c r="N4" s="109"/>
      <c r="O4" s="109"/>
      <c r="P4" s="109"/>
      <c r="Q4" s="528" t="s">
        <v>171</v>
      </c>
      <c r="R4" s="528"/>
      <c r="S4" s="528"/>
      <c r="T4" s="528"/>
      <c r="U4" s="528"/>
      <c r="V4" s="529" t="s">
        <v>172</v>
      </c>
      <c r="W4" s="529"/>
      <c r="X4" s="529"/>
      <c r="Y4" s="529"/>
      <c r="Z4" s="529"/>
      <c r="AA4" s="529"/>
      <c r="AB4" s="529"/>
      <c r="AC4" s="529"/>
      <c r="AD4" s="529"/>
      <c r="AE4" s="529"/>
      <c r="AF4" s="529"/>
      <c r="AG4" s="530"/>
      <c r="AH4" s="114"/>
      <c r="AI4" s="115"/>
      <c r="AJ4" s="115"/>
    </row>
    <row r="5" spans="1:37" ht="16.149999999999999" customHeight="1">
      <c r="A5" s="109"/>
      <c r="B5" s="109"/>
      <c r="C5" s="109"/>
      <c r="D5" s="109"/>
      <c r="E5" s="109"/>
      <c r="F5" s="109"/>
      <c r="G5" s="109"/>
      <c r="H5" s="109"/>
      <c r="I5" s="109"/>
      <c r="J5" s="109"/>
      <c r="K5" s="109"/>
      <c r="L5" s="109"/>
      <c r="M5" s="109"/>
      <c r="N5" s="109"/>
      <c r="O5" s="109"/>
      <c r="P5" s="109"/>
      <c r="Q5" s="531" t="s">
        <v>173</v>
      </c>
      <c r="R5" s="531"/>
      <c r="S5" s="531"/>
      <c r="T5" s="531"/>
      <c r="U5" s="532"/>
      <c r="V5" s="533" t="s">
        <v>174</v>
      </c>
      <c r="W5" s="533"/>
      <c r="X5" s="533"/>
      <c r="Y5" s="533"/>
      <c r="Z5" s="533"/>
      <c r="AA5" s="533"/>
      <c r="AB5" s="533"/>
      <c r="AC5" s="533"/>
      <c r="AD5" s="533"/>
      <c r="AE5" s="533"/>
      <c r="AF5" s="533"/>
      <c r="AG5" s="534"/>
      <c r="AH5" s="342"/>
      <c r="AI5" s="114"/>
      <c r="AJ5" s="114"/>
    </row>
    <row r="6" spans="1:37" ht="15.7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340"/>
    </row>
    <row r="7" spans="1:37" ht="16.149999999999999" customHeight="1">
      <c r="A7" s="112" t="s">
        <v>175</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340"/>
    </row>
    <row r="8" spans="1:37" ht="16.149999999999999" customHeight="1">
      <c r="A8" s="109" t="s">
        <v>176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340"/>
    </row>
    <row r="9" spans="1:37" ht="16.149999999999999" customHeight="1">
      <c r="A9" s="112"/>
      <c r="B9" s="535"/>
      <c r="C9" s="535"/>
      <c r="D9" s="536" t="s">
        <v>177</v>
      </c>
      <c r="E9" s="536"/>
      <c r="F9" s="536"/>
      <c r="G9" s="536"/>
      <c r="H9" s="536"/>
      <c r="I9" s="536"/>
      <c r="J9" s="536"/>
      <c r="K9" s="536"/>
      <c r="L9" s="536"/>
      <c r="M9" s="536"/>
      <c r="N9" s="536"/>
      <c r="O9" s="536"/>
      <c r="P9" s="536"/>
      <c r="Q9" s="536"/>
      <c r="R9" s="536"/>
      <c r="S9" s="536"/>
      <c r="T9" s="536"/>
      <c r="U9" s="536"/>
      <c r="V9" s="536"/>
      <c r="W9" s="536"/>
      <c r="X9" s="536"/>
      <c r="Y9" s="536"/>
      <c r="Z9" s="536"/>
      <c r="AA9" s="109"/>
      <c r="AB9" s="109"/>
      <c r="AC9" s="109"/>
      <c r="AD9" s="109"/>
      <c r="AE9" s="109"/>
      <c r="AF9" s="109"/>
      <c r="AG9" s="109"/>
      <c r="AH9" s="340"/>
      <c r="AK9" s="110">
        <v>1</v>
      </c>
    </row>
    <row r="10" spans="1:37" ht="16.149999999999999" customHeight="1">
      <c r="A10" s="112"/>
      <c r="B10" s="537"/>
      <c r="C10" s="537"/>
      <c r="D10" s="538" t="s">
        <v>178</v>
      </c>
      <c r="E10" s="538"/>
      <c r="F10" s="538"/>
      <c r="G10" s="538"/>
      <c r="H10" s="538"/>
      <c r="I10" s="538"/>
      <c r="J10" s="538"/>
      <c r="K10" s="538"/>
      <c r="L10" s="538"/>
      <c r="M10" s="538"/>
      <c r="N10" s="538"/>
      <c r="O10" s="538"/>
      <c r="P10" s="538"/>
      <c r="Q10" s="538"/>
      <c r="R10" s="538"/>
      <c r="S10" s="538"/>
      <c r="T10" s="538"/>
      <c r="U10" s="538"/>
      <c r="V10" s="538"/>
      <c r="W10" s="538"/>
      <c r="X10" s="538"/>
      <c r="Y10" s="538"/>
      <c r="Z10" s="538"/>
      <c r="AA10" s="109"/>
      <c r="AB10" s="109"/>
      <c r="AC10" s="109"/>
      <c r="AD10" s="109"/>
      <c r="AE10" s="109"/>
      <c r="AF10" s="109"/>
      <c r="AG10" s="109"/>
      <c r="AH10" s="340"/>
    </row>
    <row r="11" spans="1:37" ht="16.149999999999999" customHeight="1">
      <c r="A11" s="341"/>
      <c r="B11" s="114"/>
      <c r="C11" s="114"/>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6"/>
      <c r="AB11" s="346"/>
      <c r="AC11" s="346"/>
      <c r="AD11" s="346"/>
      <c r="AE11" s="346"/>
      <c r="AF11" s="346"/>
      <c r="AG11" s="346"/>
      <c r="AH11" s="340"/>
    </row>
    <row r="12" spans="1:37" ht="16.149999999999999" customHeight="1">
      <c r="A12" s="341"/>
      <c r="B12" s="114"/>
      <c r="C12" s="114"/>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346"/>
      <c r="AC12" s="346"/>
      <c r="AD12" s="346"/>
      <c r="AE12" s="346"/>
      <c r="AF12" s="346"/>
      <c r="AG12" s="346"/>
      <c r="AH12" s="340"/>
    </row>
    <row r="13" spans="1:37" ht="16.149999999999999" customHeight="1">
      <c r="A13" s="341"/>
      <c r="B13" s="114"/>
      <c r="C13" s="114"/>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6"/>
      <c r="AB13" s="346"/>
      <c r="AC13" s="346"/>
      <c r="AD13" s="346"/>
      <c r="AE13" s="346"/>
      <c r="AF13" s="346"/>
      <c r="AG13" s="346"/>
      <c r="AH13" s="340"/>
    </row>
    <row r="14" spans="1:37" ht="16.149999999999999" customHeight="1">
      <c r="A14" s="341"/>
      <c r="B14" s="114"/>
      <c r="C14" s="114"/>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6"/>
      <c r="AB14" s="346"/>
      <c r="AC14" s="346"/>
      <c r="AD14" s="346"/>
      <c r="AE14" s="346"/>
      <c r="AF14" s="346"/>
      <c r="AG14" s="346"/>
      <c r="AH14" s="340"/>
    </row>
    <row r="15" spans="1:37" ht="16.149999999999999" customHeight="1" thickBot="1">
      <c r="A15" s="109" t="s">
        <v>179</v>
      </c>
      <c r="B15" s="109"/>
      <c r="C15" s="109"/>
      <c r="D15" s="109"/>
      <c r="E15" s="109"/>
      <c r="F15" s="109"/>
      <c r="L15" s="109"/>
      <c r="M15" s="109"/>
      <c r="N15" s="109"/>
      <c r="O15" s="109"/>
      <c r="P15" s="109"/>
      <c r="Q15" s="109"/>
      <c r="R15" s="109"/>
      <c r="S15" s="109"/>
      <c r="T15" s="109"/>
      <c r="U15" s="109"/>
      <c r="V15" s="109"/>
      <c r="AE15" s="109"/>
      <c r="AF15" s="109"/>
      <c r="AG15" s="109"/>
      <c r="AH15" s="340"/>
    </row>
    <row r="16" spans="1:37" ht="16.149999999999999" customHeight="1" thickTop="1" thickBot="1">
      <c r="B16" s="511" t="s">
        <v>180</v>
      </c>
      <c r="C16" s="512"/>
      <c r="D16" s="512"/>
      <c r="E16" s="513">
        <v>6</v>
      </c>
      <c r="F16" s="513"/>
      <c r="G16" s="116" t="s">
        <v>181</v>
      </c>
      <c r="H16" s="514">
        <v>6</v>
      </c>
      <c r="I16" s="515"/>
      <c r="J16" s="116" t="s">
        <v>182</v>
      </c>
      <c r="K16" s="116"/>
      <c r="L16" s="116" t="s">
        <v>183</v>
      </c>
      <c r="M16" s="116" t="s">
        <v>180</v>
      </c>
      <c r="N16" s="116"/>
      <c r="O16" s="513">
        <v>7</v>
      </c>
      <c r="P16" s="513"/>
      <c r="Q16" s="116" t="s">
        <v>181</v>
      </c>
      <c r="R16" s="513">
        <v>3</v>
      </c>
      <c r="S16" s="513"/>
      <c r="T16" s="117" t="s">
        <v>182</v>
      </c>
      <c r="V16" s="516">
        <f>IF(E16=O16,R16-H16+1,IF(O16-E16=1,12-H16+1+R16,IF(O16-E16=2,12-H16+1+R16+12,"エラー")))</f>
        <v>10</v>
      </c>
      <c r="W16" s="516"/>
      <c r="X16" s="516"/>
      <c r="Y16" s="517"/>
      <c r="Z16" s="109" t="s">
        <v>184</v>
      </c>
      <c r="AA16" s="109"/>
      <c r="AG16" s="109"/>
      <c r="AH16" s="340"/>
    </row>
    <row r="17" spans="1:35" ht="16.149999999999999" customHeight="1">
      <c r="B17" s="118"/>
      <c r="C17" s="119"/>
      <c r="D17" s="119"/>
      <c r="E17" s="119"/>
      <c r="F17" s="119"/>
      <c r="H17" s="119"/>
      <c r="I17" s="119"/>
      <c r="O17" s="119"/>
      <c r="P17" s="119"/>
      <c r="R17" s="119"/>
      <c r="S17" s="119"/>
      <c r="V17" s="119"/>
      <c r="W17" s="119"/>
      <c r="X17" s="119"/>
      <c r="Y17" s="119"/>
    </row>
    <row r="18" spans="1:35" ht="16.149999999999999" customHeight="1">
      <c r="B18" s="118"/>
      <c r="C18" s="119"/>
      <c r="D18" s="119"/>
      <c r="E18" s="119"/>
      <c r="F18" s="119"/>
      <c r="H18" s="119"/>
      <c r="I18" s="119"/>
      <c r="O18" s="119"/>
      <c r="P18" s="119"/>
      <c r="R18" s="119"/>
      <c r="S18" s="119"/>
      <c r="V18" s="119"/>
      <c r="W18" s="119"/>
      <c r="X18" s="119"/>
      <c r="Y18" s="119"/>
    </row>
    <row r="19" spans="1:35" ht="16.149999999999999" customHeight="1">
      <c r="A19" s="109"/>
      <c r="B19" s="120"/>
      <c r="C19" s="109"/>
      <c r="D19" s="109"/>
      <c r="E19" s="109"/>
      <c r="F19" s="109"/>
      <c r="G19" s="109"/>
      <c r="H19" s="109"/>
      <c r="I19" s="109"/>
      <c r="J19" s="109"/>
      <c r="K19" s="109"/>
      <c r="L19" s="109"/>
      <c r="M19" s="109"/>
      <c r="N19" s="109"/>
      <c r="O19" s="109"/>
      <c r="P19" s="109"/>
      <c r="Q19" s="109"/>
      <c r="R19" s="109"/>
      <c r="S19" s="109"/>
      <c r="T19" s="109"/>
      <c r="U19" s="109"/>
      <c r="AB19" s="109"/>
      <c r="AC19" s="109"/>
      <c r="AD19" s="109"/>
      <c r="AE19" s="109"/>
      <c r="AF19" s="109"/>
      <c r="AG19" s="109"/>
      <c r="AH19" s="340"/>
    </row>
    <row r="20" spans="1:35" ht="16.149999999999999" customHeight="1" thickBot="1">
      <c r="A20" s="109" t="s">
        <v>185</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340"/>
    </row>
    <row r="21" spans="1:35" ht="16.149999999999999" customHeight="1" thickTop="1" thickBot="1">
      <c r="A21" s="109"/>
      <c r="B21" s="511" t="s">
        <v>180</v>
      </c>
      <c r="C21" s="512"/>
      <c r="D21" s="512"/>
      <c r="E21" s="513">
        <v>6</v>
      </c>
      <c r="F21" s="513"/>
      <c r="G21" s="116" t="s">
        <v>181</v>
      </c>
      <c r="H21" s="514">
        <v>6</v>
      </c>
      <c r="I21" s="515"/>
      <c r="J21" s="116" t="s">
        <v>182</v>
      </c>
      <c r="K21" s="116"/>
      <c r="L21" s="116" t="s">
        <v>183</v>
      </c>
      <c r="M21" s="116" t="s">
        <v>180</v>
      </c>
      <c r="N21" s="116"/>
      <c r="O21" s="513">
        <v>7</v>
      </c>
      <c r="P21" s="513"/>
      <c r="Q21" s="116" t="s">
        <v>181</v>
      </c>
      <c r="R21" s="513">
        <v>3</v>
      </c>
      <c r="S21" s="513"/>
      <c r="T21" s="117" t="s">
        <v>182</v>
      </c>
      <c r="V21" s="516">
        <f>IF(E21=O21,R21-H21+1,IF(O21-E21=1,12-H21+1+R21,IF(O21-E21=2,12-H21+1+R21+12,"エラー")))</f>
        <v>10</v>
      </c>
      <c r="W21" s="516"/>
      <c r="X21" s="516"/>
      <c r="Y21" s="517"/>
      <c r="Z21" s="109" t="s">
        <v>184</v>
      </c>
      <c r="AA21" s="109"/>
      <c r="AG21" s="109"/>
      <c r="AH21" s="340"/>
    </row>
    <row r="22" spans="1:35" ht="16.149999999999999" customHeight="1">
      <c r="A22" s="109"/>
      <c r="B22" s="121"/>
      <c r="D22" s="119"/>
      <c r="E22" s="119"/>
      <c r="G22" s="119"/>
      <c r="H22" s="119"/>
      <c r="N22" s="119"/>
      <c r="O22" s="119"/>
      <c r="Q22" s="119"/>
      <c r="R22" s="119"/>
      <c r="U22" s="109"/>
      <c r="AB22" s="109"/>
      <c r="AC22" s="109"/>
      <c r="AD22" s="109"/>
      <c r="AE22" s="109"/>
      <c r="AF22" s="109"/>
      <c r="AG22" s="109"/>
      <c r="AH22" s="340"/>
    </row>
    <row r="23" spans="1:35" ht="16.149999999999999" customHeight="1">
      <c r="A23" s="109"/>
      <c r="B23" s="121"/>
      <c r="D23" s="119"/>
      <c r="E23" s="119"/>
      <c r="G23" s="119"/>
      <c r="H23" s="119"/>
      <c r="N23" s="119"/>
      <c r="O23" s="119"/>
      <c r="Q23" s="119"/>
      <c r="R23" s="119"/>
      <c r="U23" s="109"/>
      <c r="AB23" s="109"/>
      <c r="AC23" s="109"/>
      <c r="AD23" s="109"/>
      <c r="AE23" s="109"/>
      <c r="AF23" s="109"/>
      <c r="AG23" s="109"/>
      <c r="AH23" s="340"/>
    </row>
    <row r="24" spans="1:35" ht="16.149999999999999" customHeight="1">
      <c r="A24" s="109"/>
      <c r="B24" s="121"/>
      <c r="D24" s="119"/>
      <c r="E24" s="119"/>
      <c r="G24" s="119"/>
      <c r="H24" s="119"/>
      <c r="N24" s="119"/>
      <c r="O24" s="119"/>
      <c r="Q24" s="119"/>
      <c r="R24" s="119"/>
      <c r="U24" s="109"/>
      <c r="AB24" s="109"/>
      <c r="AC24" s="109"/>
      <c r="AD24" s="109"/>
      <c r="AE24" s="109"/>
      <c r="AF24" s="109"/>
      <c r="AG24" s="109"/>
      <c r="AH24" s="340"/>
    </row>
    <row r="25" spans="1:35" ht="16.149999999999999" customHeight="1">
      <c r="A25" s="109"/>
      <c r="B25" s="121"/>
      <c r="D25" s="119"/>
      <c r="E25" s="119"/>
      <c r="G25" s="119"/>
      <c r="H25" s="119"/>
      <c r="N25" s="119"/>
      <c r="O25" s="119"/>
      <c r="Q25" s="119"/>
      <c r="R25" s="119"/>
      <c r="U25" s="109"/>
      <c r="AB25" s="109"/>
      <c r="AC25" s="109"/>
      <c r="AD25" s="109"/>
      <c r="AE25" s="109"/>
      <c r="AF25" s="109"/>
      <c r="AG25" s="109"/>
      <c r="AH25" s="340"/>
    </row>
    <row r="26" spans="1:35" ht="16.149999999999999" customHeight="1" thickBot="1">
      <c r="A26" s="109"/>
      <c r="B26" s="121"/>
      <c r="D26" s="119"/>
      <c r="E26" s="119"/>
      <c r="G26" s="119"/>
      <c r="H26" s="119"/>
      <c r="N26" s="119"/>
      <c r="O26" s="119"/>
      <c r="Q26" s="119"/>
      <c r="R26" s="119"/>
      <c r="U26" s="109"/>
      <c r="AB26" s="109"/>
      <c r="AC26" s="109"/>
      <c r="AD26" s="109"/>
      <c r="AE26" s="109"/>
      <c r="AF26" s="109"/>
      <c r="AG26" s="109"/>
      <c r="AH26" s="340"/>
    </row>
    <row r="27" spans="1:35" ht="16.149999999999999" customHeight="1" thickBot="1">
      <c r="A27" s="112" t="s">
        <v>186</v>
      </c>
      <c r="B27" s="112"/>
      <c r="C27" s="122"/>
      <c r="D27" s="122"/>
      <c r="E27" s="122"/>
      <c r="F27" s="122"/>
      <c r="G27" s="122"/>
      <c r="H27" s="122"/>
      <c r="I27" s="122"/>
      <c r="J27" s="122"/>
      <c r="K27" s="122"/>
      <c r="L27" s="122"/>
      <c r="M27" s="122"/>
      <c r="N27" s="122"/>
      <c r="O27" s="122"/>
      <c r="P27" s="122"/>
      <c r="Q27" s="122"/>
      <c r="R27" s="122"/>
      <c r="S27" s="122"/>
      <c r="T27" s="122"/>
      <c r="U27" s="122"/>
      <c r="W27" s="123"/>
      <c r="X27" s="518" t="s">
        <v>187</v>
      </c>
      <c r="Y27" s="519"/>
      <c r="Z27" s="122"/>
      <c r="AA27" s="122"/>
      <c r="AB27" s="122"/>
      <c r="AC27" s="122"/>
      <c r="AD27" s="122"/>
      <c r="AE27" s="122"/>
      <c r="AF27" s="122"/>
      <c r="AG27" s="124"/>
      <c r="AH27" s="114"/>
      <c r="AI27" s="110" t="b">
        <v>0</v>
      </c>
    </row>
    <row r="28" spans="1:35" ht="16.149999999999999" customHeight="1">
      <c r="A28" s="112"/>
      <c r="B28" s="120"/>
      <c r="C28" s="122"/>
      <c r="D28" s="122"/>
      <c r="E28" s="122"/>
      <c r="F28" s="122"/>
      <c r="G28" s="122"/>
      <c r="H28" s="122"/>
      <c r="I28" s="122"/>
      <c r="J28" s="122"/>
      <c r="K28" s="122"/>
      <c r="L28" s="122"/>
      <c r="M28" s="122"/>
      <c r="N28" s="122"/>
      <c r="O28" s="122"/>
      <c r="P28" s="122"/>
      <c r="Q28" s="122"/>
      <c r="R28" s="122"/>
      <c r="S28" s="122"/>
      <c r="T28" s="122"/>
      <c r="U28" s="122"/>
      <c r="X28" s="119"/>
      <c r="Y28" s="119"/>
      <c r="Z28" s="122"/>
      <c r="AA28" s="122"/>
      <c r="AB28" s="122"/>
      <c r="AC28" s="122"/>
      <c r="AD28" s="122"/>
      <c r="AE28" s="122"/>
      <c r="AF28" s="122"/>
      <c r="AG28" s="124"/>
      <c r="AH28" s="114"/>
    </row>
    <row r="29" spans="1:35" ht="16.149999999999999" customHeight="1">
      <c r="A29" s="109"/>
      <c r="B29" s="121"/>
      <c r="D29" s="119"/>
      <c r="E29" s="119"/>
      <c r="G29" s="119"/>
      <c r="H29" s="119"/>
      <c r="N29" s="119"/>
      <c r="O29" s="119"/>
      <c r="Q29" s="119"/>
      <c r="R29" s="119"/>
      <c r="U29" s="109"/>
      <c r="AB29" s="109"/>
      <c r="AC29" s="109"/>
      <c r="AD29" s="109"/>
      <c r="AE29" s="109"/>
      <c r="AF29" s="109"/>
      <c r="AG29" s="109"/>
      <c r="AH29" s="340"/>
    </row>
    <row r="30" spans="1:35" ht="16.149999999999999" customHeight="1">
      <c r="A30" s="109"/>
      <c r="B30" s="121"/>
      <c r="D30" s="119"/>
      <c r="E30" s="119"/>
      <c r="G30" s="119"/>
      <c r="H30" s="119"/>
      <c r="N30" s="119"/>
      <c r="O30" s="119"/>
      <c r="Q30" s="119"/>
      <c r="R30" s="119"/>
      <c r="U30" s="109"/>
      <c r="AB30" s="109"/>
      <c r="AC30" s="109"/>
      <c r="AD30" s="109"/>
      <c r="AE30" s="109"/>
      <c r="AF30" s="109"/>
      <c r="AG30" s="109"/>
      <c r="AH30" s="340"/>
    </row>
    <row r="31" spans="1:35" ht="16.149999999999999" customHeight="1">
      <c r="A31" s="109"/>
      <c r="B31" s="121"/>
      <c r="D31" s="119"/>
      <c r="E31" s="119"/>
      <c r="G31" s="119"/>
      <c r="H31" s="119"/>
      <c r="N31" s="119"/>
      <c r="O31" s="119"/>
      <c r="Q31" s="119"/>
      <c r="R31" s="119"/>
      <c r="U31" s="109"/>
      <c r="AB31" s="109"/>
      <c r="AC31" s="109"/>
      <c r="AD31" s="109"/>
      <c r="AE31" s="109"/>
      <c r="AF31" s="109"/>
      <c r="AG31" s="109"/>
      <c r="AH31" s="340"/>
    </row>
    <row r="32" spans="1:35" ht="16.149999999999999" customHeight="1" thickBot="1">
      <c r="A32" s="112" t="s">
        <v>188</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340"/>
    </row>
    <row r="33" spans="1:41" ht="16.149999999999999" customHeight="1" thickTop="1" thickBot="1">
      <c r="A33" s="125" t="s">
        <v>189</v>
      </c>
      <c r="B33" s="126"/>
      <c r="C33" s="126"/>
      <c r="D33" s="126"/>
      <c r="E33" s="126"/>
      <c r="F33" s="126"/>
      <c r="G33" s="126"/>
      <c r="H33" s="126"/>
      <c r="I33" s="126"/>
      <c r="J33" s="126"/>
      <c r="K33" s="126"/>
      <c r="L33" s="126"/>
      <c r="M33" s="127"/>
      <c r="N33" s="127"/>
      <c r="O33" s="127"/>
      <c r="P33" s="127"/>
      <c r="Q33" s="127"/>
      <c r="R33" s="127"/>
      <c r="S33" s="127"/>
      <c r="T33" s="127"/>
      <c r="U33" s="127"/>
      <c r="V33" s="127"/>
      <c r="W33" s="127"/>
      <c r="X33" s="127"/>
      <c r="Y33" s="127"/>
      <c r="Z33" s="127"/>
      <c r="AA33" s="127"/>
      <c r="AB33" s="520">
        <f>計算シート!I7*V21</f>
        <v>0</v>
      </c>
      <c r="AC33" s="521"/>
      <c r="AD33" s="521"/>
      <c r="AE33" s="521"/>
      <c r="AF33" s="522"/>
      <c r="AG33" s="128" t="s">
        <v>190</v>
      </c>
    </row>
    <row r="34" spans="1:41" ht="16.149999999999999" customHeight="1" thickTop="1">
      <c r="A34" s="129"/>
      <c r="B34" s="523" t="s">
        <v>191</v>
      </c>
      <c r="C34" s="524"/>
      <c r="D34" s="524"/>
      <c r="E34" s="524"/>
      <c r="F34" s="524"/>
      <c r="G34" s="524"/>
      <c r="H34" s="524"/>
      <c r="I34" s="524"/>
      <c r="J34" s="524"/>
      <c r="K34" s="524"/>
      <c r="L34" s="524"/>
      <c r="M34" s="524"/>
      <c r="N34" s="524"/>
      <c r="O34" s="524"/>
      <c r="P34" s="524"/>
      <c r="Q34" s="524"/>
      <c r="R34" s="524"/>
      <c r="S34" s="524"/>
      <c r="T34" s="524"/>
      <c r="U34" s="524"/>
      <c r="V34" s="524"/>
      <c r="W34" s="524"/>
      <c r="X34" s="130"/>
      <c r="Y34" s="130" t="s">
        <v>192</v>
      </c>
      <c r="Z34" s="130"/>
      <c r="AA34" s="130"/>
      <c r="AB34" s="525">
        <f>AB33</f>
        <v>0</v>
      </c>
      <c r="AC34" s="525"/>
      <c r="AD34" s="525"/>
      <c r="AE34" s="525"/>
      <c r="AF34" s="525"/>
      <c r="AG34" s="131" t="s">
        <v>190</v>
      </c>
    </row>
    <row r="35" spans="1:41" ht="16.149999999999999" customHeight="1">
      <c r="A35" s="132"/>
      <c r="B35" s="133"/>
      <c r="C35" s="509" t="s">
        <v>193</v>
      </c>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10">
        <f>計算シート!C7</f>
        <v>0</v>
      </c>
      <c r="AC35" s="510"/>
      <c r="AD35" s="510"/>
      <c r="AE35" s="510"/>
      <c r="AF35" s="510"/>
      <c r="AG35" s="134" t="s">
        <v>194</v>
      </c>
    </row>
    <row r="36" spans="1:41" ht="16.149999999999999" customHeight="1" thickBot="1">
      <c r="A36" s="132"/>
      <c r="B36" s="135" t="s">
        <v>195</v>
      </c>
      <c r="C36" s="136"/>
      <c r="D36" s="136"/>
      <c r="E36" s="136"/>
      <c r="F36" s="136"/>
      <c r="G36" s="136"/>
      <c r="H36" s="136"/>
      <c r="I36" s="136"/>
      <c r="J36" s="136"/>
      <c r="K36" s="136"/>
      <c r="L36" s="136"/>
      <c r="M36" s="136"/>
      <c r="N36" s="136"/>
      <c r="O36" s="136"/>
      <c r="P36" s="136"/>
      <c r="Q36" s="136"/>
      <c r="R36" s="136"/>
      <c r="S36" s="136"/>
      <c r="T36" s="136"/>
      <c r="U36" s="136"/>
      <c r="V36" s="136"/>
      <c r="W36" s="136"/>
      <c r="X36" s="137"/>
      <c r="Y36" s="137"/>
      <c r="Z36" s="137"/>
      <c r="AA36" s="137"/>
      <c r="AB36" s="503" t="str">
        <f>IFERROR(AA37*AB38*10+AF37*AB39*10,"-")</f>
        <v>-</v>
      </c>
      <c r="AC36" s="503"/>
      <c r="AD36" s="503"/>
      <c r="AE36" s="503"/>
      <c r="AF36" s="503"/>
      <c r="AG36" s="138" t="s">
        <v>190</v>
      </c>
    </row>
    <row r="37" spans="1:41" ht="16.149999999999999" customHeight="1" thickBot="1">
      <c r="A37" s="132"/>
      <c r="B37" s="139"/>
      <c r="C37" s="140" t="s">
        <v>196</v>
      </c>
      <c r="D37" s="141"/>
      <c r="E37" s="141"/>
      <c r="F37" s="141"/>
      <c r="G37" s="141"/>
      <c r="H37" s="141"/>
      <c r="I37" s="141"/>
      <c r="J37" s="141"/>
      <c r="K37" s="141"/>
      <c r="L37" s="141"/>
      <c r="M37" s="136"/>
      <c r="N37" s="136"/>
      <c r="O37" s="136"/>
      <c r="P37" s="136"/>
      <c r="Q37" s="142" t="s">
        <v>197</v>
      </c>
      <c r="R37" s="504" t="s">
        <v>198</v>
      </c>
      <c r="S37" s="504"/>
      <c r="T37" s="504"/>
      <c r="U37" s="504"/>
      <c r="V37" s="504"/>
      <c r="W37" s="136" t="s">
        <v>199</v>
      </c>
      <c r="X37" s="505" t="s">
        <v>200</v>
      </c>
      <c r="Y37" s="506"/>
      <c r="Z37" s="506"/>
      <c r="AA37" s="143" t="s">
        <v>201</v>
      </c>
      <c r="AB37" s="144" t="s">
        <v>194</v>
      </c>
      <c r="AC37" s="506" t="s">
        <v>202</v>
      </c>
      <c r="AD37" s="506"/>
      <c r="AE37" s="506"/>
      <c r="AF37" s="143" t="s">
        <v>201</v>
      </c>
      <c r="AG37" s="145" t="s">
        <v>194</v>
      </c>
    </row>
    <row r="38" spans="1:41" ht="16.149999999999999" customHeight="1">
      <c r="A38" s="132"/>
      <c r="B38" s="139"/>
      <c r="C38" s="140" t="s">
        <v>203</v>
      </c>
      <c r="D38" s="146"/>
      <c r="E38" s="146"/>
      <c r="F38" s="146"/>
      <c r="G38" s="146"/>
      <c r="H38" s="146"/>
      <c r="I38" s="146"/>
      <c r="J38" s="146"/>
      <c r="K38" s="146"/>
      <c r="L38" s="146"/>
      <c r="M38" s="147"/>
      <c r="N38" s="147"/>
      <c r="O38" s="147"/>
      <c r="P38" s="148"/>
      <c r="Q38" s="148"/>
      <c r="R38" s="148"/>
      <c r="S38" s="149"/>
      <c r="T38" s="149"/>
      <c r="U38" s="149"/>
      <c r="V38" s="149"/>
      <c r="W38" s="149"/>
      <c r="X38" s="150"/>
      <c r="Y38" s="147"/>
      <c r="Z38" s="147"/>
      <c r="AA38" s="147"/>
      <c r="AB38" s="507" t="s">
        <v>201</v>
      </c>
      <c r="AC38" s="507"/>
      <c r="AD38" s="507"/>
      <c r="AE38" s="507"/>
      <c r="AF38" s="507"/>
      <c r="AG38" s="151" t="s">
        <v>204</v>
      </c>
    </row>
    <row r="39" spans="1:41" ht="16.149999999999999" customHeight="1" thickBot="1">
      <c r="A39" s="152"/>
      <c r="B39" s="153"/>
      <c r="C39" s="140" t="s">
        <v>205</v>
      </c>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508" t="s">
        <v>201</v>
      </c>
      <c r="AC39" s="508"/>
      <c r="AD39" s="508"/>
      <c r="AE39" s="508"/>
      <c r="AF39" s="508"/>
      <c r="AG39" s="151" t="s">
        <v>204</v>
      </c>
    </row>
    <row r="40" spans="1:41" ht="16.149999999999999" customHeight="1" thickTop="1" thickBot="1">
      <c r="A40" s="154"/>
      <c r="B40" s="155" t="s">
        <v>206</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480">
        <f>IF(計算シート!J81&gt;0,0,AB46-計算シート!J81*V21)</f>
        <v>0</v>
      </c>
      <c r="AC40" s="481"/>
      <c r="AD40" s="481"/>
      <c r="AE40" s="481"/>
      <c r="AF40" s="482"/>
      <c r="AG40" s="343" t="s">
        <v>207</v>
      </c>
    </row>
    <row r="41" spans="1:41" ht="16.149999999999999" customHeight="1" thickTop="1" thickBot="1">
      <c r="A41" s="157" t="s">
        <v>208</v>
      </c>
      <c r="B41" s="158"/>
      <c r="C41" s="159"/>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497"/>
      <c r="AC41" s="497"/>
      <c r="AD41" s="497"/>
      <c r="AE41" s="497"/>
      <c r="AF41" s="497"/>
      <c r="AG41" s="160" t="s">
        <v>207</v>
      </c>
    </row>
    <row r="42" spans="1:41" ht="16.149999999999999" customHeight="1" thickTop="1" thickBot="1">
      <c r="A42" s="161" t="s">
        <v>209</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498">
        <f>IFERROR(AB33-AB40+AB41,"")</f>
        <v>0</v>
      </c>
      <c r="AC42" s="498"/>
      <c r="AD42" s="498"/>
      <c r="AE42" s="498"/>
      <c r="AF42" s="498"/>
      <c r="AG42" s="163" t="s">
        <v>190</v>
      </c>
    </row>
    <row r="43" spans="1:41" ht="16.149999999999999" customHeight="1">
      <c r="A43" s="122"/>
      <c r="B43" s="120"/>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4"/>
      <c r="AH43" s="114"/>
    </row>
    <row r="44" spans="1:41" ht="16.149999999999999" customHeight="1">
      <c r="A44" s="122"/>
      <c r="B44" s="120"/>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4"/>
      <c r="AH44" s="114"/>
    </row>
    <row r="45" spans="1:41" ht="16.149999999999999" customHeight="1" thickBot="1"/>
    <row r="46" spans="1:41" ht="16.149999999999999" customHeight="1" thickTop="1" thickBot="1">
      <c r="A46" s="112" t="s">
        <v>210</v>
      </c>
      <c r="AA46" s="304" t="s">
        <v>211</v>
      </c>
      <c r="AB46" s="499">
        <f>IF(計算シート!J81&gt;0,計算シート!J81*V16,0)</f>
        <v>0</v>
      </c>
      <c r="AC46" s="500"/>
      <c r="AD46" s="500"/>
      <c r="AE46" s="500"/>
      <c r="AF46" s="501"/>
    </row>
    <row r="47" spans="1:41" ht="16.149999999999999" customHeight="1" thickTop="1" thickBot="1">
      <c r="A47" s="164" t="s">
        <v>212</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480">
        <f>計算シート!I139+AB50</f>
        <v>0</v>
      </c>
      <c r="AC47" s="481"/>
      <c r="AD47" s="481"/>
      <c r="AE47" s="481"/>
      <c r="AF47" s="482"/>
      <c r="AG47" s="344" t="s">
        <v>190</v>
      </c>
      <c r="AI47" s="110" t="str">
        <f>IF(AB42&gt;AB47,"NG","OK")</f>
        <v>OK</v>
      </c>
      <c r="AO47" s="166" t="str">
        <f>IF(AI47="NG","←（８）全体の賃金改善の見込み額は（７）算定金額の見込み（繰越額調整後）の値を上回るように設定してください","")</f>
        <v/>
      </c>
    </row>
    <row r="48" spans="1:41" ht="16.149999999999999" customHeight="1" thickTop="1" thickBot="1">
      <c r="A48" s="152"/>
      <c r="B48" s="167" t="s">
        <v>213</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502">
        <f>AB42</f>
        <v>0</v>
      </c>
      <c r="AC48" s="502"/>
      <c r="AD48" s="502"/>
      <c r="AE48" s="502"/>
      <c r="AF48" s="502"/>
      <c r="AG48" s="169" t="s">
        <v>190</v>
      </c>
    </row>
    <row r="49" spans="1:44" ht="16.149999999999999" customHeight="1" thickTop="1" thickBot="1">
      <c r="A49" s="152"/>
      <c r="B49" s="167" t="s">
        <v>214</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480">
        <f>計算シート!C132*計算シート!F139+AB46</f>
        <v>0</v>
      </c>
      <c r="AC49" s="481"/>
      <c r="AD49" s="481"/>
      <c r="AE49" s="481"/>
      <c r="AF49" s="482"/>
      <c r="AG49" s="169" t="s">
        <v>190</v>
      </c>
    </row>
    <row r="50" spans="1:44" ht="16.149999999999999" customHeight="1" thickTop="1">
      <c r="A50" s="152"/>
      <c r="B50" s="167" t="s">
        <v>215</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492">
        <v>0</v>
      </c>
      <c r="AC50" s="492"/>
      <c r="AD50" s="492"/>
      <c r="AE50" s="492"/>
      <c r="AF50" s="492"/>
      <c r="AG50" s="169" t="s">
        <v>190</v>
      </c>
      <c r="AR50" s="170"/>
    </row>
    <row r="51" spans="1:44" ht="16.149999999999999" customHeight="1" thickBot="1">
      <c r="A51" s="161"/>
      <c r="B51" s="171" t="s">
        <v>216</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493">
        <f>AB47-SUM(AB48:AF50)</f>
        <v>0</v>
      </c>
      <c r="AC51" s="493"/>
      <c r="AD51" s="493"/>
      <c r="AE51" s="493"/>
      <c r="AF51" s="493"/>
      <c r="AG51" s="173" t="s">
        <v>190</v>
      </c>
    </row>
    <row r="52" spans="1:44" ht="16.149999999999999" customHeight="1">
      <c r="A52" s="109"/>
      <c r="B52" s="120"/>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340"/>
    </row>
    <row r="53" spans="1:44" ht="16.149999999999999" customHeight="1">
      <c r="A53" s="109"/>
      <c r="B53" s="120"/>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340"/>
    </row>
    <row r="54" spans="1:44" ht="16.149999999999999" customHeight="1">
      <c r="A54" s="109"/>
      <c r="B54" s="120"/>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340"/>
    </row>
    <row r="55" spans="1:44" ht="16.149999999999999" customHeight="1">
      <c r="A55" s="109"/>
      <c r="B55" s="120"/>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340"/>
    </row>
    <row r="56" spans="1:44" ht="16.149999999999999" customHeight="1">
      <c r="A56" s="109"/>
      <c r="B56" s="120"/>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340"/>
    </row>
    <row r="57" spans="1:44" ht="16.149999999999999" customHeight="1">
      <c r="A57" s="109"/>
      <c r="B57" s="120"/>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340"/>
    </row>
    <row r="58" spans="1:44" ht="16.149999999999999" customHeight="1">
      <c r="A58" s="109"/>
      <c r="B58" s="120"/>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340"/>
    </row>
    <row r="59" spans="1:44" ht="16.149999999999999" customHeight="1">
      <c r="A59" s="109"/>
      <c r="B59" s="120"/>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340"/>
    </row>
    <row r="60" spans="1:44" ht="16.149999999999999" customHeight="1">
      <c r="A60" s="109"/>
      <c r="B60" s="120"/>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340"/>
    </row>
    <row r="61" spans="1:44" ht="16.149999999999999" customHeight="1">
      <c r="A61" s="174" t="s">
        <v>217</v>
      </c>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24"/>
      <c r="AB61" s="124"/>
      <c r="AC61" s="124"/>
      <c r="AD61" s="124"/>
      <c r="AE61" s="124"/>
      <c r="AF61" s="109"/>
    </row>
    <row r="62" spans="1:44" ht="16.149999999999999" customHeight="1">
      <c r="A62" s="174"/>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24"/>
      <c r="AB62" s="124"/>
      <c r="AC62" s="124"/>
      <c r="AD62" s="124"/>
      <c r="AE62" s="124"/>
      <c r="AF62" s="109"/>
    </row>
    <row r="63" spans="1:44" ht="16.149999999999999" customHeight="1">
      <c r="A63" s="174"/>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24"/>
      <c r="AB63" s="124"/>
      <c r="AC63" s="124"/>
      <c r="AD63" s="124"/>
      <c r="AE63" s="124"/>
      <c r="AF63" s="109"/>
    </row>
    <row r="64" spans="1:44" ht="16.149999999999999" customHeight="1">
      <c r="A64" s="174"/>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24"/>
      <c r="AB64" s="124"/>
      <c r="AC64" s="124"/>
      <c r="AD64" s="124"/>
      <c r="AE64" s="124"/>
      <c r="AF64" s="109"/>
    </row>
    <row r="65" spans="1:36" ht="16.149999999999999" customHeight="1">
      <c r="A65" s="174"/>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24"/>
      <c r="AB65" s="124"/>
      <c r="AC65" s="124"/>
      <c r="AD65" s="124"/>
      <c r="AE65" s="124"/>
      <c r="AF65" s="109"/>
    </row>
    <row r="66" spans="1:36" ht="16.149999999999999" customHeight="1">
      <c r="A66" s="174"/>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24"/>
      <c r="AB66" s="124"/>
      <c r="AC66" s="124"/>
      <c r="AD66" s="124"/>
      <c r="AE66" s="124"/>
      <c r="AF66" s="109"/>
    </row>
    <row r="67" spans="1:36" ht="16.149999999999999" customHeight="1">
      <c r="A67" s="174"/>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24"/>
      <c r="AB67" s="124"/>
      <c r="AC67" s="124"/>
      <c r="AD67" s="124"/>
      <c r="AE67" s="124"/>
      <c r="AF67" s="109"/>
    </row>
    <row r="68" spans="1:36" ht="16.149999999999999" customHeight="1" thickBot="1">
      <c r="A68" s="112" t="s">
        <v>218</v>
      </c>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275"/>
      <c r="AB68" s="275"/>
      <c r="AC68" s="275"/>
      <c r="AD68" s="275"/>
      <c r="AE68" s="275"/>
      <c r="AF68" s="275"/>
      <c r="AG68" s="275"/>
      <c r="AH68" s="113"/>
      <c r="AI68" s="113"/>
      <c r="AJ68" s="113"/>
    </row>
    <row r="69" spans="1:36" ht="16.149999999999999" customHeight="1" thickTop="1" thickBot="1">
      <c r="A69" s="175" t="s">
        <v>219</v>
      </c>
      <c r="B69" s="127"/>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7"/>
      <c r="AB69" s="488">
        <f>計算シート!E27</f>
        <v>0</v>
      </c>
      <c r="AC69" s="489"/>
      <c r="AD69" s="489"/>
      <c r="AE69" s="489"/>
      <c r="AF69" s="490"/>
      <c r="AG69" s="178" t="s">
        <v>220</v>
      </c>
      <c r="AH69" s="114"/>
      <c r="AI69" s="114"/>
      <c r="AJ69" s="114"/>
    </row>
    <row r="70" spans="1:36" ht="16.149999999999999" customHeight="1" thickTop="1" thickBot="1">
      <c r="A70" s="179" t="s">
        <v>221</v>
      </c>
      <c r="B70" s="147"/>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80"/>
      <c r="AB70" s="494">
        <f>計算シート!G27</f>
        <v>0</v>
      </c>
      <c r="AC70" s="495"/>
      <c r="AD70" s="495"/>
      <c r="AE70" s="495"/>
      <c r="AF70" s="496"/>
      <c r="AG70" s="181" t="s">
        <v>190</v>
      </c>
    </row>
    <row r="71" spans="1:36" ht="16.149999999999999" customHeight="1" thickTop="1" thickBot="1">
      <c r="A71" s="179" t="s">
        <v>222</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480">
        <f>計算シート!G71+AB73</f>
        <v>0</v>
      </c>
      <c r="AC71" s="481"/>
      <c r="AD71" s="481"/>
      <c r="AE71" s="481"/>
      <c r="AF71" s="482"/>
      <c r="AG71" s="182" t="s">
        <v>190</v>
      </c>
    </row>
    <row r="72" spans="1:36" ht="16.149999999999999" customHeight="1" thickTop="1">
      <c r="A72" s="183" t="s">
        <v>223</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483">
        <f>AB71-AB70</f>
        <v>0</v>
      </c>
      <c r="AC72" s="483"/>
      <c r="AD72" s="483"/>
      <c r="AE72" s="483"/>
      <c r="AF72" s="483"/>
      <c r="AG72" s="182" t="s">
        <v>190</v>
      </c>
    </row>
    <row r="73" spans="1:36" ht="16.149999999999999" customHeight="1" thickBot="1">
      <c r="A73" s="152"/>
      <c r="B73" s="155" t="s">
        <v>224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484">
        <v>0</v>
      </c>
      <c r="AC73" s="484"/>
      <c r="AD73" s="484"/>
      <c r="AE73" s="484"/>
      <c r="AF73" s="484"/>
      <c r="AG73" s="169" t="s">
        <v>190</v>
      </c>
    </row>
    <row r="74" spans="1:36" ht="16.149999999999999" customHeight="1" thickTop="1" thickBot="1">
      <c r="A74" s="184"/>
      <c r="B74" s="185" t="s">
        <v>225</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480">
        <f>計算シート!G49</f>
        <v>0</v>
      </c>
      <c r="AC74" s="481"/>
      <c r="AD74" s="481"/>
      <c r="AE74" s="481"/>
      <c r="AF74" s="482"/>
      <c r="AG74" s="169" t="s">
        <v>226</v>
      </c>
    </row>
    <row r="75" spans="1:36" ht="16.149999999999999" customHeight="1" thickTop="1" thickBot="1">
      <c r="A75" s="186"/>
      <c r="B75" s="187" t="s">
        <v>227</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467">
        <f>IFERROR(AB74/AB70*100,0)</f>
        <v>0</v>
      </c>
      <c r="AC75" s="467"/>
      <c r="AD75" s="467"/>
      <c r="AE75" s="467"/>
      <c r="AF75" s="467"/>
      <c r="AG75" s="189" t="s">
        <v>228</v>
      </c>
    </row>
    <row r="76" spans="1:36" ht="16.149999999999999" customHeight="1">
      <c r="F76" s="122"/>
      <c r="G76" s="122"/>
      <c r="H76" s="122"/>
      <c r="I76" s="122"/>
      <c r="J76" s="122"/>
      <c r="K76" s="122"/>
      <c r="L76" s="122"/>
      <c r="M76" s="122"/>
      <c r="N76" s="122"/>
      <c r="O76" s="122"/>
      <c r="P76" s="122"/>
      <c r="Q76" s="122"/>
      <c r="R76" s="122"/>
      <c r="S76" s="122"/>
      <c r="T76" s="122"/>
      <c r="U76" s="122"/>
      <c r="V76" s="122"/>
      <c r="W76" s="122"/>
      <c r="X76" s="122"/>
      <c r="Y76" s="122"/>
      <c r="Z76" s="122"/>
      <c r="AA76" s="122"/>
    </row>
    <row r="77" spans="1:36" ht="16.149999999999999" hidden="1" customHeight="1" outlineLevel="1" thickBot="1">
      <c r="A77" s="112" t="s">
        <v>229</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90"/>
      <c r="AB77" s="190"/>
      <c r="AC77" s="190"/>
      <c r="AD77" s="190"/>
      <c r="AE77" s="190"/>
      <c r="AF77" s="190"/>
      <c r="AG77" s="190"/>
      <c r="AH77" s="113"/>
      <c r="AI77" s="113"/>
      <c r="AJ77" s="113"/>
    </row>
    <row r="78" spans="1:36" ht="16.149999999999999" hidden="1" customHeight="1" outlineLevel="1" thickTop="1" thickBot="1">
      <c r="A78" s="175" t="s">
        <v>230</v>
      </c>
      <c r="B78" s="127"/>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7"/>
      <c r="AB78" s="488">
        <f>計算シート!E28</f>
        <v>0</v>
      </c>
      <c r="AC78" s="489"/>
      <c r="AD78" s="489"/>
      <c r="AE78" s="489"/>
      <c r="AF78" s="490"/>
      <c r="AG78" s="178" t="s">
        <v>220</v>
      </c>
      <c r="AH78" s="114"/>
      <c r="AI78" s="114"/>
      <c r="AJ78" s="114"/>
    </row>
    <row r="79" spans="1:36" ht="16.149999999999999" hidden="1" customHeight="1" outlineLevel="1" thickTop="1" thickBot="1">
      <c r="A79" s="179" t="s">
        <v>231</v>
      </c>
      <c r="B79" s="147"/>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80"/>
      <c r="AB79" s="480">
        <f>計算シート!G28</f>
        <v>0</v>
      </c>
      <c r="AC79" s="481"/>
      <c r="AD79" s="481"/>
      <c r="AE79" s="481"/>
      <c r="AF79" s="482"/>
      <c r="AG79" s="181" t="s">
        <v>190</v>
      </c>
    </row>
    <row r="80" spans="1:36" ht="16.149999999999999" hidden="1" customHeight="1" outlineLevel="1" thickTop="1" thickBot="1">
      <c r="A80" s="179" t="s">
        <v>232</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480">
        <f>計算シート!G72+AB82</f>
        <v>0</v>
      </c>
      <c r="AC80" s="481"/>
      <c r="AD80" s="481"/>
      <c r="AE80" s="481"/>
      <c r="AF80" s="482"/>
      <c r="AG80" s="182" t="s">
        <v>190</v>
      </c>
    </row>
    <row r="81" spans="1:36" ht="16.149999999999999" hidden="1" customHeight="1" outlineLevel="1" thickTop="1">
      <c r="A81" s="183" t="s">
        <v>233</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483">
        <f>AB80-AB79</f>
        <v>0</v>
      </c>
      <c r="AC81" s="483"/>
      <c r="AD81" s="483"/>
      <c r="AE81" s="483"/>
      <c r="AF81" s="483"/>
      <c r="AG81" s="182" t="s">
        <v>190</v>
      </c>
    </row>
    <row r="82" spans="1:36" ht="16.149999999999999" hidden="1" customHeight="1" outlineLevel="1" thickBot="1">
      <c r="A82" s="152"/>
      <c r="B82" s="155" t="s">
        <v>234</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484">
        <v>0</v>
      </c>
      <c r="AC82" s="484"/>
      <c r="AD82" s="484"/>
      <c r="AE82" s="484"/>
      <c r="AF82" s="484"/>
      <c r="AG82" s="169" t="s">
        <v>190</v>
      </c>
    </row>
    <row r="83" spans="1:36" ht="16.149999999999999" hidden="1" customHeight="1" outlineLevel="1" thickTop="1" thickBot="1">
      <c r="A83" s="184"/>
      <c r="B83" s="185" t="s">
        <v>235</v>
      </c>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480">
        <f>計算シート!G50</f>
        <v>0</v>
      </c>
      <c r="AC83" s="481"/>
      <c r="AD83" s="481"/>
      <c r="AE83" s="481"/>
      <c r="AF83" s="482"/>
      <c r="AG83" s="169" t="s">
        <v>226</v>
      </c>
    </row>
    <row r="84" spans="1:36" ht="16.350000000000001" hidden="1" customHeight="1" outlineLevel="1" thickTop="1" thickBot="1">
      <c r="A84" s="186"/>
      <c r="B84" s="187" t="s">
        <v>236</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485">
        <f>IFERROR(AB83/AB79*100,0)</f>
        <v>0</v>
      </c>
      <c r="AC84" s="485"/>
      <c r="AD84" s="485"/>
      <c r="AE84" s="485"/>
      <c r="AF84" s="485"/>
      <c r="AG84" s="189" t="s">
        <v>228</v>
      </c>
    </row>
    <row r="85" spans="1:36" ht="16.350000000000001" hidden="1" customHeight="1" outlineLevel="1"/>
    <row r="86" spans="1:36" ht="16.149999999999999" hidden="1" customHeight="1" outlineLevel="1" thickBot="1">
      <c r="A86" s="112" t="s">
        <v>237</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487"/>
      <c r="AB86" s="487"/>
      <c r="AC86" s="487"/>
      <c r="AD86" s="487"/>
      <c r="AE86" s="487"/>
      <c r="AF86" s="487"/>
      <c r="AG86" s="487"/>
      <c r="AH86" s="113"/>
      <c r="AI86" s="113"/>
      <c r="AJ86" s="113"/>
    </row>
    <row r="87" spans="1:36" ht="16.149999999999999" hidden="1" customHeight="1" outlineLevel="1" thickTop="1" thickBot="1">
      <c r="A87" s="175" t="s">
        <v>238</v>
      </c>
      <c r="B87" s="127"/>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c r="AB87" s="488">
        <f>計算シート!E29</f>
        <v>0</v>
      </c>
      <c r="AC87" s="489"/>
      <c r="AD87" s="489"/>
      <c r="AE87" s="489"/>
      <c r="AF87" s="490"/>
      <c r="AG87" s="178" t="s">
        <v>220</v>
      </c>
      <c r="AH87" s="114"/>
      <c r="AI87" s="114"/>
      <c r="AJ87" s="114"/>
    </row>
    <row r="88" spans="1:36" ht="16.149999999999999" hidden="1" customHeight="1" outlineLevel="1" thickTop="1" thickBot="1">
      <c r="A88" s="179" t="s">
        <v>239</v>
      </c>
      <c r="B88" s="147"/>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80"/>
      <c r="AB88" s="480">
        <f>計算シート!G29</f>
        <v>0</v>
      </c>
      <c r="AC88" s="481"/>
      <c r="AD88" s="481"/>
      <c r="AE88" s="481"/>
      <c r="AF88" s="482"/>
      <c r="AG88" s="181" t="s">
        <v>190</v>
      </c>
    </row>
    <row r="89" spans="1:36" ht="16.149999999999999" hidden="1" customHeight="1" outlineLevel="1" thickTop="1" thickBot="1">
      <c r="A89" s="179" t="s">
        <v>240</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480">
        <f>計算シート!G73+AB91</f>
        <v>0</v>
      </c>
      <c r="AC89" s="481"/>
      <c r="AD89" s="481"/>
      <c r="AE89" s="481"/>
      <c r="AF89" s="482"/>
      <c r="AG89" s="182" t="s">
        <v>190</v>
      </c>
    </row>
    <row r="90" spans="1:36" ht="16.149999999999999" hidden="1" customHeight="1" outlineLevel="1" thickTop="1">
      <c r="A90" s="183" t="s">
        <v>241</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491">
        <f>AB89-AB88</f>
        <v>0</v>
      </c>
      <c r="AC90" s="491"/>
      <c r="AD90" s="491"/>
      <c r="AE90" s="491"/>
      <c r="AF90" s="491"/>
      <c r="AG90" s="182" t="s">
        <v>190</v>
      </c>
    </row>
    <row r="91" spans="1:36" ht="16.149999999999999" hidden="1" customHeight="1" outlineLevel="1" thickBot="1">
      <c r="A91" s="152"/>
      <c r="B91" s="155" t="s">
        <v>242</v>
      </c>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486">
        <v>0</v>
      </c>
      <c r="AC91" s="486"/>
      <c r="AD91" s="486"/>
      <c r="AE91" s="486"/>
      <c r="AF91" s="486"/>
      <c r="AG91" s="169" t="s">
        <v>190</v>
      </c>
    </row>
    <row r="92" spans="1:36" ht="16.149999999999999" hidden="1" customHeight="1" outlineLevel="1" thickTop="1" thickBot="1">
      <c r="A92" s="184"/>
      <c r="B92" s="185" t="s">
        <v>243</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480">
        <f>計算シート!G51</f>
        <v>0</v>
      </c>
      <c r="AC92" s="481"/>
      <c r="AD92" s="481"/>
      <c r="AE92" s="481"/>
      <c r="AF92" s="482"/>
      <c r="AG92" s="169" t="s">
        <v>226</v>
      </c>
    </row>
    <row r="93" spans="1:36" ht="16.350000000000001" hidden="1" customHeight="1" outlineLevel="1" thickTop="1" thickBot="1">
      <c r="A93" s="186"/>
      <c r="B93" s="187" t="s">
        <v>244</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467">
        <f>IFERROR(AB92/AB88*100,0)</f>
        <v>0</v>
      </c>
      <c r="AC93" s="467"/>
      <c r="AD93" s="467"/>
      <c r="AE93" s="467"/>
      <c r="AF93" s="467"/>
      <c r="AG93" s="189" t="s">
        <v>228</v>
      </c>
    </row>
    <row r="94" spans="1:36" ht="16.350000000000001" hidden="1" customHeight="1" outlineLevel="1"/>
    <row r="95" spans="1:36" ht="16.149999999999999" hidden="1" customHeight="1" outlineLevel="1" thickBot="1">
      <c r="A95" s="112" t="s">
        <v>245</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487"/>
      <c r="AB95" s="487"/>
      <c r="AC95" s="487"/>
      <c r="AD95" s="487"/>
      <c r="AE95" s="487"/>
      <c r="AF95" s="487"/>
      <c r="AG95" s="487"/>
      <c r="AH95" s="113"/>
      <c r="AI95" s="113"/>
      <c r="AJ95" s="113"/>
    </row>
    <row r="96" spans="1:36" ht="16.149999999999999" hidden="1" customHeight="1" outlineLevel="1" thickTop="1" thickBot="1">
      <c r="A96" s="175" t="s">
        <v>246</v>
      </c>
      <c r="B96" s="127"/>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7"/>
      <c r="AB96" s="488">
        <f>計算シート!E30</f>
        <v>0</v>
      </c>
      <c r="AC96" s="489"/>
      <c r="AD96" s="489"/>
      <c r="AE96" s="489"/>
      <c r="AF96" s="490"/>
      <c r="AG96" s="178" t="s">
        <v>220</v>
      </c>
      <c r="AH96" s="114"/>
      <c r="AI96" s="114"/>
      <c r="AJ96" s="114"/>
    </row>
    <row r="97" spans="1:36" ht="16.149999999999999" hidden="1" customHeight="1" outlineLevel="1" thickTop="1" thickBot="1">
      <c r="A97" s="179" t="s">
        <v>247</v>
      </c>
      <c r="B97" s="1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80"/>
      <c r="AB97" s="480">
        <f>計算シート!G30</f>
        <v>0</v>
      </c>
      <c r="AC97" s="481"/>
      <c r="AD97" s="481"/>
      <c r="AE97" s="481"/>
      <c r="AF97" s="482"/>
      <c r="AG97" s="181" t="s">
        <v>190</v>
      </c>
    </row>
    <row r="98" spans="1:36" ht="16.149999999999999" hidden="1" customHeight="1" outlineLevel="1" thickTop="1" thickBot="1">
      <c r="A98" s="179" t="s">
        <v>248</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480">
        <f>計算シート!G74+AB100</f>
        <v>0</v>
      </c>
      <c r="AC98" s="481"/>
      <c r="AD98" s="481"/>
      <c r="AE98" s="481"/>
      <c r="AF98" s="482"/>
      <c r="AG98" s="182" t="s">
        <v>190</v>
      </c>
    </row>
    <row r="99" spans="1:36" ht="16.149999999999999" hidden="1" customHeight="1" outlineLevel="1" thickTop="1">
      <c r="A99" s="183" t="s">
        <v>249</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491">
        <f>AB98-AB97</f>
        <v>0</v>
      </c>
      <c r="AC99" s="491"/>
      <c r="AD99" s="491"/>
      <c r="AE99" s="491"/>
      <c r="AF99" s="491"/>
      <c r="AG99" s="182" t="s">
        <v>190</v>
      </c>
    </row>
    <row r="100" spans="1:36" ht="16.149999999999999" hidden="1" customHeight="1" outlineLevel="1" thickBot="1">
      <c r="A100" s="152"/>
      <c r="B100" s="155" t="s">
        <v>250</v>
      </c>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486">
        <v>0</v>
      </c>
      <c r="AC100" s="486"/>
      <c r="AD100" s="486"/>
      <c r="AE100" s="486"/>
      <c r="AF100" s="486"/>
      <c r="AG100" s="169" t="s">
        <v>190</v>
      </c>
    </row>
    <row r="101" spans="1:36" ht="16.350000000000001" hidden="1" customHeight="1" outlineLevel="1" thickTop="1" thickBot="1">
      <c r="A101" s="184"/>
      <c r="B101" s="185" t="s">
        <v>251</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480">
        <f>計算シート!G52</f>
        <v>0</v>
      </c>
      <c r="AC101" s="481"/>
      <c r="AD101" s="481"/>
      <c r="AE101" s="481"/>
      <c r="AF101" s="482"/>
      <c r="AG101" s="169" t="s">
        <v>226</v>
      </c>
    </row>
    <row r="102" spans="1:36" ht="16.350000000000001" hidden="1" customHeight="1" outlineLevel="1" thickTop="1" thickBot="1">
      <c r="A102" s="186"/>
      <c r="B102" s="187" t="s">
        <v>252</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467">
        <f>IFERROR(AB101/AB97*100,0)</f>
        <v>0</v>
      </c>
      <c r="AC102" s="467"/>
      <c r="AD102" s="467"/>
      <c r="AE102" s="467"/>
      <c r="AF102" s="467"/>
      <c r="AG102" s="189" t="s">
        <v>228</v>
      </c>
    </row>
    <row r="103" spans="1:36" ht="16.350000000000001" hidden="1" customHeight="1" outlineLevel="1"/>
    <row r="104" spans="1:36" ht="16.149999999999999" hidden="1" customHeight="1" outlineLevel="1" thickBot="1">
      <c r="A104" s="112" t="s">
        <v>253</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487"/>
      <c r="AB104" s="487"/>
      <c r="AC104" s="487"/>
      <c r="AD104" s="487"/>
      <c r="AE104" s="487"/>
      <c r="AF104" s="487"/>
      <c r="AG104" s="487"/>
      <c r="AH104" s="113"/>
      <c r="AI104" s="113"/>
      <c r="AJ104" s="113"/>
    </row>
    <row r="105" spans="1:36" ht="16.149999999999999" hidden="1" customHeight="1" outlineLevel="1" thickTop="1" thickBot="1">
      <c r="A105" s="175" t="s">
        <v>254</v>
      </c>
      <c r="B105" s="127"/>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7"/>
      <c r="AB105" s="488">
        <f>計算シート!E31</f>
        <v>0</v>
      </c>
      <c r="AC105" s="489"/>
      <c r="AD105" s="489"/>
      <c r="AE105" s="489"/>
      <c r="AF105" s="490"/>
      <c r="AG105" s="178" t="s">
        <v>220</v>
      </c>
      <c r="AH105" s="114"/>
      <c r="AI105" s="114"/>
      <c r="AJ105" s="114"/>
    </row>
    <row r="106" spans="1:36" ht="16.149999999999999" hidden="1" customHeight="1" outlineLevel="1" thickTop="1" thickBot="1">
      <c r="A106" s="179" t="s">
        <v>255</v>
      </c>
      <c r="B106" s="147"/>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80"/>
      <c r="AB106" s="480">
        <f>計算シート!G31</f>
        <v>0</v>
      </c>
      <c r="AC106" s="481"/>
      <c r="AD106" s="481"/>
      <c r="AE106" s="481"/>
      <c r="AF106" s="482"/>
      <c r="AG106" s="181" t="s">
        <v>190</v>
      </c>
    </row>
    <row r="107" spans="1:36" ht="16.149999999999999" hidden="1" customHeight="1" outlineLevel="1" thickTop="1" thickBot="1">
      <c r="A107" s="179" t="s">
        <v>256</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480">
        <f>計算シート!G75+AB109</f>
        <v>0</v>
      </c>
      <c r="AC107" s="481"/>
      <c r="AD107" s="481"/>
      <c r="AE107" s="481"/>
      <c r="AF107" s="482"/>
      <c r="AG107" s="182" t="s">
        <v>190</v>
      </c>
    </row>
    <row r="108" spans="1:36" ht="16.149999999999999" hidden="1" customHeight="1" outlineLevel="1" thickTop="1">
      <c r="A108" s="183" t="s">
        <v>257</v>
      </c>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483">
        <f>AB107-AB106</f>
        <v>0</v>
      </c>
      <c r="AC108" s="483"/>
      <c r="AD108" s="483"/>
      <c r="AE108" s="483"/>
      <c r="AF108" s="483"/>
      <c r="AG108" s="182" t="s">
        <v>190</v>
      </c>
    </row>
    <row r="109" spans="1:36" ht="16.149999999999999" hidden="1" customHeight="1" outlineLevel="1" thickBot="1">
      <c r="A109" s="152"/>
      <c r="B109" s="155" t="s">
        <v>258</v>
      </c>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484">
        <v>0</v>
      </c>
      <c r="AC109" s="484"/>
      <c r="AD109" s="484"/>
      <c r="AE109" s="484"/>
      <c r="AF109" s="484"/>
      <c r="AG109" s="169" t="s">
        <v>190</v>
      </c>
    </row>
    <row r="110" spans="1:36" ht="16.149999999999999" hidden="1" customHeight="1" outlineLevel="1" thickTop="1" thickBot="1">
      <c r="A110" s="184"/>
      <c r="B110" s="185" t="s">
        <v>259</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480">
        <f>計算シート!G53</f>
        <v>0</v>
      </c>
      <c r="AC110" s="481"/>
      <c r="AD110" s="481"/>
      <c r="AE110" s="481"/>
      <c r="AF110" s="482"/>
      <c r="AG110" s="169" t="s">
        <v>226</v>
      </c>
    </row>
    <row r="111" spans="1:36" ht="16.350000000000001" hidden="1" customHeight="1" outlineLevel="1" thickTop="1" thickBot="1">
      <c r="A111" s="186"/>
      <c r="B111" s="187" t="s">
        <v>260</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485">
        <f>IFERROR(AB110/AB106*100,0)</f>
        <v>0</v>
      </c>
      <c r="AC111" s="485"/>
      <c r="AD111" s="485"/>
      <c r="AE111" s="485"/>
      <c r="AF111" s="485"/>
      <c r="AG111" s="189" t="s">
        <v>228</v>
      </c>
    </row>
    <row r="112" spans="1:36" ht="16.350000000000001" hidden="1" customHeight="1" outlineLevel="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91"/>
      <c r="AC112" s="191"/>
      <c r="AD112" s="191"/>
      <c r="AE112" s="191"/>
      <c r="AF112" s="191"/>
      <c r="AG112" s="122"/>
    </row>
    <row r="113" spans="1:36" ht="16.350000000000001" customHeight="1" collapsed="1">
      <c r="A113" s="192" t="s">
        <v>261</v>
      </c>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row>
    <row r="114" spans="1:36" ht="16.149999999999999" customHeight="1" thickBot="1">
      <c r="A114" s="192" t="s">
        <v>262</v>
      </c>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476"/>
      <c r="AB114" s="476"/>
      <c r="AC114" s="476"/>
      <c r="AD114" s="476"/>
      <c r="AE114" s="476"/>
      <c r="AF114" s="476"/>
      <c r="AG114" s="476"/>
      <c r="AH114" s="113"/>
      <c r="AI114" s="113"/>
      <c r="AJ114" s="113"/>
    </row>
    <row r="115" spans="1:36" ht="16.149999999999999" customHeight="1" thickTop="1" thickBot="1">
      <c r="A115" s="194" t="s">
        <v>263</v>
      </c>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6"/>
      <c r="AB115" s="477">
        <f>計算シート!E97</f>
        <v>0</v>
      </c>
      <c r="AC115" s="478"/>
      <c r="AD115" s="478"/>
      <c r="AE115" s="478"/>
      <c r="AF115" s="479"/>
      <c r="AG115" s="197" t="s">
        <v>220</v>
      </c>
      <c r="AH115" s="114"/>
      <c r="AI115" s="114"/>
      <c r="AJ115" s="114"/>
    </row>
    <row r="116" spans="1:36" ht="16.149999999999999" hidden="1" customHeight="1" outlineLevel="1" thickTop="1" thickBot="1">
      <c r="A116" s="198" t="s">
        <v>264</v>
      </c>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200"/>
      <c r="AB116" s="464">
        <f>計算シート!Q97</f>
        <v>0</v>
      </c>
      <c r="AC116" s="465"/>
      <c r="AD116" s="465"/>
      <c r="AE116" s="465"/>
      <c r="AF116" s="466"/>
      <c r="AG116" s="201" t="s">
        <v>190</v>
      </c>
      <c r="AH116" s="114"/>
      <c r="AI116" s="114"/>
      <c r="AJ116" s="114"/>
    </row>
    <row r="117" spans="1:36" ht="16.149999999999999" customHeight="1" collapsed="1" thickTop="1" thickBot="1">
      <c r="A117" s="198" t="s">
        <v>265</v>
      </c>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200"/>
      <c r="AB117" s="464">
        <f>計算シート!G97</f>
        <v>0</v>
      </c>
      <c r="AC117" s="465"/>
      <c r="AD117" s="465"/>
      <c r="AE117" s="465"/>
      <c r="AF117" s="466"/>
      <c r="AG117" s="201" t="s">
        <v>190</v>
      </c>
    </row>
    <row r="118" spans="1:36" ht="16.149999999999999" hidden="1" customHeight="1" outlineLevel="1" thickTop="1" thickBot="1">
      <c r="A118" s="198" t="s">
        <v>266</v>
      </c>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464">
        <f>計算シート!Q127+AB122</f>
        <v>0</v>
      </c>
      <c r="AC118" s="465"/>
      <c r="AD118" s="465"/>
      <c r="AE118" s="465"/>
      <c r="AF118" s="466"/>
      <c r="AG118" s="203" t="s">
        <v>190</v>
      </c>
    </row>
    <row r="119" spans="1:36" ht="16.149999999999999" customHeight="1" collapsed="1" thickTop="1" thickBot="1">
      <c r="A119" s="198" t="s">
        <v>267</v>
      </c>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464">
        <f>計算シート!G127+AB122</f>
        <v>0</v>
      </c>
      <c r="AC119" s="465"/>
      <c r="AD119" s="465"/>
      <c r="AE119" s="465"/>
      <c r="AF119" s="466"/>
      <c r="AG119" s="203" t="s">
        <v>190</v>
      </c>
    </row>
    <row r="120" spans="1:36" ht="16.149999999999999" hidden="1" customHeight="1" outlineLevel="1" thickTop="1">
      <c r="A120" s="204" t="s">
        <v>268</v>
      </c>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474">
        <f>AB118-AB116</f>
        <v>0</v>
      </c>
      <c r="AC120" s="474"/>
      <c r="AD120" s="474"/>
      <c r="AE120" s="474"/>
      <c r="AF120" s="474"/>
      <c r="AG120" s="203" t="s">
        <v>190</v>
      </c>
    </row>
    <row r="121" spans="1:36" ht="16.149999999999999" customHeight="1" collapsed="1" thickTop="1">
      <c r="A121" s="204" t="s">
        <v>233</v>
      </c>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475">
        <f>AB119-AB117</f>
        <v>0</v>
      </c>
      <c r="AC121" s="475"/>
      <c r="AD121" s="475"/>
      <c r="AE121" s="475"/>
      <c r="AF121" s="475"/>
      <c r="AG121" s="203" t="s">
        <v>190</v>
      </c>
    </row>
    <row r="122" spans="1:36" ht="16.149999999999999" customHeight="1" thickBot="1">
      <c r="A122" s="205"/>
      <c r="B122" s="206" t="s">
        <v>234</v>
      </c>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463">
        <v>0</v>
      </c>
      <c r="AC122" s="463"/>
      <c r="AD122" s="463"/>
      <c r="AE122" s="463"/>
      <c r="AF122" s="463"/>
      <c r="AG122" s="208" t="s">
        <v>190</v>
      </c>
    </row>
    <row r="123" spans="1:36" ht="16.149999999999999" customHeight="1" thickTop="1" thickBot="1">
      <c r="A123" s="209"/>
      <c r="B123" s="210" t="s">
        <v>235</v>
      </c>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464">
        <f>計算シート!G112</f>
        <v>0</v>
      </c>
      <c r="AC123" s="465"/>
      <c r="AD123" s="465"/>
      <c r="AE123" s="465"/>
      <c r="AF123" s="466"/>
      <c r="AG123" s="208" t="s">
        <v>226</v>
      </c>
    </row>
    <row r="124" spans="1:36" ht="16.350000000000001" customHeight="1" thickTop="1" thickBot="1">
      <c r="A124" s="211"/>
      <c r="B124" s="212" t="s">
        <v>236</v>
      </c>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467">
        <f>IFERROR(AB123/AB117*100,0)</f>
        <v>0</v>
      </c>
      <c r="AC124" s="467"/>
      <c r="AD124" s="467"/>
      <c r="AE124" s="467"/>
      <c r="AF124" s="467"/>
      <c r="AG124" s="214" t="s">
        <v>228</v>
      </c>
    </row>
    <row r="125" spans="1:36" ht="16.350000000000001"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row>
    <row r="126" spans="1:36" ht="16.149999999999999" customHeight="1" thickBot="1">
      <c r="A126" s="192" t="s">
        <v>269</v>
      </c>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476"/>
      <c r="AB126" s="476"/>
      <c r="AC126" s="476"/>
      <c r="AD126" s="476"/>
      <c r="AE126" s="476"/>
      <c r="AF126" s="476"/>
      <c r="AG126" s="476"/>
      <c r="AH126" s="113"/>
      <c r="AI126" s="113"/>
      <c r="AJ126" s="113"/>
    </row>
    <row r="127" spans="1:36" ht="16.149999999999999" customHeight="1" thickTop="1" thickBot="1">
      <c r="A127" s="194" t="s">
        <v>270</v>
      </c>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6"/>
      <c r="AB127" s="477">
        <f>計算シート!E98</f>
        <v>0</v>
      </c>
      <c r="AC127" s="478"/>
      <c r="AD127" s="478"/>
      <c r="AE127" s="478"/>
      <c r="AF127" s="479"/>
      <c r="AG127" s="197" t="s">
        <v>220</v>
      </c>
      <c r="AH127" s="114"/>
      <c r="AI127" s="114"/>
      <c r="AJ127" s="114"/>
    </row>
    <row r="128" spans="1:36" ht="16.149999999999999" hidden="1" customHeight="1" outlineLevel="1" thickTop="1" thickBot="1">
      <c r="A128" s="198" t="s">
        <v>271</v>
      </c>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200"/>
      <c r="AB128" s="471">
        <f>計算シート!Q98</f>
        <v>0</v>
      </c>
      <c r="AC128" s="472"/>
      <c r="AD128" s="472"/>
      <c r="AE128" s="472"/>
      <c r="AF128" s="473"/>
      <c r="AG128" s="201" t="s">
        <v>190</v>
      </c>
      <c r="AH128" s="114"/>
      <c r="AI128" s="114"/>
      <c r="AJ128" s="114"/>
    </row>
    <row r="129" spans="1:35" ht="16.149999999999999" customHeight="1" collapsed="1" thickTop="1" thickBot="1">
      <c r="A129" s="198" t="s">
        <v>272</v>
      </c>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200"/>
      <c r="AB129" s="471">
        <f>計算シート!G98</f>
        <v>0</v>
      </c>
      <c r="AC129" s="472"/>
      <c r="AD129" s="472"/>
      <c r="AE129" s="472"/>
      <c r="AF129" s="473"/>
      <c r="AG129" s="201" t="s">
        <v>190</v>
      </c>
    </row>
    <row r="130" spans="1:35" ht="16.149999999999999" hidden="1" customHeight="1" outlineLevel="1" thickTop="1" thickBot="1">
      <c r="A130" s="198" t="s">
        <v>273</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464">
        <f>計算シート!Q128+AB134</f>
        <v>0</v>
      </c>
      <c r="AC130" s="465"/>
      <c r="AD130" s="465"/>
      <c r="AE130" s="465"/>
      <c r="AF130" s="466"/>
      <c r="AG130" s="203" t="s">
        <v>190</v>
      </c>
    </row>
    <row r="131" spans="1:35" ht="16.149999999999999" customHeight="1" collapsed="1" thickTop="1" thickBot="1">
      <c r="A131" s="198" t="s">
        <v>274</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464">
        <f>計算シート!G128+AB134</f>
        <v>0</v>
      </c>
      <c r="AC131" s="465"/>
      <c r="AD131" s="465"/>
      <c r="AE131" s="465"/>
      <c r="AF131" s="466"/>
      <c r="AG131" s="203" t="s">
        <v>190</v>
      </c>
    </row>
    <row r="132" spans="1:35" ht="16.149999999999999" hidden="1" customHeight="1" outlineLevel="1" thickTop="1">
      <c r="A132" s="204" t="s">
        <v>275</v>
      </c>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474">
        <f>AB130-AB128</f>
        <v>0</v>
      </c>
      <c r="AC132" s="474"/>
      <c r="AD132" s="474"/>
      <c r="AE132" s="474"/>
      <c r="AF132" s="474"/>
      <c r="AG132" s="203" t="s">
        <v>190</v>
      </c>
    </row>
    <row r="133" spans="1:35" ht="16.149999999999999" customHeight="1" collapsed="1" thickTop="1">
      <c r="A133" s="204" t="s">
        <v>241</v>
      </c>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475">
        <f>AB131-AB129</f>
        <v>0</v>
      </c>
      <c r="AC133" s="475"/>
      <c r="AD133" s="475"/>
      <c r="AE133" s="475"/>
      <c r="AF133" s="475"/>
      <c r="AG133" s="203" t="s">
        <v>190</v>
      </c>
    </row>
    <row r="134" spans="1:35" ht="16.149999999999999" customHeight="1" thickBot="1">
      <c r="A134" s="205"/>
      <c r="B134" s="206" t="s">
        <v>242</v>
      </c>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463">
        <v>0</v>
      </c>
      <c r="AC134" s="463"/>
      <c r="AD134" s="463"/>
      <c r="AE134" s="463"/>
      <c r="AF134" s="463"/>
      <c r="AG134" s="208" t="s">
        <v>190</v>
      </c>
    </row>
    <row r="135" spans="1:35" ht="16.149999999999999" customHeight="1" thickTop="1" thickBot="1">
      <c r="A135" s="209"/>
      <c r="B135" s="210" t="s">
        <v>243</v>
      </c>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464">
        <f>計算シート!G113</f>
        <v>0</v>
      </c>
      <c r="AC135" s="465"/>
      <c r="AD135" s="465"/>
      <c r="AE135" s="465"/>
      <c r="AF135" s="466"/>
      <c r="AG135" s="208" t="s">
        <v>226</v>
      </c>
    </row>
    <row r="136" spans="1:35" ht="16.350000000000001" customHeight="1" thickTop="1" thickBot="1">
      <c r="A136" s="211"/>
      <c r="B136" s="212" t="s">
        <v>244</v>
      </c>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467">
        <f>IFERROR(AB135/AB129*100,0)</f>
        <v>0</v>
      </c>
      <c r="AC136" s="467"/>
      <c r="AD136" s="467"/>
      <c r="AE136" s="467"/>
      <c r="AF136" s="467"/>
      <c r="AG136" s="214" t="s">
        <v>228</v>
      </c>
    </row>
    <row r="137" spans="1:35" ht="13.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row>
    <row r="138" spans="1:35" ht="16.149999999999999" customHeight="1" thickBot="1">
      <c r="A138" s="112" t="s">
        <v>276</v>
      </c>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340"/>
    </row>
    <row r="139" spans="1:35" ht="16.149999999999999" customHeight="1">
      <c r="A139" s="164" t="s">
        <v>277</v>
      </c>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215"/>
      <c r="AI139" s="110" t="b">
        <v>0</v>
      </c>
    </row>
    <row r="140" spans="1:35" ht="16.149999999999999" customHeight="1">
      <c r="A140" s="152"/>
      <c r="B140" s="109"/>
      <c r="C140" s="109" t="s">
        <v>278</v>
      </c>
      <c r="D140" s="109"/>
      <c r="E140" s="109"/>
      <c r="F140" s="109"/>
      <c r="G140" s="109"/>
      <c r="H140" s="109"/>
      <c r="I140" s="109"/>
      <c r="J140" s="109"/>
      <c r="K140" s="109"/>
      <c r="L140" s="109"/>
      <c r="M140" s="109" t="s">
        <v>279</v>
      </c>
      <c r="N140" s="109"/>
      <c r="O140" s="109"/>
      <c r="P140" s="109"/>
      <c r="Q140" s="109"/>
      <c r="R140" s="109"/>
      <c r="S140" s="109"/>
      <c r="T140" s="109"/>
      <c r="U140" s="109"/>
      <c r="V140" s="109"/>
      <c r="W140" s="109"/>
      <c r="X140" s="109"/>
      <c r="Y140" s="109"/>
      <c r="Z140" s="109"/>
      <c r="AA140" s="109"/>
      <c r="AB140" s="109"/>
      <c r="AC140" s="109"/>
      <c r="AD140" s="109"/>
      <c r="AE140" s="109"/>
      <c r="AF140" s="109"/>
      <c r="AG140" s="134"/>
      <c r="AI140" s="110" t="b">
        <v>0</v>
      </c>
    </row>
    <row r="141" spans="1:35" ht="15.6" customHeight="1">
      <c r="A141" s="152"/>
      <c r="B141" s="109"/>
      <c r="C141" s="109" t="s">
        <v>280</v>
      </c>
      <c r="D141" s="109"/>
      <c r="E141" s="109"/>
      <c r="F141" s="109"/>
      <c r="G141" s="109"/>
      <c r="H141" s="109"/>
      <c r="I141" s="109"/>
      <c r="J141" s="468"/>
      <c r="K141" s="468"/>
      <c r="L141" s="468"/>
      <c r="M141" s="468"/>
      <c r="N141" s="468"/>
      <c r="O141" s="468"/>
      <c r="P141" s="468"/>
      <c r="Q141" s="468"/>
      <c r="R141" s="468"/>
      <c r="S141" s="468"/>
      <c r="T141" s="468"/>
      <c r="U141" s="468"/>
      <c r="V141" s="468"/>
      <c r="W141" s="468"/>
      <c r="X141" s="468"/>
      <c r="Y141" s="468"/>
      <c r="Z141" s="468"/>
      <c r="AA141" s="468"/>
      <c r="AB141" s="468"/>
      <c r="AC141" s="468"/>
      <c r="AD141" s="468"/>
      <c r="AE141" s="468"/>
      <c r="AF141" s="468"/>
      <c r="AG141" s="134" t="s">
        <v>199</v>
      </c>
      <c r="AI141" s="110" t="b">
        <v>0</v>
      </c>
    </row>
    <row r="142" spans="1:35" ht="5.45" customHeight="1">
      <c r="A142" s="216"/>
      <c r="B142" s="130"/>
      <c r="C142" s="130"/>
      <c r="D142" s="130"/>
      <c r="E142" s="130"/>
      <c r="F142" s="130"/>
      <c r="G142" s="130"/>
      <c r="H142" s="130"/>
      <c r="I142" s="130"/>
      <c r="J142" s="130"/>
      <c r="K142" s="130"/>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131"/>
    </row>
    <row r="143" spans="1:35" ht="16.5" customHeight="1">
      <c r="A143" s="183" t="s">
        <v>281</v>
      </c>
      <c r="B143" s="168"/>
      <c r="C143" s="168"/>
      <c r="D143" s="168"/>
      <c r="E143" s="168"/>
      <c r="F143" s="168"/>
      <c r="G143" s="168"/>
      <c r="H143" s="168"/>
      <c r="I143" s="168"/>
      <c r="J143" s="168"/>
      <c r="K143" s="16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219"/>
    </row>
    <row r="144" spans="1:35" ht="49.15" customHeight="1">
      <c r="A144" s="152"/>
      <c r="B144" s="109"/>
      <c r="C144" s="469"/>
      <c r="D144" s="469"/>
      <c r="E144" s="469"/>
      <c r="F144" s="469"/>
      <c r="G144" s="469"/>
      <c r="H144" s="469"/>
      <c r="I144" s="469"/>
      <c r="J144" s="469"/>
      <c r="K144" s="469"/>
      <c r="L144" s="469"/>
      <c r="M144" s="469"/>
      <c r="N144" s="469"/>
      <c r="O144" s="469"/>
      <c r="P144" s="469"/>
      <c r="Q144" s="469"/>
      <c r="R144" s="469"/>
      <c r="S144" s="469"/>
      <c r="T144" s="469"/>
      <c r="U144" s="469"/>
      <c r="V144" s="469"/>
      <c r="W144" s="469"/>
      <c r="X144" s="469"/>
      <c r="Y144" s="469"/>
      <c r="Z144" s="469"/>
      <c r="AA144" s="469"/>
      <c r="AB144" s="469"/>
      <c r="AC144" s="469"/>
      <c r="AD144" s="469"/>
      <c r="AE144" s="469"/>
      <c r="AF144" s="469"/>
      <c r="AG144" s="134"/>
    </row>
    <row r="145" spans="1:36" ht="9" customHeight="1" thickBot="1">
      <c r="A145" s="161"/>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3"/>
    </row>
    <row r="146" spans="1:36" ht="1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340"/>
    </row>
    <row r="147" spans="1:36" ht="15" customHeight="1">
      <c r="A147" s="470" t="s">
        <v>282</v>
      </c>
      <c r="B147" s="470"/>
      <c r="C147" s="470"/>
      <c r="D147" s="470"/>
      <c r="E147" s="470"/>
      <c r="F147" s="470"/>
      <c r="G147" s="470"/>
      <c r="H147" s="470"/>
      <c r="I147" s="470"/>
      <c r="J147" s="470"/>
      <c r="K147" s="470"/>
      <c r="L147" s="470"/>
      <c r="M147" s="470"/>
      <c r="N147" s="470"/>
      <c r="O147" s="470"/>
      <c r="P147" s="470"/>
      <c r="Q147" s="470"/>
      <c r="R147" s="470"/>
      <c r="S147" s="470"/>
      <c r="T147" s="470"/>
      <c r="U147" s="470"/>
      <c r="V147" s="470"/>
      <c r="W147" s="470"/>
      <c r="X147" s="470"/>
      <c r="Y147" s="470"/>
      <c r="Z147" s="470"/>
      <c r="AA147" s="470"/>
      <c r="AB147" s="470"/>
      <c r="AC147" s="470"/>
      <c r="AD147" s="470"/>
      <c r="AE147" s="470"/>
      <c r="AF147" s="470"/>
      <c r="AG147" s="470"/>
      <c r="AH147" s="220"/>
      <c r="AI147" s="220"/>
      <c r="AJ147" s="220"/>
    </row>
    <row r="148" spans="1:36" ht="15" customHeight="1">
      <c r="A148" s="339"/>
      <c r="B148" s="339"/>
      <c r="C148" s="339"/>
      <c r="D148" s="339"/>
      <c r="E148" s="339"/>
      <c r="F148" s="339"/>
      <c r="G148" s="339"/>
      <c r="H148" s="339"/>
      <c r="I148" s="339"/>
      <c r="J148" s="339"/>
      <c r="K148" s="339"/>
      <c r="L148" s="339"/>
      <c r="M148" s="339"/>
      <c r="N148" s="339"/>
      <c r="O148" s="339"/>
      <c r="P148" s="339"/>
      <c r="Q148" s="339"/>
      <c r="R148" s="339"/>
      <c r="S148" s="339"/>
      <c r="T148" s="339"/>
      <c r="U148" s="339"/>
      <c r="V148" s="339"/>
      <c r="W148" s="339"/>
      <c r="X148" s="339"/>
      <c r="Y148" s="339"/>
      <c r="Z148" s="339"/>
      <c r="AA148" s="339"/>
      <c r="AB148" s="339"/>
      <c r="AC148" s="339"/>
      <c r="AD148" s="339"/>
      <c r="AE148" s="339"/>
      <c r="AF148" s="339"/>
      <c r="AG148" s="339"/>
      <c r="AH148" s="220"/>
      <c r="AI148" s="220"/>
      <c r="AJ148" s="220"/>
    </row>
    <row r="149" spans="1:36" ht="15" customHeight="1">
      <c r="A149" s="109"/>
      <c r="B149" s="109"/>
      <c r="C149" s="109" t="s">
        <v>180</v>
      </c>
      <c r="D149" s="109"/>
      <c r="E149" s="461"/>
      <c r="F149" s="461"/>
      <c r="G149" s="109" t="s">
        <v>181</v>
      </c>
      <c r="H149" s="461"/>
      <c r="I149" s="461"/>
      <c r="J149" s="109" t="s">
        <v>182</v>
      </c>
      <c r="K149" s="461"/>
      <c r="L149" s="461"/>
      <c r="M149" s="109" t="s">
        <v>283</v>
      </c>
      <c r="N149" s="109"/>
      <c r="O149" s="109"/>
      <c r="P149" s="109" t="s">
        <v>284</v>
      </c>
      <c r="Q149" s="109"/>
      <c r="R149" s="109"/>
      <c r="S149" s="109"/>
      <c r="T149" s="462"/>
      <c r="U149" s="462"/>
      <c r="V149" s="462"/>
      <c r="W149" s="462"/>
      <c r="X149" s="462"/>
      <c r="Y149" s="462"/>
      <c r="Z149" s="462"/>
      <c r="AA149" s="462"/>
      <c r="AB149" s="462"/>
      <c r="AC149" s="462"/>
      <c r="AD149" s="462"/>
      <c r="AE149" s="462"/>
      <c r="AF149" s="462"/>
      <c r="AG149" s="109"/>
      <c r="AH149" s="340"/>
    </row>
    <row r="150" spans="1:36" ht="15" customHeight="1">
      <c r="A150" s="109"/>
      <c r="B150" s="109"/>
      <c r="C150" s="109"/>
      <c r="D150" s="109"/>
      <c r="E150" s="124"/>
      <c r="F150" s="124"/>
      <c r="G150" s="109"/>
      <c r="H150" s="124"/>
      <c r="I150" s="124"/>
      <c r="J150" s="109"/>
      <c r="K150" s="124"/>
      <c r="L150" s="124"/>
      <c r="M150" s="109"/>
      <c r="N150" s="109"/>
      <c r="O150" s="109"/>
      <c r="P150" s="109"/>
      <c r="Q150" s="109"/>
      <c r="R150" s="109"/>
      <c r="S150" s="109"/>
      <c r="T150" s="124"/>
      <c r="U150" s="124"/>
      <c r="V150" s="124"/>
      <c r="W150" s="124"/>
      <c r="X150" s="124"/>
      <c r="Y150" s="124"/>
      <c r="Z150" s="124"/>
      <c r="AA150" s="124"/>
      <c r="AB150" s="124"/>
      <c r="AC150" s="124"/>
      <c r="AD150" s="124"/>
      <c r="AE150" s="124"/>
      <c r="AF150" s="124"/>
      <c r="AG150" s="109"/>
      <c r="AH150" s="340"/>
    </row>
    <row r="151" spans="1:36" ht="15" customHeight="1">
      <c r="A151" s="109" t="s">
        <v>285</v>
      </c>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340"/>
    </row>
    <row r="152" spans="1:36" ht="15" customHeight="1">
      <c r="A152" s="221"/>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2"/>
      <c r="AI152" s="222"/>
      <c r="AJ152" s="220"/>
    </row>
    <row r="153" spans="1:36" ht="15" customHeight="1">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2"/>
      <c r="AI153" s="222"/>
      <c r="AJ153" s="220"/>
    </row>
    <row r="154" spans="1:36" ht="15" customHeight="1">
      <c r="A154" s="221"/>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2"/>
      <c r="AI154" s="222"/>
      <c r="AJ154" s="220"/>
    </row>
    <row r="155" spans="1:36" ht="15" customHeight="1">
      <c r="A155" s="221"/>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2"/>
      <c r="AI155" s="222"/>
      <c r="AJ155" s="220"/>
    </row>
    <row r="156" spans="1:36" ht="15" customHeight="1">
      <c r="A156" s="221"/>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2"/>
      <c r="AI156" s="222"/>
      <c r="AJ156" s="220"/>
    </row>
    <row r="157" spans="1:36" ht="15" customHeight="1">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2"/>
      <c r="AI157" s="222"/>
      <c r="AJ157" s="220"/>
    </row>
    <row r="158" spans="1:36" ht="15" customHeight="1">
      <c r="A158" s="221"/>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2"/>
      <c r="AI158" s="222"/>
      <c r="AJ158" s="220"/>
    </row>
    <row r="159" spans="1:36" ht="15" customHeight="1">
      <c r="A159" s="221"/>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2"/>
      <c r="AI159" s="222"/>
      <c r="AJ159" s="220"/>
    </row>
    <row r="160" spans="1:36" ht="15" customHeight="1">
      <c r="A160" s="221"/>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2"/>
      <c r="AI160" s="222"/>
      <c r="AJ160" s="220"/>
    </row>
    <row r="161" spans="1:36" ht="15" customHeight="1">
      <c r="A161" s="221"/>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2"/>
      <c r="AI161" s="222"/>
      <c r="AJ161" s="220"/>
    </row>
    <row r="162" spans="1:36" ht="15" customHeight="1">
      <c r="A162" s="221"/>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2"/>
      <c r="AI162" s="222"/>
      <c r="AJ162" s="220"/>
    </row>
    <row r="163" spans="1:36" ht="15" customHeight="1">
      <c r="A163" s="221"/>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2"/>
      <c r="AI163" s="222"/>
      <c r="AJ163" s="220"/>
    </row>
    <row r="164" spans="1:36" ht="15" customHeight="1">
      <c r="A164" s="221"/>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2"/>
      <c r="AI164" s="222"/>
      <c r="AJ164" s="220"/>
    </row>
    <row r="165" spans="1:36" ht="15" customHeight="1">
      <c r="A165" s="221"/>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2"/>
      <c r="AI165" s="222"/>
      <c r="AJ165" s="220"/>
    </row>
    <row r="166" spans="1:36" ht="15" customHeight="1">
      <c r="A166" s="221"/>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2"/>
      <c r="AI166" s="222"/>
      <c r="AJ166" s="220"/>
    </row>
    <row r="167" spans="1:36" ht="15" customHeight="1">
      <c r="A167" s="221"/>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2"/>
      <c r="AI167" s="222"/>
      <c r="AJ167" s="220"/>
    </row>
    <row r="168" spans="1:36" ht="15" customHeight="1">
      <c r="A168" s="221"/>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2"/>
      <c r="AI168" s="222"/>
      <c r="AJ168" s="220"/>
    </row>
    <row r="169" spans="1:36" ht="15" customHeight="1">
      <c r="A169" s="221"/>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2"/>
      <c r="AI169" s="222"/>
      <c r="AJ169" s="220"/>
    </row>
    <row r="170" spans="1:36" ht="15" customHeight="1">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2"/>
      <c r="AI170" s="222"/>
      <c r="AJ170" s="220"/>
    </row>
    <row r="171" spans="1:36" ht="15" customHeight="1">
      <c r="A171" s="221"/>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2"/>
      <c r="AI171" s="222"/>
      <c r="AJ171" s="220"/>
    </row>
    <row r="172" spans="1:36" ht="15" customHeight="1">
      <c r="A172" s="221"/>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2"/>
      <c r="AI172" s="222"/>
      <c r="AJ172" s="220"/>
    </row>
    <row r="173" spans="1:36" ht="15" customHeight="1">
      <c r="A173" s="221"/>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2"/>
      <c r="AI173" s="222"/>
      <c r="AJ173" s="220"/>
    </row>
    <row r="174" spans="1:36" ht="15" customHeight="1">
      <c r="A174" s="221"/>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2"/>
      <c r="AI174" s="222"/>
      <c r="AJ174" s="220"/>
    </row>
    <row r="175" spans="1:36" ht="15" customHeight="1">
      <c r="A175" s="221"/>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2"/>
      <c r="AI175" s="222"/>
      <c r="AJ175" s="220"/>
    </row>
    <row r="176" spans="1:36" ht="15" customHeight="1">
      <c r="A176" s="221"/>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2"/>
      <c r="AI176" s="222"/>
      <c r="AJ176" s="220"/>
    </row>
    <row r="177" spans="1:36" ht="15" customHeight="1">
      <c r="A177" s="221"/>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2"/>
      <c r="AI177" s="222"/>
      <c r="AJ177" s="220"/>
    </row>
    <row r="178" spans="1:36" ht="15" customHeight="1">
      <c r="A178" s="221"/>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2"/>
      <c r="AI178" s="222"/>
      <c r="AJ178" s="220"/>
    </row>
    <row r="179" spans="1:36" ht="15" customHeight="1">
      <c r="A179" s="221"/>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2"/>
      <c r="AI179" s="222"/>
      <c r="AJ179" s="220"/>
    </row>
    <row r="180" spans="1:36" ht="15" customHeight="1">
      <c r="A180" s="221"/>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2"/>
      <c r="AI180" s="222"/>
      <c r="AJ180" s="220"/>
    </row>
    <row r="181" spans="1:36" ht="15" customHeight="1">
      <c r="A181" s="221"/>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2"/>
      <c r="AI181" s="222"/>
      <c r="AJ181" s="220"/>
    </row>
    <row r="182" spans="1:36" ht="15" customHeight="1">
      <c r="A182" s="221"/>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2"/>
      <c r="AI182" s="222"/>
      <c r="AJ182" s="220"/>
    </row>
    <row r="183" spans="1:36" ht="15" customHeight="1">
      <c r="A183" s="221"/>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2"/>
      <c r="AI183" s="222"/>
      <c r="AJ183" s="220"/>
    </row>
    <row r="184" spans="1:36" ht="15" customHeight="1">
      <c r="A184" s="221"/>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2"/>
      <c r="AI184" s="222"/>
      <c r="AJ184" s="220"/>
    </row>
    <row r="185" spans="1:36" ht="15" customHeight="1">
      <c r="A185" s="221"/>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2"/>
      <c r="AI185" s="222"/>
      <c r="AJ185" s="220"/>
    </row>
    <row r="186" spans="1:36" ht="15" customHeight="1">
      <c r="A186" s="221"/>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2"/>
      <c r="AI186" s="222"/>
      <c r="AJ186" s="220"/>
    </row>
    <row r="187" spans="1:36" ht="15" customHeight="1">
      <c r="A187" s="221"/>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2"/>
      <c r="AI187" s="222"/>
      <c r="AJ187" s="220"/>
    </row>
    <row r="188" spans="1:36" ht="15" customHeight="1">
      <c r="A188" s="221"/>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2"/>
      <c r="AI188" s="222"/>
      <c r="AJ188" s="220"/>
    </row>
    <row r="189" spans="1:36" ht="15" customHeight="1">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2"/>
      <c r="AI189" s="222"/>
      <c r="AJ189" s="220"/>
    </row>
    <row r="190" spans="1:36" ht="16.149999999999999" customHeight="1">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2"/>
      <c r="AI190" s="222"/>
      <c r="AJ190" s="220"/>
    </row>
    <row r="191" spans="1:36" ht="16.149999999999999" customHeight="1">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2"/>
      <c r="AI191" s="222"/>
      <c r="AJ191" s="220"/>
    </row>
    <row r="192" spans="1:36" ht="16.149999999999999" customHeight="1">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2"/>
      <c r="AI192" s="222"/>
    </row>
    <row r="193" spans="1:71">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2"/>
      <c r="AI193" s="222"/>
    </row>
    <row r="194" spans="1:71">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2"/>
      <c r="AI194" s="222"/>
    </row>
    <row r="195" spans="1:71" ht="16.149999999999999" customHeight="1">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2"/>
      <c r="AI195" s="222"/>
    </row>
    <row r="196" spans="1:71" ht="16.149999999999999" customHeight="1">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2"/>
      <c r="AI196" s="222"/>
    </row>
    <row r="197" spans="1:71" ht="16.149999999999999" customHeight="1">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2"/>
      <c r="AI197" s="222"/>
    </row>
    <row r="198" spans="1:71">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2"/>
      <c r="AI198" s="222"/>
    </row>
    <row r="199" spans="1:71" ht="15" customHeight="1">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2"/>
      <c r="AI199" s="222"/>
      <c r="AN199" s="223"/>
      <c r="AO199" s="223"/>
      <c r="AP199" s="223"/>
      <c r="AQ199" s="223"/>
      <c r="AR199" s="223"/>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row>
    <row r="200" spans="1:71" ht="15" customHeight="1">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2"/>
      <c r="AI200" s="222"/>
      <c r="AM200" s="223"/>
      <c r="AN200" s="223"/>
      <c r="AO200" s="223"/>
      <c r="AP200" s="223"/>
      <c r="AQ200" s="223"/>
      <c r="AR200" s="223"/>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row>
    <row r="201" spans="1:71" ht="15" customHeight="1">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2"/>
      <c r="AI201" s="222"/>
      <c r="AM201" s="223"/>
      <c r="AN201" s="223"/>
      <c r="AO201" s="223"/>
      <c r="AP201" s="223"/>
      <c r="AQ201" s="223"/>
      <c r="AR201" s="223"/>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row>
    <row r="202" spans="1:71" ht="15" customHeight="1">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2"/>
      <c r="AI202" s="222"/>
      <c r="AM202" s="223"/>
      <c r="AN202" s="223"/>
      <c r="AO202" s="223"/>
      <c r="AP202" s="223"/>
      <c r="AQ202" s="223"/>
      <c r="AR202" s="223"/>
      <c r="AS202" s="109"/>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c r="BS202" s="109"/>
    </row>
    <row r="203" spans="1:71" ht="15" customHeight="1">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2"/>
      <c r="AI203" s="222"/>
      <c r="AM203" s="223"/>
      <c r="AN203" s="223"/>
      <c r="AO203" s="223"/>
      <c r="AP203" s="223"/>
      <c r="AQ203" s="223"/>
      <c r="AR203" s="223"/>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row>
    <row r="204" spans="1:71" ht="15" customHeight="1">
      <c r="AM204" s="223"/>
      <c r="AN204" s="223"/>
      <c r="AO204" s="223"/>
      <c r="AP204" s="223"/>
      <c r="AQ204" s="223"/>
      <c r="AR204" s="223"/>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row>
    <row r="205" spans="1:71" ht="15" customHeight="1">
      <c r="AM205" s="223"/>
      <c r="AN205" s="223"/>
      <c r="AO205" s="223"/>
      <c r="AP205" s="223"/>
      <c r="AQ205" s="223"/>
      <c r="AR205" s="223"/>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row>
    <row r="206" spans="1:71" ht="15" customHeight="1">
      <c r="AM206" s="223"/>
      <c r="AN206" s="223"/>
      <c r="AO206" s="223"/>
      <c r="AP206" s="223"/>
      <c r="AQ206" s="223"/>
      <c r="AR206" s="223"/>
      <c r="AS206" s="109"/>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c r="BS206" s="109"/>
    </row>
    <row r="207" spans="1:71" ht="15" customHeight="1">
      <c r="AM207" s="223"/>
      <c r="AN207" s="223"/>
      <c r="AO207" s="223"/>
      <c r="AP207" s="223"/>
      <c r="AQ207" s="223"/>
      <c r="AR207" s="223"/>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row>
    <row r="208" spans="1:71" ht="15" customHeight="1">
      <c r="AM208" s="223"/>
      <c r="AN208" s="223"/>
      <c r="AO208" s="223"/>
      <c r="AP208" s="223"/>
      <c r="AQ208" s="223"/>
      <c r="AR208" s="223"/>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row>
    <row r="209" spans="39:71" ht="15" customHeight="1">
      <c r="AM209" s="224"/>
      <c r="AN209" s="225"/>
      <c r="AO209" s="224"/>
      <c r="AP209" s="224"/>
      <c r="AQ209" s="224"/>
      <c r="AR209" s="224"/>
      <c r="AS209" s="226"/>
      <c r="AT209" s="226"/>
      <c r="AU209" s="226"/>
      <c r="AV209" s="226"/>
      <c r="AW209" s="226"/>
      <c r="AX209" s="226"/>
      <c r="AY209" s="226"/>
      <c r="AZ209" s="226"/>
      <c r="BA209" s="226"/>
      <c r="BB209" s="226"/>
      <c r="BC209" s="226"/>
      <c r="BD209" s="226"/>
      <c r="BE209" s="226"/>
      <c r="BF209" s="226"/>
      <c r="BG209" s="226"/>
      <c r="BH209" s="226"/>
      <c r="BI209" s="226"/>
      <c r="BJ209" s="226"/>
      <c r="BK209" s="226"/>
      <c r="BL209" s="226"/>
      <c r="BM209" s="226"/>
      <c r="BN209" s="226"/>
      <c r="BO209" s="226"/>
      <c r="BP209" s="226"/>
      <c r="BQ209" s="226"/>
      <c r="BR209" s="226"/>
      <c r="BS209" s="226"/>
    </row>
    <row r="210" spans="39:71" ht="15" customHeight="1">
      <c r="AM210" s="225"/>
      <c r="AN210" s="225"/>
      <c r="AO210" s="224"/>
      <c r="AP210" s="224"/>
      <c r="AQ210" s="224"/>
      <c r="AR210" s="224"/>
      <c r="AS210" s="226"/>
      <c r="AT210" s="226"/>
      <c r="AU210" s="226"/>
      <c r="AV210" s="226"/>
      <c r="AW210" s="226"/>
      <c r="AX210" s="226"/>
      <c r="AY210" s="226"/>
      <c r="AZ210" s="226"/>
      <c r="BA210" s="226"/>
      <c r="BB210" s="226"/>
      <c r="BC210" s="226"/>
      <c r="BD210" s="226"/>
      <c r="BE210" s="226"/>
      <c r="BF210" s="226"/>
      <c r="BG210" s="226"/>
      <c r="BH210" s="226"/>
      <c r="BI210" s="226"/>
      <c r="BJ210" s="226"/>
      <c r="BK210" s="226"/>
      <c r="BL210" s="226"/>
      <c r="BM210" s="226"/>
      <c r="BN210" s="226"/>
      <c r="BO210" s="226"/>
      <c r="BP210" s="226"/>
      <c r="BQ210" s="226"/>
      <c r="BR210" s="226"/>
      <c r="BS210" s="226"/>
    </row>
    <row r="211" spans="39:71" ht="15" customHeight="1">
      <c r="AM211" s="225"/>
      <c r="AN211" s="225"/>
      <c r="AO211" s="224"/>
      <c r="AP211" s="224"/>
      <c r="AQ211" s="224"/>
      <c r="AR211" s="224"/>
      <c r="AS211" s="226"/>
      <c r="AT211" s="226"/>
      <c r="AU211" s="226"/>
      <c r="AV211" s="226"/>
      <c r="AW211" s="226"/>
      <c r="AX211" s="226"/>
      <c r="AY211" s="226"/>
      <c r="AZ211" s="226"/>
      <c r="BA211" s="226"/>
      <c r="BB211" s="226"/>
      <c r="BC211" s="226"/>
      <c r="BD211" s="226"/>
      <c r="BE211" s="226"/>
      <c r="BF211" s="226"/>
      <c r="BG211" s="226"/>
      <c r="BH211" s="226"/>
      <c r="BI211" s="226"/>
      <c r="BJ211" s="226"/>
      <c r="BK211" s="226"/>
      <c r="BL211" s="226"/>
      <c r="BM211" s="226"/>
      <c r="BN211" s="226"/>
      <c r="BO211" s="226"/>
      <c r="BP211" s="226"/>
      <c r="BQ211" s="226"/>
      <c r="BR211" s="226"/>
      <c r="BS211" s="226"/>
    </row>
    <row r="212" spans="39:71" ht="15" customHeight="1">
      <c r="AM212" s="225"/>
      <c r="AN212" s="225"/>
      <c r="AO212" s="224"/>
      <c r="AP212" s="224"/>
      <c r="AQ212" s="224"/>
      <c r="AR212" s="224"/>
      <c r="AS212" s="226"/>
      <c r="AT212" s="226"/>
      <c r="AU212" s="226"/>
      <c r="AV212" s="226"/>
      <c r="AW212" s="226"/>
      <c r="AX212" s="226"/>
      <c r="AY212" s="226"/>
      <c r="AZ212" s="226"/>
      <c r="BA212" s="226"/>
      <c r="BB212" s="226"/>
      <c r="BC212" s="226"/>
      <c r="BD212" s="226"/>
      <c r="BE212" s="226"/>
      <c r="BF212" s="226"/>
      <c r="BG212" s="226"/>
      <c r="BH212" s="226"/>
      <c r="BI212" s="226"/>
      <c r="BJ212" s="226"/>
      <c r="BK212" s="226"/>
      <c r="BL212" s="226"/>
      <c r="BM212" s="226"/>
      <c r="BN212" s="226"/>
      <c r="BO212" s="226"/>
      <c r="BP212" s="226"/>
      <c r="BQ212" s="226"/>
      <c r="BR212" s="226"/>
      <c r="BS212" s="226"/>
    </row>
    <row r="213" spans="39:71" ht="15" customHeight="1">
      <c r="AM213" s="225"/>
      <c r="AN213" s="225"/>
      <c r="AO213" s="224"/>
      <c r="AP213" s="224"/>
      <c r="AQ213" s="224"/>
      <c r="AR213" s="224"/>
      <c r="AS213" s="226"/>
      <c r="AT213" s="226"/>
      <c r="AU213" s="226"/>
      <c r="AV213" s="226"/>
      <c r="AW213" s="226"/>
      <c r="AX213" s="226"/>
      <c r="AY213" s="226"/>
      <c r="AZ213" s="226"/>
      <c r="BA213" s="226"/>
      <c r="BB213" s="226"/>
      <c r="BC213" s="226"/>
      <c r="BD213" s="226"/>
      <c r="BE213" s="226"/>
      <c r="BF213" s="226"/>
      <c r="BG213" s="226"/>
      <c r="BH213" s="226"/>
      <c r="BI213" s="226"/>
      <c r="BJ213" s="226"/>
      <c r="BK213" s="226"/>
      <c r="BL213" s="226"/>
      <c r="BM213" s="226"/>
      <c r="BN213" s="226"/>
      <c r="BO213" s="226"/>
      <c r="BP213" s="226"/>
      <c r="BQ213" s="226"/>
      <c r="BR213" s="226"/>
      <c r="BS213" s="226"/>
    </row>
    <row r="214" spans="39:71" ht="15" customHeight="1">
      <c r="AM214" s="225"/>
      <c r="AN214" s="225"/>
      <c r="AO214" s="224"/>
      <c r="AP214" s="224"/>
      <c r="AQ214" s="224"/>
      <c r="AR214" s="224"/>
      <c r="AS214" s="226"/>
      <c r="AT214" s="226"/>
      <c r="AU214" s="226"/>
      <c r="AV214" s="226"/>
      <c r="AW214" s="226"/>
      <c r="AX214" s="226"/>
      <c r="AY214" s="226"/>
      <c r="AZ214" s="226"/>
      <c r="BA214" s="226"/>
      <c r="BB214" s="226"/>
      <c r="BC214" s="226"/>
      <c r="BD214" s="226"/>
      <c r="BE214" s="226"/>
      <c r="BF214" s="226"/>
      <c r="BG214" s="226"/>
      <c r="BH214" s="226"/>
      <c r="BI214" s="226"/>
      <c r="BJ214" s="226"/>
      <c r="BK214" s="226"/>
      <c r="BL214" s="226"/>
      <c r="BM214" s="226"/>
      <c r="BN214" s="226"/>
      <c r="BO214" s="226"/>
      <c r="BP214" s="226"/>
      <c r="BQ214" s="226"/>
      <c r="BR214" s="226"/>
      <c r="BS214" s="226"/>
    </row>
    <row r="215" spans="39:71" ht="15" customHeight="1">
      <c r="AM215" s="224"/>
      <c r="AN215" s="225"/>
      <c r="AO215" s="224"/>
      <c r="AP215" s="224"/>
      <c r="AQ215" s="224"/>
      <c r="AR215" s="224"/>
      <c r="AS215" s="226"/>
      <c r="AT215" s="226"/>
      <c r="AU215" s="226"/>
      <c r="AV215" s="226"/>
      <c r="AW215" s="226"/>
      <c r="AX215" s="226"/>
      <c r="AY215" s="226"/>
      <c r="AZ215" s="226"/>
      <c r="BA215" s="226"/>
      <c r="BB215" s="226"/>
      <c r="BC215" s="226"/>
      <c r="BD215" s="226"/>
      <c r="BE215" s="226"/>
      <c r="BF215" s="226"/>
      <c r="BG215" s="226"/>
      <c r="BH215" s="226"/>
      <c r="BI215" s="226"/>
      <c r="BJ215" s="226"/>
      <c r="BK215" s="226"/>
      <c r="BL215" s="226"/>
      <c r="BM215" s="226"/>
      <c r="BN215" s="226"/>
      <c r="BO215" s="226"/>
      <c r="BP215" s="226"/>
      <c r="BQ215" s="226"/>
      <c r="BR215" s="226"/>
      <c r="BS215" s="226"/>
    </row>
    <row r="216" spans="39:71" ht="15" customHeight="1">
      <c r="AM216" s="224"/>
      <c r="AN216" s="225"/>
      <c r="AO216" s="224"/>
      <c r="AP216" s="224"/>
      <c r="AQ216" s="224"/>
      <c r="AR216" s="224"/>
      <c r="AS216" s="226"/>
      <c r="AT216" s="226"/>
      <c r="AU216" s="226"/>
      <c r="AV216" s="226"/>
      <c r="AW216" s="226"/>
      <c r="AX216" s="226"/>
      <c r="AY216" s="226"/>
      <c r="AZ216" s="226"/>
      <c r="BA216" s="226"/>
      <c r="BB216" s="226"/>
      <c r="BC216" s="226"/>
      <c r="BD216" s="226"/>
      <c r="BE216" s="226"/>
      <c r="BF216" s="226"/>
      <c r="BG216" s="226"/>
      <c r="BH216" s="226"/>
      <c r="BI216" s="226"/>
      <c r="BJ216" s="226"/>
      <c r="BK216" s="226"/>
      <c r="BL216" s="226"/>
      <c r="BM216" s="226"/>
      <c r="BN216" s="226"/>
      <c r="BO216" s="226"/>
      <c r="BP216" s="226"/>
      <c r="BQ216" s="226"/>
      <c r="BR216" s="226"/>
      <c r="BS216" s="226"/>
    </row>
    <row r="217" spans="39:71" ht="15" customHeight="1">
      <c r="AM217" s="224"/>
      <c r="AN217" s="225"/>
      <c r="AO217" s="224"/>
      <c r="AP217" s="224"/>
      <c r="AQ217" s="224"/>
      <c r="AR217" s="224"/>
      <c r="AS217" s="226"/>
      <c r="AT217" s="226"/>
      <c r="AU217" s="226"/>
      <c r="AV217" s="226"/>
      <c r="AW217" s="226"/>
      <c r="AX217" s="226"/>
      <c r="AY217" s="226"/>
      <c r="AZ217" s="226"/>
      <c r="BA217" s="226"/>
      <c r="BB217" s="226"/>
      <c r="BC217" s="226"/>
      <c r="BD217" s="226"/>
      <c r="BE217" s="226"/>
      <c r="BF217" s="226"/>
      <c r="BG217" s="226"/>
      <c r="BH217" s="226"/>
      <c r="BI217" s="226"/>
      <c r="BJ217" s="226"/>
      <c r="BK217" s="226"/>
      <c r="BL217" s="226"/>
      <c r="BM217" s="226"/>
      <c r="BN217" s="226"/>
      <c r="BO217" s="226"/>
      <c r="BP217" s="226"/>
      <c r="BQ217" s="226"/>
      <c r="BR217" s="226"/>
      <c r="BS217" s="226"/>
    </row>
    <row r="218" spans="39:71" ht="15" customHeight="1">
      <c r="AM218" s="225"/>
      <c r="AN218" s="225"/>
      <c r="AO218" s="224"/>
      <c r="AP218" s="224"/>
      <c r="AQ218" s="224"/>
      <c r="AR218" s="224"/>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row>
    <row r="219" spans="39:71" ht="15" customHeight="1">
      <c r="AM219" s="224"/>
      <c r="AN219" s="225"/>
      <c r="AO219" s="224"/>
      <c r="AP219" s="224"/>
      <c r="AQ219" s="224"/>
      <c r="AR219" s="224"/>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row>
    <row r="220" spans="39:71" ht="15" customHeight="1">
      <c r="AM220" s="224"/>
      <c r="AN220" s="225"/>
      <c r="AO220" s="224"/>
      <c r="AP220" s="224"/>
      <c r="AQ220" s="224"/>
      <c r="AR220" s="224"/>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row>
    <row r="221" spans="39:71" ht="15" customHeight="1">
      <c r="AM221" s="225"/>
      <c r="AN221" s="225"/>
      <c r="AO221" s="224"/>
      <c r="AP221" s="224"/>
      <c r="AQ221" s="224"/>
      <c r="AR221" s="224"/>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row>
    <row r="222" spans="39:71" ht="15" customHeight="1">
      <c r="AM222" s="224"/>
      <c r="AN222" s="225"/>
      <c r="AO222" s="224"/>
      <c r="AP222" s="224"/>
      <c r="AQ222" s="224"/>
      <c r="AR222" s="224"/>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row>
  </sheetData>
  <mergeCells count="110">
    <mergeCell ref="A2:R2"/>
    <mergeCell ref="S2:T2"/>
    <mergeCell ref="Q4:U4"/>
    <mergeCell ref="V4:AG4"/>
    <mergeCell ref="Q5:U5"/>
    <mergeCell ref="V5:AG5"/>
    <mergeCell ref="B9:C9"/>
    <mergeCell ref="D9:Z9"/>
    <mergeCell ref="B10:C10"/>
    <mergeCell ref="D10:Z10"/>
    <mergeCell ref="B16:D16"/>
    <mergeCell ref="E16:F16"/>
    <mergeCell ref="H16:I16"/>
    <mergeCell ref="O16:P16"/>
    <mergeCell ref="R16:S16"/>
    <mergeCell ref="V16:Y16"/>
    <mergeCell ref="X27:Y27"/>
    <mergeCell ref="AB33:AF33"/>
    <mergeCell ref="B34:W34"/>
    <mergeCell ref="AB34:AF34"/>
    <mergeCell ref="C35:AA35"/>
    <mergeCell ref="AB35:AF35"/>
    <mergeCell ref="B21:D21"/>
    <mergeCell ref="E21:F21"/>
    <mergeCell ref="H21:I21"/>
    <mergeCell ref="O21:P21"/>
    <mergeCell ref="R21:S21"/>
    <mergeCell ref="V21:Y21"/>
    <mergeCell ref="AB40:AF40"/>
    <mergeCell ref="AB41:AF41"/>
    <mergeCell ref="AB42:AF42"/>
    <mergeCell ref="AB46:AF46"/>
    <mergeCell ref="AB47:AF47"/>
    <mergeCell ref="AB48:AF48"/>
    <mergeCell ref="AB36:AF36"/>
    <mergeCell ref="R37:V37"/>
    <mergeCell ref="X37:Z37"/>
    <mergeCell ref="AC37:AE37"/>
    <mergeCell ref="AB38:AF38"/>
    <mergeCell ref="AB39:AF39"/>
    <mergeCell ref="AB72:AF72"/>
    <mergeCell ref="AB73:AF73"/>
    <mergeCell ref="AB74:AF74"/>
    <mergeCell ref="AB75:AF75"/>
    <mergeCell ref="AB78:AF78"/>
    <mergeCell ref="AB79:AF79"/>
    <mergeCell ref="AB49:AF49"/>
    <mergeCell ref="AB50:AF50"/>
    <mergeCell ref="AB51:AF51"/>
    <mergeCell ref="AB69:AF69"/>
    <mergeCell ref="AB70:AF70"/>
    <mergeCell ref="AB71:AF71"/>
    <mergeCell ref="AB87:AF87"/>
    <mergeCell ref="AB88:AF88"/>
    <mergeCell ref="AB89:AF89"/>
    <mergeCell ref="AB90:AF90"/>
    <mergeCell ref="AB91:AF91"/>
    <mergeCell ref="AB92:AF92"/>
    <mergeCell ref="AB80:AF80"/>
    <mergeCell ref="AB81:AF81"/>
    <mergeCell ref="AB82:AF82"/>
    <mergeCell ref="AB83:AF83"/>
    <mergeCell ref="AB84:AF84"/>
    <mergeCell ref="AA86:AG86"/>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 ref="AB115:AF115"/>
    <mergeCell ref="AB116:AF116"/>
    <mergeCell ref="AB117:AF117"/>
    <mergeCell ref="AB118:AF118"/>
    <mergeCell ref="AB119:AF119"/>
    <mergeCell ref="AB120:AF120"/>
    <mergeCell ref="AB107:AF107"/>
    <mergeCell ref="AB108:AF108"/>
    <mergeCell ref="AB109:AF109"/>
    <mergeCell ref="AB110:AF110"/>
    <mergeCell ref="AB111:AF111"/>
    <mergeCell ref="AA114:AG114"/>
    <mergeCell ref="AB128:AF128"/>
    <mergeCell ref="AB129:AF129"/>
    <mergeCell ref="AB130:AF130"/>
    <mergeCell ref="AB131:AF131"/>
    <mergeCell ref="AB132:AF132"/>
    <mergeCell ref="AB133:AF133"/>
    <mergeCell ref="AB121:AF121"/>
    <mergeCell ref="AB122:AF122"/>
    <mergeCell ref="AB123:AF123"/>
    <mergeCell ref="AB124:AF124"/>
    <mergeCell ref="AA126:AG126"/>
    <mergeCell ref="AB127:AF127"/>
    <mergeCell ref="E149:F149"/>
    <mergeCell ref="H149:I149"/>
    <mergeCell ref="K149:L149"/>
    <mergeCell ref="T149:AF149"/>
    <mergeCell ref="AB134:AF134"/>
    <mergeCell ref="AB135:AF135"/>
    <mergeCell ref="AB136:AF136"/>
    <mergeCell ref="J141:AF141"/>
    <mergeCell ref="C144:AF144"/>
    <mergeCell ref="A147:AG147"/>
  </mergeCells>
  <phoneticPr fontId="2"/>
  <conditionalFormatting sqref="AA61:AE67">
    <cfRule type="containsText" dxfId="12" priority="3" operator="containsText" text="問題あり">
      <formula>NOT(ISERROR(SEARCH("問題あり",AA61)))</formula>
    </cfRule>
  </conditionalFormatting>
  <conditionalFormatting sqref="B36:AG39">
    <cfRule type="expression" dxfId="11" priority="1">
      <formula>$AI$27=FALSE</formula>
    </cfRule>
  </conditionalFormatting>
  <dataValidations count="1">
    <dataValidation type="list" allowBlank="1" showInputMessage="1" showErrorMessage="1" sqref="R16:S18 H16:I18 R21:S21 H21:I21" xr:uid="{1B623F03-E690-43C6-898E-E76D4DA8FA8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rowBreaks count="3" manualBreakCount="3">
    <brk id="31" max="51" man="1"/>
    <brk id="85" max="51" man="1"/>
    <brk id="11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47108"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47109"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9307-F3DE-46A5-91C7-CCA9E8DC9435}">
  <dimension ref="A1"/>
  <sheetViews>
    <sheetView showGridLines="0" workbookViewId="0"/>
  </sheetViews>
  <sheetFormatPr defaultRowHeight="18.75"/>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7DF0-7E2F-4C2E-B704-62D9B8E1CD5D}">
  <sheetPr>
    <pageSetUpPr fitToPage="1"/>
  </sheetPr>
  <dimension ref="A1:U140"/>
  <sheetViews>
    <sheetView showGridLines="0" zoomScaleNormal="100" workbookViewId="0">
      <selection activeCell="C27" sqref="C27:R27"/>
    </sheetView>
  </sheetViews>
  <sheetFormatPr defaultRowHeight="18.75" outlineLevelRow="1" outlineLevelCol="1"/>
  <cols>
    <col min="3" max="3" width="15.125" customWidth="1"/>
    <col min="4" max="4" width="15.125" style="52" customWidth="1"/>
    <col min="5" max="5" width="11" style="52" bestFit="1" customWidth="1"/>
    <col min="6" max="6" width="15.125" customWidth="1"/>
    <col min="7" max="7" width="10.25" customWidth="1"/>
    <col min="8" max="8" width="5.625" customWidth="1"/>
    <col min="9" max="9" width="10.375" customWidth="1"/>
    <col min="10" max="10" width="5.5" style="1" customWidth="1"/>
    <col min="11" max="11" width="10.375" customWidth="1"/>
    <col min="12" max="12" width="4.625" style="1" customWidth="1"/>
    <col min="13" max="13" width="9.375" customWidth="1"/>
    <col min="14" max="14" width="4.625" style="1" customWidth="1"/>
    <col min="15" max="15" width="10.125" hidden="1" customWidth="1" outlineLevel="1"/>
    <col min="16" max="16" width="6.125" style="1" hidden="1" customWidth="1" outlineLevel="1"/>
    <col min="17" max="17" width="10.125" customWidth="1" collapsed="1"/>
    <col min="18" max="18" width="6.125" style="1" bestFit="1" customWidth="1"/>
  </cols>
  <sheetData>
    <row r="1" spans="1:19" ht="20.25">
      <c r="A1" s="298" t="s">
        <v>92</v>
      </c>
    </row>
    <row r="2" spans="1:19" ht="19.5" thickBot="1"/>
    <row r="3" spans="1:19" ht="21" thickTop="1">
      <c r="B3" s="322" t="s">
        <v>93</v>
      </c>
      <c r="C3" s="323"/>
      <c r="D3" s="324"/>
      <c r="E3" s="324"/>
      <c r="F3" s="323"/>
      <c r="G3" s="323"/>
      <c r="H3" s="323"/>
      <c r="I3" s="323"/>
      <c r="J3" s="325"/>
      <c r="K3" s="323"/>
      <c r="L3" s="325"/>
      <c r="M3" s="323"/>
      <c r="N3" s="325"/>
      <c r="O3" s="323"/>
      <c r="P3" s="325"/>
      <c r="Q3" s="323"/>
      <c r="R3" s="325"/>
      <c r="S3" s="326"/>
    </row>
    <row r="4" spans="1:19">
      <c r="B4" s="327"/>
      <c r="C4" s="351" t="s">
        <v>94</v>
      </c>
      <c r="D4" s="351"/>
      <c r="E4" s="351"/>
      <c r="F4" s="351"/>
      <c r="G4" s="351"/>
      <c r="H4" s="351"/>
      <c r="I4" s="351"/>
      <c r="J4" s="351"/>
      <c r="K4" s="351"/>
      <c r="L4" s="351"/>
      <c r="M4" s="351"/>
      <c r="N4" s="351"/>
      <c r="O4" s="351"/>
      <c r="P4" s="351"/>
      <c r="Q4" s="296"/>
      <c r="R4" s="320"/>
      <c r="S4" s="328"/>
    </row>
    <row r="5" spans="1:19" ht="18.75" customHeight="1">
      <c r="B5" s="327"/>
      <c r="C5" s="448" t="s">
        <v>95</v>
      </c>
      <c r="D5" s="449"/>
      <c r="E5" s="64"/>
      <c r="F5" s="321"/>
      <c r="G5" s="7"/>
      <c r="H5" s="7"/>
      <c r="I5" s="452" t="s">
        <v>96</v>
      </c>
      <c r="J5" s="453"/>
      <c r="K5" s="453"/>
      <c r="L5" s="454"/>
      <c r="M5" s="6"/>
      <c r="N5" s="6"/>
      <c r="O5" s="6"/>
      <c r="P5" s="6"/>
      <c r="Q5" s="296"/>
      <c r="R5" s="320"/>
      <c r="S5" s="328"/>
    </row>
    <row r="6" spans="1:19" ht="19.5" thickBot="1">
      <c r="B6" s="327"/>
      <c r="C6" s="450"/>
      <c r="D6" s="451"/>
      <c r="E6" s="64"/>
      <c r="F6" s="68"/>
      <c r="G6" s="7"/>
      <c r="H6" s="7"/>
      <c r="I6" s="455"/>
      <c r="J6" s="456"/>
      <c r="K6" s="456"/>
      <c r="L6" s="457"/>
      <c r="M6" s="6"/>
      <c r="N6" s="6"/>
      <c r="O6" s="6"/>
      <c r="P6" s="6"/>
      <c r="Q6" s="296"/>
      <c r="R6" s="320"/>
      <c r="S6" s="328"/>
    </row>
    <row r="7" spans="1:19" ht="20.25" thickTop="1" thickBot="1">
      <c r="B7" s="327"/>
      <c r="C7" s="458">
        <v>3600</v>
      </c>
      <c r="D7" s="459"/>
      <c r="E7" s="68" t="s">
        <v>97</v>
      </c>
      <c r="F7" s="320">
        <v>10</v>
      </c>
      <c r="G7" s="68" t="s">
        <v>98</v>
      </c>
      <c r="H7" s="68" t="s">
        <v>99</v>
      </c>
      <c r="I7" s="393">
        <f>C7*F7</f>
        <v>36000</v>
      </c>
      <c r="J7" s="460"/>
      <c r="K7" s="460"/>
      <c r="L7" s="335" t="s">
        <v>98</v>
      </c>
      <c r="M7" s="6"/>
      <c r="N7" s="6"/>
      <c r="O7" s="6"/>
      <c r="P7" s="6"/>
      <c r="Q7" s="296"/>
      <c r="R7" s="320"/>
      <c r="S7" s="328"/>
    </row>
    <row r="8" spans="1:19" ht="20.25" thickTop="1" thickBot="1">
      <c r="B8" s="329"/>
      <c r="C8" s="330"/>
      <c r="D8" s="331"/>
      <c r="E8" s="331"/>
      <c r="F8" s="330"/>
      <c r="G8" s="330"/>
      <c r="H8" s="330"/>
      <c r="I8" s="330"/>
      <c r="J8" s="332"/>
      <c r="K8" s="330"/>
      <c r="L8" s="332"/>
      <c r="M8" s="330"/>
      <c r="N8" s="332"/>
      <c r="O8" s="330"/>
      <c r="P8" s="332"/>
      <c r="Q8" s="330"/>
      <c r="R8" s="332"/>
      <c r="S8" s="333"/>
    </row>
    <row r="9" spans="1:19" ht="20.25" thickTop="1" thickBot="1">
      <c r="B9" s="296"/>
      <c r="C9" s="296"/>
      <c r="D9" s="319"/>
      <c r="E9" s="319"/>
      <c r="F9" s="296"/>
      <c r="G9" s="296"/>
      <c r="H9" s="296"/>
      <c r="I9" s="296"/>
      <c r="J9" s="320"/>
      <c r="K9" s="296"/>
      <c r="L9" s="320"/>
      <c r="M9" s="296"/>
      <c r="N9" s="320"/>
      <c r="O9" s="296"/>
      <c r="P9" s="320"/>
      <c r="Q9" s="296"/>
      <c r="R9" s="320"/>
      <c r="S9" s="296"/>
    </row>
    <row r="10" spans="1:19" ht="20.25">
      <c r="B10" s="295" t="s">
        <v>100</v>
      </c>
      <c r="C10" s="9"/>
      <c r="D10" s="53"/>
      <c r="E10" s="53"/>
      <c r="F10" s="9"/>
      <c r="G10" s="9"/>
      <c r="H10" s="9"/>
      <c r="I10" s="9"/>
      <c r="J10" s="10"/>
      <c r="K10" s="9"/>
      <c r="L10" s="10"/>
      <c r="M10" s="9"/>
      <c r="N10" s="10"/>
      <c r="O10" s="9"/>
      <c r="P10" s="10"/>
      <c r="Q10" s="9"/>
      <c r="R10" s="10"/>
      <c r="S10" s="11"/>
    </row>
    <row r="11" spans="1:19">
      <c r="B11" s="12"/>
      <c r="C11" s="351" t="s">
        <v>101</v>
      </c>
      <c r="D11" s="351"/>
      <c r="E11" s="351"/>
      <c r="F11" s="351"/>
      <c r="G11" s="351"/>
      <c r="H11" s="351"/>
      <c r="I11" s="351"/>
      <c r="J11" s="351"/>
      <c r="K11" s="351"/>
      <c r="L11" s="351"/>
      <c r="M11" s="351"/>
      <c r="N11" s="351"/>
      <c r="O11" s="351"/>
      <c r="P11" s="351"/>
      <c r="Q11" s="6"/>
      <c r="R11" s="6"/>
      <c r="S11" s="13"/>
    </row>
    <row r="12" spans="1:19" s="1" customFormat="1">
      <c r="B12" s="14"/>
      <c r="C12" s="2"/>
      <c r="D12" s="54"/>
      <c r="E12" s="54" t="s">
        <v>1</v>
      </c>
      <c r="F12" s="2" t="s">
        <v>102</v>
      </c>
      <c r="G12" s="352" t="s">
        <v>103</v>
      </c>
      <c r="H12" s="352"/>
      <c r="I12" s="352" t="s">
        <v>3</v>
      </c>
      <c r="J12" s="352"/>
      <c r="K12" s="352" t="s">
        <v>104</v>
      </c>
      <c r="L12" s="352"/>
      <c r="M12" s="352" t="s">
        <v>105</v>
      </c>
      <c r="N12" s="352"/>
      <c r="O12" s="427"/>
      <c r="P12" s="427"/>
      <c r="Q12" s="352" t="s">
        <v>106</v>
      </c>
      <c r="R12" s="352"/>
      <c r="S12" s="15"/>
    </row>
    <row r="13" spans="1:19" s="1" customFormat="1" ht="37.5" customHeight="1">
      <c r="B13" s="14"/>
      <c r="C13" s="354" t="s">
        <v>107</v>
      </c>
      <c r="D13" s="366" t="s">
        <v>9</v>
      </c>
      <c r="E13" s="365" t="s">
        <v>108</v>
      </c>
      <c r="F13" s="365" t="s">
        <v>109</v>
      </c>
      <c r="G13" s="356" t="s">
        <v>110</v>
      </c>
      <c r="H13" s="357"/>
      <c r="I13" s="356" t="s">
        <v>111</v>
      </c>
      <c r="J13" s="357"/>
      <c r="K13" s="356" t="s">
        <v>112</v>
      </c>
      <c r="L13" s="357"/>
      <c r="M13" s="356" t="s">
        <v>16</v>
      </c>
      <c r="N13" s="360"/>
      <c r="O13" s="420"/>
      <c r="P13" s="421"/>
      <c r="Q13" s="356" t="s">
        <v>113</v>
      </c>
      <c r="R13" s="357"/>
      <c r="S13" s="15"/>
    </row>
    <row r="14" spans="1:19" s="1" customFormat="1">
      <c r="B14" s="14"/>
      <c r="C14" s="355"/>
      <c r="D14" s="367"/>
      <c r="E14" s="442"/>
      <c r="F14" s="355"/>
      <c r="G14" s="358"/>
      <c r="H14" s="359"/>
      <c r="I14" s="358"/>
      <c r="J14" s="359"/>
      <c r="K14" s="358"/>
      <c r="L14" s="359"/>
      <c r="M14" s="361"/>
      <c r="N14" s="362"/>
      <c r="O14" s="421"/>
      <c r="P14" s="421"/>
      <c r="Q14" s="358"/>
      <c r="R14" s="359"/>
      <c r="S14" s="15"/>
    </row>
    <row r="15" spans="1:19" s="1" customFormat="1" ht="38.25" customHeight="1" thickBot="1">
      <c r="B15" s="14"/>
      <c r="C15" s="312" t="s">
        <v>114</v>
      </c>
      <c r="D15" s="349" t="s">
        <v>20</v>
      </c>
      <c r="E15" s="312" t="s">
        <v>24</v>
      </c>
      <c r="F15" s="350" t="s">
        <v>24</v>
      </c>
      <c r="G15" s="365" t="s">
        <v>115</v>
      </c>
      <c r="H15" s="354"/>
      <c r="I15" s="365" t="s">
        <v>115</v>
      </c>
      <c r="J15" s="354"/>
      <c r="K15" s="365" t="s">
        <v>115</v>
      </c>
      <c r="L15" s="354"/>
      <c r="M15" s="444" t="s">
        <v>116</v>
      </c>
      <c r="N15" s="445"/>
      <c r="O15" s="421"/>
      <c r="P15" s="421"/>
      <c r="Q15" s="447" t="s">
        <v>117</v>
      </c>
      <c r="R15" s="447"/>
      <c r="S15" s="15"/>
    </row>
    <row r="16" spans="1:19" s="1" customFormat="1" ht="19.5" thickTop="1">
      <c r="B16" s="14"/>
      <c r="C16" s="96" t="s">
        <v>286</v>
      </c>
      <c r="D16" s="97" t="s">
        <v>118</v>
      </c>
      <c r="E16" s="276">
        <v>1</v>
      </c>
      <c r="F16" s="286">
        <v>0.16500000000000001</v>
      </c>
      <c r="G16" s="93">
        <v>300000</v>
      </c>
      <c r="H16" s="76" t="s">
        <v>34</v>
      </c>
      <c r="I16" s="93">
        <v>315000</v>
      </c>
      <c r="J16" s="76" t="s">
        <v>34</v>
      </c>
      <c r="K16" s="93">
        <v>50000</v>
      </c>
      <c r="L16" s="77" t="s">
        <v>34</v>
      </c>
      <c r="M16" s="74">
        <f>IFERROR(ROUND(F16*(I16+K16),0),0)</f>
        <v>60225</v>
      </c>
      <c r="N16" s="4" t="s">
        <v>34</v>
      </c>
      <c r="O16" s="242"/>
      <c r="P16" s="44"/>
      <c r="Q16" s="46">
        <f>I16+K16+M16</f>
        <v>425225</v>
      </c>
      <c r="R16" s="4" t="s">
        <v>34</v>
      </c>
      <c r="S16" s="15"/>
    </row>
    <row r="17" spans="2:19">
      <c r="B17" s="12"/>
      <c r="C17" s="98" t="s">
        <v>287</v>
      </c>
      <c r="D17" s="99" t="s">
        <v>118</v>
      </c>
      <c r="E17" s="277">
        <v>0.6</v>
      </c>
      <c r="F17" s="287">
        <v>0.16500000000000001</v>
      </c>
      <c r="G17" s="94">
        <v>120000</v>
      </c>
      <c r="H17" s="4" t="s">
        <v>34</v>
      </c>
      <c r="I17" s="94">
        <v>125000</v>
      </c>
      <c r="J17" s="4" t="s">
        <v>34</v>
      </c>
      <c r="K17" s="94">
        <v>0</v>
      </c>
      <c r="L17" s="78" t="s">
        <v>34</v>
      </c>
      <c r="M17" s="74">
        <f t="shared" ref="M17:M25" si="0">IFERROR(ROUND(F17*(I17+K17),0),0)</f>
        <v>20625</v>
      </c>
      <c r="N17" s="4" t="s">
        <v>34</v>
      </c>
      <c r="O17" s="242"/>
      <c r="P17" s="44"/>
      <c r="Q17" s="46">
        <f t="shared" ref="Q17:Q25" si="1">I17+K17+M17</f>
        <v>145625</v>
      </c>
      <c r="R17" s="4" t="s">
        <v>34</v>
      </c>
      <c r="S17" s="13"/>
    </row>
    <row r="18" spans="2:19" ht="20.25" customHeight="1">
      <c r="B18" s="12"/>
      <c r="C18" s="98" t="s">
        <v>288</v>
      </c>
      <c r="D18" s="99" t="s">
        <v>119</v>
      </c>
      <c r="E18" s="277">
        <v>0.5</v>
      </c>
      <c r="F18" s="287">
        <v>0.16500000000000001</v>
      </c>
      <c r="G18" s="94">
        <v>150000</v>
      </c>
      <c r="H18" s="4" t="s">
        <v>34</v>
      </c>
      <c r="I18" s="249">
        <v>157500</v>
      </c>
      <c r="J18" s="4" t="s">
        <v>34</v>
      </c>
      <c r="K18" s="94">
        <v>0</v>
      </c>
      <c r="L18" s="78" t="s">
        <v>34</v>
      </c>
      <c r="M18" s="74">
        <f t="shared" si="0"/>
        <v>25988</v>
      </c>
      <c r="N18" s="4" t="s">
        <v>34</v>
      </c>
      <c r="O18" s="242"/>
      <c r="P18" s="44"/>
      <c r="Q18" s="46">
        <f t="shared" si="1"/>
        <v>183488</v>
      </c>
      <c r="R18" s="4" t="s">
        <v>34</v>
      </c>
      <c r="S18" s="13"/>
    </row>
    <row r="19" spans="2:19">
      <c r="B19" s="12"/>
      <c r="C19" s="98" t="s">
        <v>289</v>
      </c>
      <c r="D19" s="248" t="s">
        <v>120</v>
      </c>
      <c r="E19" s="278">
        <v>1</v>
      </c>
      <c r="F19" s="288">
        <v>0.16500000000000001</v>
      </c>
      <c r="G19" s="249">
        <v>250000</v>
      </c>
      <c r="H19" s="4" t="s">
        <v>34</v>
      </c>
      <c r="I19" s="94">
        <v>265000</v>
      </c>
      <c r="J19" s="4" t="s">
        <v>34</v>
      </c>
      <c r="K19" s="94">
        <v>42000</v>
      </c>
      <c r="L19" s="78" t="s">
        <v>34</v>
      </c>
      <c r="M19" s="74">
        <f t="shared" si="0"/>
        <v>50655</v>
      </c>
      <c r="N19" s="4" t="s">
        <v>34</v>
      </c>
      <c r="O19" s="242"/>
      <c r="P19" s="44"/>
      <c r="Q19" s="46">
        <f t="shared" si="1"/>
        <v>357655</v>
      </c>
      <c r="R19" s="4" t="s">
        <v>34</v>
      </c>
      <c r="S19" s="13"/>
    </row>
    <row r="20" spans="2:19">
      <c r="B20" s="12"/>
      <c r="C20" s="98" t="s">
        <v>290</v>
      </c>
      <c r="D20" s="248" t="s">
        <v>42</v>
      </c>
      <c r="E20" s="278">
        <v>0.5</v>
      </c>
      <c r="F20" s="288">
        <v>0.16500000000000001</v>
      </c>
      <c r="G20" s="249">
        <v>100000</v>
      </c>
      <c r="H20" s="250" t="s">
        <v>34</v>
      </c>
      <c r="I20" s="249">
        <v>105000</v>
      </c>
      <c r="J20" s="250" t="s">
        <v>34</v>
      </c>
      <c r="K20" s="249">
        <v>0</v>
      </c>
      <c r="L20" s="251" t="s">
        <v>34</v>
      </c>
      <c r="M20" s="74">
        <f t="shared" si="0"/>
        <v>17325</v>
      </c>
      <c r="N20" s="4" t="s">
        <v>34</v>
      </c>
      <c r="O20" s="242"/>
      <c r="P20" s="44"/>
      <c r="Q20" s="46">
        <f t="shared" si="1"/>
        <v>122325</v>
      </c>
      <c r="R20" s="4" t="s">
        <v>34</v>
      </c>
      <c r="S20" s="13"/>
    </row>
    <row r="21" spans="2:19" s="1" customFormat="1" ht="19.5" hidden="1" customHeight="1" outlineLevel="1">
      <c r="B21" s="14"/>
      <c r="C21" s="98"/>
      <c r="D21" s="99"/>
      <c r="E21" s="279"/>
      <c r="F21" s="287">
        <v>0.16500000000000001</v>
      </c>
      <c r="G21" s="94"/>
      <c r="H21" s="4" t="s">
        <v>34</v>
      </c>
      <c r="I21" s="94"/>
      <c r="J21" s="4" t="s">
        <v>34</v>
      </c>
      <c r="K21" s="94"/>
      <c r="L21" s="78" t="s">
        <v>34</v>
      </c>
      <c r="M21" s="74">
        <f t="shared" si="0"/>
        <v>0</v>
      </c>
      <c r="N21" s="4" t="s">
        <v>34</v>
      </c>
      <c r="O21" s="242"/>
      <c r="P21" s="44"/>
      <c r="Q21" s="46">
        <f t="shared" si="1"/>
        <v>0</v>
      </c>
      <c r="R21" s="4" t="s">
        <v>34</v>
      </c>
      <c r="S21" s="15"/>
    </row>
    <row r="22" spans="2:19" ht="19.5" hidden="1" customHeight="1" outlineLevel="1">
      <c r="B22" s="12"/>
      <c r="C22" s="98"/>
      <c r="D22" s="99"/>
      <c r="E22" s="279"/>
      <c r="F22" s="287">
        <v>0.16500000000000001</v>
      </c>
      <c r="G22" s="94"/>
      <c r="H22" s="4" t="s">
        <v>34</v>
      </c>
      <c r="I22" s="94"/>
      <c r="J22" s="4" t="s">
        <v>34</v>
      </c>
      <c r="K22" s="94"/>
      <c r="L22" s="78" t="s">
        <v>34</v>
      </c>
      <c r="M22" s="74">
        <f t="shared" si="0"/>
        <v>0</v>
      </c>
      <c r="N22" s="4" t="s">
        <v>34</v>
      </c>
      <c r="O22" s="242"/>
      <c r="P22" s="44"/>
      <c r="Q22" s="46">
        <f t="shared" si="1"/>
        <v>0</v>
      </c>
      <c r="R22" s="4" t="s">
        <v>34</v>
      </c>
      <c r="S22" s="13"/>
    </row>
    <row r="23" spans="2:19" ht="19.5" hidden="1" customHeight="1" outlineLevel="1">
      <c r="B23" s="12"/>
      <c r="C23" s="98"/>
      <c r="D23" s="99"/>
      <c r="E23" s="279"/>
      <c r="F23" s="287">
        <v>0.16500000000000001</v>
      </c>
      <c r="G23" s="94"/>
      <c r="H23" s="4" t="s">
        <v>34</v>
      </c>
      <c r="I23" s="94"/>
      <c r="J23" s="4" t="s">
        <v>34</v>
      </c>
      <c r="K23" s="94"/>
      <c r="L23" s="78" t="s">
        <v>34</v>
      </c>
      <c r="M23" s="74">
        <f t="shared" si="0"/>
        <v>0</v>
      </c>
      <c r="N23" s="4" t="s">
        <v>34</v>
      </c>
      <c r="O23" s="242"/>
      <c r="P23" s="44"/>
      <c r="Q23" s="46">
        <f t="shared" si="1"/>
        <v>0</v>
      </c>
      <c r="R23" s="4" t="s">
        <v>34</v>
      </c>
      <c r="S23" s="13"/>
    </row>
    <row r="24" spans="2:19" ht="19.5" hidden="1" customHeight="1" outlineLevel="1">
      <c r="B24" s="12"/>
      <c r="C24" s="98"/>
      <c r="D24" s="99"/>
      <c r="E24" s="279"/>
      <c r="F24" s="287">
        <v>0.16500000000000001</v>
      </c>
      <c r="G24" s="94"/>
      <c r="H24" s="4" t="s">
        <v>34</v>
      </c>
      <c r="I24" s="94"/>
      <c r="J24" s="4" t="s">
        <v>34</v>
      </c>
      <c r="K24" s="94"/>
      <c r="L24" s="78" t="s">
        <v>34</v>
      </c>
      <c r="M24" s="74">
        <f t="shared" si="0"/>
        <v>0</v>
      </c>
      <c r="N24" s="4" t="s">
        <v>34</v>
      </c>
      <c r="O24" s="242"/>
      <c r="P24" s="44"/>
      <c r="Q24" s="46">
        <f t="shared" si="1"/>
        <v>0</v>
      </c>
      <c r="R24" s="4" t="s">
        <v>34</v>
      </c>
      <c r="S24" s="13"/>
    </row>
    <row r="25" spans="2:19" ht="20.25" hidden="1" customHeight="1" outlineLevel="1" thickBot="1">
      <c r="B25" s="12"/>
      <c r="C25" s="100"/>
      <c r="D25" s="101"/>
      <c r="E25" s="280"/>
      <c r="F25" s="289">
        <v>0.16500000000000001</v>
      </c>
      <c r="G25" s="95"/>
      <c r="H25" s="79" t="s">
        <v>34</v>
      </c>
      <c r="I25" s="95"/>
      <c r="J25" s="79" t="s">
        <v>34</v>
      </c>
      <c r="K25" s="95"/>
      <c r="L25" s="80" t="s">
        <v>34</v>
      </c>
      <c r="M25" s="74">
        <f t="shared" si="0"/>
        <v>0</v>
      </c>
      <c r="N25" s="4" t="s">
        <v>34</v>
      </c>
      <c r="O25" s="242"/>
      <c r="P25" s="44"/>
      <c r="Q25" s="46">
        <f t="shared" si="1"/>
        <v>0</v>
      </c>
      <c r="R25" s="4" t="s">
        <v>34</v>
      </c>
      <c r="S25" s="13"/>
    </row>
    <row r="26" spans="2:19" ht="19.5" collapsed="1" thickBot="1">
      <c r="B26" s="12"/>
      <c r="J26"/>
      <c r="L26"/>
      <c r="N26"/>
      <c r="S26" s="13"/>
    </row>
    <row r="27" spans="2:19" ht="19.5" thickBot="1">
      <c r="B27" s="12"/>
      <c r="C27" s="378" t="s">
        <v>43</v>
      </c>
      <c r="D27" s="379"/>
      <c r="E27" s="274">
        <f>SUM(E16:E25)</f>
        <v>3.6</v>
      </c>
      <c r="F27" s="241"/>
      <c r="G27" s="227">
        <f>SUM(G16:G25)</f>
        <v>920000</v>
      </c>
      <c r="H27" s="107" t="s">
        <v>34</v>
      </c>
      <c r="I27" s="50">
        <f>SUM(I16:I25)</f>
        <v>967500</v>
      </c>
      <c r="J27" s="48" t="s">
        <v>34</v>
      </c>
      <c r="K27" s="50">
        <f>SUM(K16:K25)</f>
        <v>92000</v>
      </c>
      <c r="L27" s="48" t="s">
        <v>34</v>
      </c>
      <c r="M27" s="50">
        <f>SUM(M16:M25)</f>
        <v>174818</v>
      </c>
      <c r="N27" s="48" t="s">
        <v>34</v>
      </c>
      <c r="O27" s="242"/>
      <c r="P27" s="44"/>
      <c r="Q27" s="50">
        <f>SUM(Q16:Q25)</f>
        <v>1234318</v>
      </c>
      <c r="R27" s="48" t="s">
        <v>34</v>
      </c>
      <c r="S27" s="13"/>
    </row>
    <row r="28" spans="2:19" s="1" customFormat="1" hidden="1" outlineLevel="1">
      <c r="B28" s="14"/>
      <c r="C28" s="376" t="s">
        <v>118</v>
      </c>
      <c r="D28" s="377"/>
      <c r="E28" s="268">
        <f>SUMIFS(E$16:E$25,$D$16:$D$25,$C28)</f>
        <v>1.6</v>
      </c>
      <c r="F28" s="231"/>
      <c r="G28" s="243">
        <f>SUMIFS(G$16:G$25,$D$16:$D$25,$C28)</f>
        <v>420000</v>
      </c>
      <c r="H28" s="105" t="s">
        <v>34</v>
      </c>
      <c r="I28" s="46">
        <f>SUMIFS(I$16:I$25,$D$16:$D$25,$C28)</f>
        <v>440000</v>
      </c>
      <c r="J28" s="4" t="s">
        <v>34</v>
      </c>
      <c r="K28" s="46">
        <f>SUMIFS(K$16:K$25,$D$16:$D$25,$C28)</f>
        <v>50000</v>
      </c>
      <c r="L28" s="4" t="s">
        <v>34</v>
      </c>
      <c r="M28" s="46">
        <f>SUMIFS(M$16:M$25,$D$16:$D$25,$C28)</f>
        <v>80850</v>
      </c>
      <c r="N28" s="4" t="s">
        <v>34</v>
      </c>
      <c r="O28" s="242"/>
      <c r="P28" s="44"/>
      <c r="Q28" s="46">
        <f>SUMIFS(Q$16:Q$25,$D$16:$D$25,$C28)</f>
        <v>570850</v>
      </c>
      <c r="R28" s="4" t="s">
        <v>34</v>
      </c>
      <c r="S28" s="15"/>
    </row>
    <row r="29" spans="2:19" s="1" customFormat="1" hidden="1" outlineLevel="1">
      <c r="B29" s="14"/>
      <c r="C29" s="228" t="s">
        <v>119</v>
      </c>
      <c r="D29" s="229"/>
      <c r="E29" s="269">
        <f>SUMIFS(E$16:E$25,$D$16:$D$25,$C29)</f>
        <v>0.5</v>
      </c>
      <c r="F29" s="231"/>
      <c r="G29" s="244">
        <f>SUMIFS(G$16:G$25,$D$16:$D$25,$C29)</f>
        <v>150000</v>
      </c>
      <c r="H29" s="105" t="s">
        <v>34</v>
      </c>
      <c r="I29" s="46">
        <f>SUMIFS(I$16:I$25,$D$16:$D$25,$C29)</f>
        <v>157500</v>
      </c>
      <c r="J29" s="4" t="s">
        <v>34</v>
      </c>
      <c r="K29" s="46">
        <f>SUMIFS(K$16:K$25,$D$16:$D$25,$C29)</f>
        <v>0</v>
      </c>
      <c r="L29" s="4" t="s">
        <v>34</v>
      </c>
      <c r="M29" s="46">
        <f>SUMIFS(M$16:M$25,$D$16:$D$25,$C29)</f>
        <v>25988</v>
      </c>
      <c r="N29" s="4" t="s">
        <v>34</v>
      </c>
      <c r="O29" s="242"/>
      <c r="P29" s="44"/>
      <c r="Q29" s="46">
        <f>SUMIFS(Q$16:Q$25,$D$16:$D$25,$C29)</f>
        <v>183488</v>
      </c>
      <c r="R29" s="4" t="s">
        <v>34</v>
      </c>
      <c r="S29" s="15"/>
    </row>
    <row r="30" spans="2:19" hidden="1" outlineLevel="1">
      <c r="B30" s="12"/>
      <c r="C30" s="376" t="s">
        <v>120</v>
      </c>
      <c r="D30" s="377"/>
      <c r="E30" s="269">
        <f>SUMIFS(E$16:E$25,$D$16:$D$25,$C30)</f>
        <v>1</v>
      </c>
      <c r="F30" s="231"/>
      <c r="G30" s="244">
        <f>SUMIFS(G$16:G$25,$D$16:$D$25,$C30)</f>
        <v>250000</v>
      </c>
      <c r="H30" s="105" t="s">
        <v>34</v>
      </c>
      <c r="I30" s="46">
        <f>SUMIFS(I$16:I$25,$D$16:$D$25,$C30)</f>
        <v>265000</v>
      </c>
      <c r="J30" s="4" t="s">
        <v>34</v>
      </c>
      <c r="K30" s="46">
        <f>SUMIFS(K$16:K$25,$D$16:$D$25,$C30)</f>
        <v>42000</v>
      </c>
      <c r="L30" s="4" t="s">
        <v>34</v>
      </c>
      <c r="M30" s="46">
        <f>SUMIFS(M$16:M$25,$D$16:$D$25,$C30)</f>
        <v>50655</v>
      </c>
      <c r="N30" s="4" t="s">
        <v>34</v>
      </c>
      <c r="O30" s="242"/>
      <c r="P30" s="44"/>
      <c r="Q30" s="46">
        <f>SUMIFS(Q$16:Q$25,$D$16:$D$25,$C30)</f>
        <v>357655</v>
      </c>
      <c r="R30" s="4" t="s">
        <v>34</v>
      </c>
      <c r="S30" s="13"/>
    </row>
    <row r="31" spans="2:19" ht="19.5" hidden="1" outlineLevel="1" thickBot="1">
      <c r="B31" s="12"/>
      <c r="C31" s="376" t="s">
        <v>42</v>
      </c>
      <c r="D31" s="377"/>
      <c r="E31" s="270">
        <f>SUMIFS(E$16:E$25,$D$16:$D$25,$C31)</f>
        <v>0.5</v>
      </c>
      <c r="F31" s="231"/>
      <c r="G31" s="245">
        <f>SUMIFS(G$16:G$25,$D$16:$D$25,$C31)</f>
        <v>100000</v>
      </c>
      <c r="H31" s="105" t="s">
        <v>34</v>
      </c>
      <c r="I31" s="46">
        <f>SUMIFS(I$16:I$25,$D$16:$D$25,$C31)</f>
        <v>105000</v>
      </c>
      <c r="J31" s="4" t="s">
        <v>34</v>
      </c>
      <c r="K31" s="46">
        <f>SUMIFS(K$16:K$25,$D$16:$D$25,$C31)</f>
        <v>0</v>
      </c>
      <c r="L31" s="4" t="s">
        <v>34</v>
      </c>
      <c r="M31" s="46">
        <f>SUMIFS(M$16:M$25,$D$16:$D$25,$C31)</f>
        <v>17325</v>
      </c>
      <c r="N31" s="4" t="s">
        <v>34</v>
      </c>
      <c r="O31" s="242"/>
      <c r="P31" s="44"/>
      <c r="Q31" s="46">
        <f>SUMIFS(Q$16:Q$25,$D$16:$D$25,$C31)</f>
        <v>122325</v>
      </c>
      <c r="R31" s="4" t="s">
        <v>34</v>
      </c>
      <c r="S31" s="13"/>
    </row>
    <row r="32" spans="2:19" collapsed="1">
      <c r="B32" s="12"/>
      <c r="C32" s="44"/>
      <c r="D32" s="57"/>
      <c r="E32" s="57"/>
      <c r="F32" s="44"/>
      <c r="G32" s="47"/>
      <c r="H32" s="44"/>
      <c r="I32" s="47"/>
      <c r="K32" s="47"/>
      <c r="M32" s="47"/>
      <c r="O32" s="47"/>
      <c r="Q32" s="242"/>
      <c r="S32" s="13"/>
    </row>
    <row r="33" spans="2:19">
      <c r="B33" s="12"/>
      <c r="C33" s="351" t="s">
        <v>121</v>
      </c>
      <c r="D33" s="351"/>
      <c r="E33" s="351"/>
      <c r="F33" s="351"/>
      <c r="G33" s="351"/>
      <c r="H33" s="351"/>
      <c r="I33" s="351"/>
      <c r="J33" s="351"/>
      <c r="K33" s="351"/>
      <c r="L33" s="351"/>
      <c r="M33" s="351"/>
      <c r="N33" s="351"/>
      <c r="O33" s="351"/>
      <c r="P33" s="351"/>
      <c r="Q33" s="6"/>
      <c r="R33" s="6"/>
      <c r="S33" s="13"/>
    </row>
    <row r="34" spans="2:19" s="1" customFormat="1">
      <c r="B34" s="14"/>
      <c r="C34" s="2"/>
      <c r="D34" s="54"/>
      <c r="E34" s="54" t="s">
        <v>1</v>
      </c>
      <c r="F34" s="2" t="s">
        <v>102</v>
      </c>
      <c r="G34" s="352" t="s">
        <v>122</v>
      </c>
      <c r="H34" s="352"/>
      <c r="I34" s="352" t="s">
        <v>123</v>
      </c>
      <c r="J34" s="352"/>
      <c r="K34" s="352" t="s">
        <v>124</v>
      </c>
      <c r="L34" s="352"/>
      <c r="M34" s="352" t="s">
        <v>125</v>
      </c>
      <c r="N34" s="352"/>
      <c r="O34" s="352" t="s">
        <v>126</v>
      </c>
      <c r="P34" s="352"/>
      <c r="Q34" s="427"/>
      <c r="R34" s="427"/>
      <c r="S34" s="15"/>
    </row>
    <row r="35" spans="2:19" s="1" customFormat="1" ht="37.5" customHeight="1">
      <c r="B35" s="14"/>
      <c r="C35" s="354" t="s">
        <v>107</v>
      </c>
      <c r="D35" s="366" t="s">
        <v>9</v>
      </c>
      <c r="E35" s="365" t="s">
        <v>108</v>
      </c>
      <c r="F35" s="365" t="s">
        <v>109</v>
      </c>
      <c r="G35" s="356" t="s">
        <v>127</v>
      </c>
      <c r="H35" s="357"/>
      <c r="I35" s="356" t="s">
        <v>128</v>
      </c>
      <c r="J35" s="357"/>
      <c r="K35" s="356" t="s">
        <v>129</v>
      </c>
      <c r="L35" s="357"/>
      <c r="M35" s="356" t="s">
        <v>130</v>
      </c>
      <c r="N35" s="360"/>
      <c r="O35" s="356" t="s">
        <v>131</v>
      </c>
      <c r="P35" s="360"/>
      <c r="Q35" s="420"/>
      <c r="R35" s="421"/>
      <c r="S35" s="15"/>
    </row>
    <row r="36" spans="2:19" s="1" customFormat="1">
      <c r="B36" s="14"/>
      <c r="C36" s="355"/>
      <c r="D36" s="367"/>
      <c r="E36" s="442"/>
      <c r="F36" s="355"/>
      <c r="G36" s="358"/>
      <c r="H36" s="359"/>
      <c r="I36" s="358"/>
      <c r="J36" s="359"/>
      <c r="K36" s="358"/>
      <c r="L36" s="359"/>
      <c r="M36" s="361"/>
      <c r="N36" s="362"/>
      <c r="O36" s="361"/>
      <c r="P36" s="362"/>
      <c r="Q36" s="421"/>
      <c r="R36" s="421"/>
      <c r="S36" s="15"/>
    </row>
    <row r="37" spans="2:19" s="1" customFormat="1" ht="38.25" customHeight="1" thickBot="1">
      <c r="B37" s="14"/>
      <c r="C37" s="312" t="s">
        <v>132</v>
      </c>
      <c r="D37" s="312" t="s">
        <v>132</v>
      </c>
      <c r="E37" s="312" t="s">
        <v>132</v>
      </c>
      <c r="F37" s="312" t="s">
        <v>132</v>
      </c>
      <c r="G37" s="354" t="s">
        <v>22</v>
      </c>
      <c r="H37" s="354"/>
      <c r="I37" s="356" t="s">
        <v>133</v>
      </c>
      <c r="J37" s="357"/>
      <c r="K37" s="354" t="s">
        <v>24</v>
      </c>
      <c r="L37" s="354"/>
      <c r="M37" s="444" t="s">
        <v>134</v>
      </c>
      <c r="N37" s="445"/>
      <c r="O37" s="446" t="s">
        <v>135</v>
      </c>
      <c r="P37" s="447"/>
      <c r="Q37" s="427"/>
      <c r="R37" s="427"/>
      <c r="S37" s="15"/>
    </row>
    <row r="38" spans="2:19" s="1" customFormat="1" ht="19.5" thickTop="1">
      <c r="B38" s="14"/>
      <c r="C38" s="4" t="str">
        <f t="shared" ref="C38:F42" si="2">IF(C16="","",C16)</f>
        <v>職員１</v>
      </c>
      <c r="D38" s="56" t="str">
        <f t="shared" si="2"/>
        <v>歯科衛生士</v>
      </c>
      <c r="E38" s="281">
        <f t="shared" si="2"/>
        <v>1</v>
      </c>
      <c r="F38" s="290">
        <f t="shared" si="2"/>
        <v>0.16500000000000001</v>
      </c>
      <c r="G38" s="102">
        <v>6000</v>
      </c>
      <c r="H38" s="77" t="s">
        <v>34</v>
      </c>
      <c r="I38" s="303">
        <f>G38</f>
        <v>6000</v>
      </c>
      <c r="J38" s="81" t="s">
        <v>34</v>
      </c>
      <c r="K38" s="102">
        <v>1000</v>
      </c>
      <c r="L38" s="77" t="s">
        <v>34</v>
      </c>
      <c r="M38" s="74">
        <f>IFERROR(ROUND(F38*(I38+K38),0),0)</f>
        <v>1155</v>
      </c>
      <c r="N38" s="4" t="s">
        <v>34</v>
      </c>
      <c r="O38" s="46">
        <f>G38+K38+M38</f>
        <v>8155</v>
      </c>
      <c r="P38" s="2" t="s">
        <v>69</v>
      </c>
      <c r="Q38" s="242"/>
      <c r="S38" s="15"/>
    </row>
    <row r="39" spans="2:19">
      <c r="B39" s="12"/>
      <c r="C39" s="4" t="str">
        <f t="shared" si="2"/>
        <v>職員２</v>
      </c>
      <c r="D39" s="56" t="str">
        <f t="shared" si="2"/>
        <v>歯科衛生士</v>
      </c>
      <c r="E39" s="281">
        <f t="shared" si="2"/>
        <v>0.6</v>
      </c>
      <c r="F39" s="290">
        <f t="shared" si="2"/>
        <v>0.16500000000000001</v>
      </c>
      <c r="G39" s="103">
        <v>3600</v>
      </c>
      <c r="H39" s="78" t="s">
        <v>34</v>
      </c>
      <c r="I39" s="303">
        <f t="shared" ref="I39:I47" si="3">G39</f>
        <v>3600</v>
      </c>
      <c r="J39" s="81" t="s">
        <v>34</v>
      </c>
      <c r="K39" s="103">
        <v>0</v>
      </c>
      <c r="L39" s="78" t="s">
        <v>34</v>
      </c>
      <c r="M39" s="74">
        <f t="shared" ref="M39:M47" si="4">IFERROR(ROUND(F39*(I39+K39),0),0)</f>
        <v>594</v>
      </c>
      <c r="N39" s="4" t="s">
        <v>34</v>
      </c>
      <c r="O39" s="46">
        <f t="shared" ref="O39:O47" si="5">G39+K39+M39</f>
        <v>4194</v>
      </c>
      <c r="P39" s="2" t="s">
        <v>70</v>
      </c>
      <c r="Q39" s="242"/>
      <c r="S39" s="13"/>
    </row>
    <row r="40" spans="2:19">
      <c r="B40" s="12"/>
      <c r="C40" s="4" t="str">
        <f t="shared" si="2"/>
        <v>職員３</v>
      </c>
      <c r="D40" s="56" t="str">
        <f t="shared" si="2"/>
        <v>歯科技工士</v>
      </c>
      <c r="E40" s="281">
        <f t="shared" si="2"/>
        <v>0.5</v>
      </c>
      <c r="F40" s="290">
        <f t="shared" si="2"/>
        <v>0.16500000000000001</v>
      </c>
      <c r="G40" s="103">
        <v>3000</v>
      </c>
      <c r="H40" s="78" t="s">
        <v>34</v>
      </c>
      <c r="I40" s="303">
        <f t="shared" si="3"/>
        <v>3000</v>
      </c>
      <c r="J40" s="81" t="s">
        <v>34</v>
      </c>
      <c r="K40" s="103">
        <v>0</v>
      </c>
      <c r="L40" s="78" t="s">
        <v>34</v>
      </c>
      <c r="M40" s="74">
        <f t="shared" si="4"/>
        <v>495</v>
      </c>
      <c r="N40" s="4" t="s">
        <v>34</v>
      </c>
      <c r="O40" s="46">
        <f t="shared" si="5"/>
        <v>3495</v>
      </c>
      <c r="P40" s="2" t="s">
        <v>70</v>
      </c>
      <c r="Q40" s="242"/>
      <c r="S40" s="13"/>
    </row>
    <row r="41" spans="2:19">
      <c r="B41" s="12"/>
      <c r="C41" s="4" t="str">
        <f t="shared" si="2"/>
        <v>職員４</v>
      </c>
      <c r="D41" s="56" t="str">
        <f t="shared" si="2"/>
        <v>歯科業務補助者</v>
      </c>
      <c r="E41" s="281">
        <f t="shared" si="2"/>
        <v>1</v>
      </c>
      <c r="F41" s="290">
        <f t="shared" si="2"/>
        <v>0.16500000000000001</v>
      </c>
      <c r="G41" s="103">
        <v>6000</v>
      </c>
      <c r="H41" s="78" t="s">
        <v>34</v>
      </c>
      <c r="I41" s="303">
        <f t="shared" si="3"/>
        <v>6000</v>
      </c>
      <c r="J41" s="81" t="s">
        <v>34</v>
      </c>
      <c r="K41" s="103">
        <v>1000</v>
      </c>
      <c r="L41" s="78" t="s">
        <v>34</v>
      </c>
      <c r="M41" s="74">
        <f t="shared" si="4"/>
        <v>1155</v>
      </c>
      <c r="N41" s="4" t="s">
        <v>34</v>
      </c>
      <c r="O41" s="46">
        <f t="shared" si="5"/>
        <v>8155</v>
      </c>
      <c r="P41" s="2" t="s">
        <v>70</v>
      </c>
      <c r="Q41" s="242"/>
      <c r="S41" s="13"/>
    </row>
    <row r="42" spans="2:19">
      <c r="B42" s="12"/>
      <c r="C42" s="4" t="str">
        <f t="shared" si="2"/>
        <v>職員５</v>
      </c>
      <c r="D42" s="56" t="str">
        <f t="shared" si="2"/>
        <v>その他の対象職種</v>
      </c>
      <c r="E42" s="281">
        <f t="shared" si="2"/>
        <v>0.5</v>
      </c>
      <c r="F42" s="290">
        <f t="shared" si="2"/>
        <v>0.16500000000000001</v>
      </c>
      <c r="G42" s="267">
        <v>3000</v>
      </c>
      <c r="H42" s="251" t="s">
        <v>34</v>
      </c>
      <c r="I42" s="303">
        <f t="shared" si="3"/>
        <v>3000</v>
      </c>
      <c r="J42" s="81" t="s">
        <v>34</v>
      </c>
      <c r="K42" s="267">
        <v>0</v>
      </c>
      <c r="L42" s="251" t="s">
        <v>34</v>
      </c>
      <c r="M42" s="74">
        <f t="shared" si="4"/>
        <v>495</v>
      </c>
      <c r="N42" s="4" t="s">
        <v>34</v>
      </c>
      <c r="O42" s="46">
        <f t="shared" si="5"/>
        <v>3495</v>
      </c>
      <c r="P42" s="2" t="s">
        <v>70</v>
      </c>
      <c r="Q42" s="242"/>
      <c r="S42" s="13"/>
    </row>
    <row r="43" spans="2:19" s="1" customFormat="1" hidden="1" outlineLevel="1">
      <c r="B43" s="14"/>
      <c r="C43" s="4" t="str">
        <f t="shared" ref="C43:E47" si="6">IF(C21="","",C21)</f>
        <v/>
      </c>
      <c r="D43" s="56" t="str">
        <f t="shared" si="6"/>
        <v/>
      </c>
      <c r="E43" s="281" t="str">
        <f t="shared" si="6"/>
        <v/>
      </c>
      <c r="F43" s="290">
        <f>IF(F21="","",F21)</f>
        <v>0.16500000000000001</v>
      </c>
      <c r="G43" s="103"/>
      <c r="H43" s="78" t="s">
        <v>34</v>
      </c>
      <c r="I43" s="303">
        <f t="shared" si="3"/>
        <v>0</v>
      </c>
      <c r="J43" s="81" t="s">
        <v>34</v>
      </c>
      <c r="K43" s="103"/>
      <c r="L43" s="78" t="s">
        <v>34</v>
      </c>
      <c r="M43" s="74">
        <f t="shared" si="4"/>
        <v>0</v>
      </c>
      <c r="N43" s="4" t="s">
        <v>34</v>
      </c>
      <c r="O43" s="46">
        <f t="shared" si="5"/>
        <v>0</v>
      </c>
      <c r="P43" s="2" t="s">
        <v>69</v>
      </c>
      <c r="Q43" s="242"/>
      <c r="S43" s="15"/>
    </row>
    <row r="44" spans="2:19" hidden="1" outlineLevel="1">
      <c r="B44" s="12"/>
      <c r="C44" s="4" t="str">
        <f t="shared" si="6"/>
        <v/>
      </c>
      <c r="D44" s="56" t="str">
        <f t="shared" si="6"/>
        <v/>
      </c>
      <c r="E44" s="281" t="str">
        <f t="shared" si="6"/>
        <v/>
      </c>
      <c r="F44" s="290">
        <f>IF(F22="","",F22)</f>
        <v>0.16500000000000001</v>
      </c>
      <c r="G44" s="103"/>
      <c r="H44" s="78" t="s">
        <v>34</v>
      </c>
      <c r="I44" s="303">
        <f t="shared" si="3"/>
        <v>0</v>
      </c>
      <c r="J44" s="81" t="s">
        <v>34</v>
      </c>
      <c r="K44" s="103"/>
      <c r="L44" s="78" t="s">
        <v>34</v>
      </c>
      <c r="M44" s="74">
        <f t="shared" si="4"/>
        <v>0</v>
      </c>
      <c r="N44" s="4" t="s">
        <v>34</v>
      </c>
      <c r="O44" s="46">
        <f t="shared" si="5"/>
        <v>0</v>
      </c>
      <c r="P44" s="2" t="s">
        <v>70</v>
      </c>
      <c r="Q44" s="242"/>
      <c r="S44" s="13"/>
    </row>
    <row r="45" spans="2:19" hidden="1" outlineLevel="1">
      <c r="B45" s="12"/>
      <c r="C45" s="4" t="str">
        <f t="shared" si="6"/>
        <v/>
      </c>
      <c r="D45" s="56" t="str">
        <f t="shared" si="6"/>
        <v/>
      </c>
      <c r="E45" s="281" t="str">
        <f t="shared" si="6"/>
        <v/>
      </c>
      <c r="F45" s="290">
        <f>IF(F23="","",F23)</f>
        <v>0.16500000000000001</v>
      </c>
      <c r="G45" s="103"/>
      <c r="H45" s="78" t="s">
        <v>34</v>
      </c>
      <c r="I45" s="303">
        <f t="shared" si="3"/>
        <v>0</v>
      </c>
      <c r="J45" s="81" t="s">
        <v>34</v>
      </c>
      <c r="K45" s="103"/>
      <c r="L45" s="78" t="s">
        <v>34</v>
      </c>
      <c r="M45" s="74">
        <f t="shared" si="4"/>
        <v>0</v>
      </c>
      <c r="N45" s="4" t="s">
        <v>34</v>
      </c>
      <c r="O45" s="46">
        <f t="shared" si="5"/>
        <v>0</v>
      </c>
      <c r="P45" s="2" t="s">
        <v>70</v>
      </c>
      <c r="Q45" s="242"/>
      <c r="S45" s="13"/>
    </row>
    <row r="46" spans="2:19" hidden="1" outlineLevel="1">
      <c r="B46" s="12"/>
      <c r="C46" s="4" t="str">
        <f t="shared" si="6"/>
        <v/>
      </c>
      <c r="D46" s="56" t="str">
        <f t="shared" si="6"/>
        <v/>
      </c>
      <c r="E46" s="281" t="str">
        <f t="shared" si="6"/>
        <v/>
      </c>
      <c r="F46" s="290">
        <f>IF(F24="","",F24)</f>
        <v>0.16500000000000001</v>
      </c>
      <c r="G46" s="103"/>
      <c r="H46" s="78" t="s">
        <v>34</v>
      </c>
      <c r="I46" s="303">
        <f t="shared" si="3"/>
        <v>0</v>
      </c>
      <c r="J46" s="81" t="s">
        <v>34</v>
      </c>
      <c r="K46" s="103"/>
      <c r="L46" s="78" t="s">
        <v>34</v>
      </c>
      <c r="M46" s="74">
        <f t="shared" si="4"/>
        <v>0</v>
      </c>
      <c r="N46" s="4" t="s">
        <v>34</v>
      </c>
      <c r="O46" s="46">
        <f t="shared" si="5"/>
        <v>0</v>
      </c>
      <c r="P46" s="2" t="s">
        <v>70</v>
      </c>
      <c r="Q46" s="242"/>
      <c r="S46" s="13"/>
    </row>
    <row r="47" spans="2:19" ht="19.5" hidden="1" outlineLevel="1" thickBot="1">
      <c r="B47" s="12"/>
      <c r="C47" s="4" t="str">
        <f t="shared" si="6"/>
        <v/>
      </c>
      <c r="D47" s="56" t="str">
        <f t="shared" si="6"/>
        <v/>
      </c>
      <c r="E47" s="281" t="str">
        <f t="shared" si="6"/>
        <v/>
      </c>
      <c r="F47" s="290">
        <f>IF(F25="","",F25)</f>
        <v>0.16500000000000001</v>
      </c>
      <c r="G47" s="104"/>
      <c r="H47" s="80" t="s">
        <v>34</v>
      </c>
      <c r="I47" s="303">
        <f t="shared" si="3"/>
        <v>0</v>
      </c>
      <c r="J47" s="81" t="s">
        <v>34</v>
      </c>
      <c r="K47" s="104"/>
      <c r="L47" s="80" t="s">
        <v>34</v>
      </c>
      <c r="M47" s="74">
        <f t="shared" si="4"/>
        <v>0</v>
      </c>
      <c r="N47" s="4" t="s">
        <v>34</v>
      </c>
      <c r="O47" s="46">
        <f t="shared" si="5"/>
        <v>0</v>
      </c>
      <c r="P47" s="2" t="s">
        <v>70</v>
      </c>
      <c r="Q47" s="242"/>
      <c r="S47" s="13"/>
    </row>
    <row r="48" spans="2:19" ht="19.5" collapsed="1" thickBot="1">
      <c r="B48" s="12"/>
      <c r="S48" s="13"/>
    </row>
    <row r="49" spans="2:19" ht="19.5" thickBot="1">
      <c r="B49" s="12"/>
      <c r="C49" s="347" t="s">
        <v>43</v>
      </c>
      <c r="D49" s="348"/>
      <c r="E49" s="271">
        <f>SUM(E38:E47)</f>
        <v>3.6</v>
      </c>
      <c r="F49" s="241"/>
      <c r="G49" s="227">
        <f>SUM(G38:G47)</f>
        <v>21600</v>
      </c>
      <c r="H49" s="107" t="s">
        <v>34</v>
      </c>
      <c r="I49" s="50">
        <f>SUM(I38:I47)</f>
        <v>21600</v>
      </c>
      <c r="J49" s="48" t="s">
        <v>34</v>
      </c>
      <c r="K49" s="50">
        <f>SUM(K38:K47)</f>
        <v>2000</v>
      </c>
      <c r="L49" s="48" t="s">
        <v>34</v>
      </c>
      <c r="M49" s="50">
        <f>SUM(M38:M47)</f>
        <v>3894</v>
      </c>
      <c r="N49" s="48" t="s">
        <v>34</v>
      </c>
      <c r="O49" s="50">
        <f>SUM(O50:O53)</f>
        <v>27494</v>
      </c>
      <c r="P49" s="107" t="s">
        <v>34</v>
      </c>
      <c r="Q49" s="242"/>
      <c r="R49" s="44"/>
      <c r="S49" s="13"/>
    </row>
    <row r="50" spans="2:19" s="1" customFormat="1" hidden="1" outlineLevel="1">
      <c r="B50" s="14"/>
      <c r="C50" s="376" t="s">
        <v>118</v>
      </c>
      <c r="D50" s="377"/>
      <c r="E50" s="272">
        <f>SUMIFS(E$38:E$47,$D$38:$D$47,$C50)</f>
        <v>1.6</v>
      </c>
      <c r="F50" s="231"/>
      <c r="G50" s="247">
        <f>SUMIFS(G$38:G$47,$D$38:$D$47,$C50)</f>
        <v>9600</v>
      </c>
      <c r="H50" s="105" t="s">
        <v>34</v>
      </c>
      <c r="I50" s="46">
        <f>SUMIFS(I$38:I$47,$D$38:$D$47,$C50)</f>
        <v>9600</v>
      </c>
      <c r="J50" s="4" t="s">
        <v>34</v>
      </c>
      <c r="K50" s="46">
        <f>SUMIFS(K$38:K$47,$D$38:$D$47,$C50)</f>
        <v>1000</v>
      </c>
      <c r="L50" s="4" t="s">
        <v>34</v>
      </c>
      <c r="M50" s="46">
        <f>SUMIFS(M$38:M$47,$D$38:$D$47,$C50)</f>
        <v>1749</v>
      </c>
      <c r="N50" s="4" t="s">
        <v>34</v>
      </c>
      <c r="O50" s="309">
        <f>SUMIFS(O$38:O$47,$D$38:$D$47,$C50)</f>
        <v>12349</v>
      </c>
      <c r="P50" s="105" t="s">
        <v>34</v>
      </c>
      <c r="Q50" s="242"/>
      <c r="R50" s="44"/>
      <c r="S50" s="15"/>
    </row>
    <row r="51" spans="2:19" s="1" customFormat="1" hidden="1" outlineLevel="1">
      <c r="B51" s="14"/>
      <c r="C51" s="228" t="s">
        <v>119</v>
      </c>
      <c r="D51" s="229"/>
      <c r="E51" s="272">
        <f>SUMIFS(E$38:E$47,$D$38:$D$47,$C51)</f>
        <v>0.5</v>
      </c>
      <c r="F51" s="231"/>
      <c r="G51" s="244">
        <f>SUMIFS(G$38:G$47,$D$38:$D$47,$C51)</f>
        <v>3000</v>
      </c>
      <c r="H51" s="105" t="s">
        <v>34</v>
      </c>
      <c r="I51" s="46">
        <f>SUMIFS(I$38:I$47,$D$38:$D$47,$C51)</f>
        <v>3000</v>
      </c>
      <c r="J51" s="4" t="s">
        <v>34</v>
      </c>
      <c r="K51" s="46">
        <f>SUMIFS(K$38:K$47,$D$38:$D$47,$C51)</f>
        <v>0</v>
      </c>
      <c r="L51" s="4" t="s">
        <v>34</v>
      </c>
      <c r="M51" s="46">
        <f>SUMIFS(M$38:M$47,$D$38:$D$47,$C51)</f>
        <v>495</v>
      </c>
      <c r="N51" s="4" t="s">
        <v>34</v>
      </c>
      <c r="O51" s="69">
        <f>SUMIFS(O$38:O$47,$D$38:$D$47,$C51)</f>
        <v>3495</v>
      </c>
      <c r="P51" s="105" t="s">
        <v>34</v>
      </c>
      <c r="Q51" s="242"/>
      <c r="R51" s="44"/>
      <c r="S51" s="15"/>
    </row>
    <row r="52" spans="2:19" hidden="1" outlineLevel="1">
      <c r="B52" s="12"/>
      <c r="C52" s="376" t="s">
        <v>120</v>
      </c>
      <c r="D52" s="377"/>
      <c r="E52" s="272">
        <f>SUMIFS(E$38:E$47,$D$38:$D$47,$C52)</f>
        <v>1</v>
      </c>
      <c r="F52" s="231"/>
      <c r="G52" s="244">
        <f>SUMIFS(G$38:G$47,$D$38:$D$47,$C52)</f>
        <v>6000</v>
      </c>
      <c r="H52" s="105" t="s">
        <v>34</v>
      </c>
      <c r="I52" s="46">
        <f>SUMIFS(I$38:I$47,$D$38:$D$47,$C52)</f>
        <v>6000</v>
      </c>
      <c r="J52" s="4" t="s">
        <v>34</v>
      </c>
      <c r="K52" s="46">
        <f>SUMIFS(K$38:K$47,$D$38:$D$47,$C52)</f>
        <v>1000</v>
      </c>
      <c r="L52" s="4" t="s">
        <v>34</v>
      </c>
      <c r="M52" s="46">
        <f>SUMIFS(M$38:M$47,$D$38:$D$47,$C52)</f>
        <v>1155</v>
      </c>
      <c r="N52" s="4" t="s">
        <v>34</v>
      </c>
      <c r="O52" s="69">
        <f>SUMIFS(O$38:O$47,$D$38:$D$47,$C52)</f>
        <v>8155</v>
      </c>
      <c r="P52" s="105" t="s">
        <v>34</v>
      </c>
      <c r="Q52" s="242"/>
      <c r="R52" s="44"/>
      <c r="S52" s="13"/>
    </row>
    <row r="53" spans="2:19" ht="19.5" hidden="1" outlineLevel="1" thickBot="1">
      <c r="B53" s="12"/>
      <c r="C53" s="376" t="s">
        <v>42</v>
      </c>
      <c r="D53" s="377"/>
      <c r="E53" s="272">
        <f>SUMIFS(E$38:E$47,$D$38:$D$47,$C53)</f>
        <v>0.5</v>
      </c>
      <c r="F53" s="231"/>
      <c r="G53" s="245">
        <f>SUMIFS(G$38:G$47,$D$38:$D$47,$C53)</f>
        <v>3000</v>
      </c>
      <c r="H53" s="105" t="s">
        <v>34</v>
      </c>
      <c r="I53" s="46">
        <f>SUMIFS(I$38:I$47,$D$38:$D$47,$C53)</f>
        <v>3000</v>
      </c>
      <c r="J53" s="4" t="s">
        <v>34</v>
      </c>
      <c r="K53" s="46">
        <f>SUMIFS(K$38:K$47,$D$38:$D$47,$C53)</f>
        <v>0</v>
      </c>
      <c r="L53" s="4" t="s">
        <v>34</v>
      </c>
      <c r="M53" s="46">
        <f>SUMIFS(M$38:M$47,$D$38:$D$47,$C53)</f>
        <v>495</v>
      </c>
      <c r="N53" s="4" t="s">
        <v>34</v>
      </c>
      <c r="O53" s="69">
        <f>SUMIFS(O$38:O$47,$D$38:$D$47,$C53)</f>
        <v>3495</v>
      </c>
      <c r="P53" s="105" t="s">
        <v>34</v>
      </c>
      <c r="Q53" s="242"/>
      <c r="R53" s="44"/>
      <c r="S53" s="13"/>
    </row>
    <row r="54" spans="2:19" collapsed="1">
      <c r="B54" s="12"/>
      <c r="C54" s="44"/>
      <c r="D54" s="57"/>
      <c r="E54" s="57"/>
      <c r="F54" s="44"/>
      <c r="G54" s="47"/>
      <c r="H54" s="44"/>
      <c r="I54" s="47"/>
      <c r="K54" s="47"/>
      <c r="M54" s="47"/>
      <c r="O54" s="47"/>
      <c r="Q54" s="242"/>
      <c r="S54" s="13"/>
    </row>
    <row r="55" spans="2:19">
      <c r="B55" s="12"/>
      <c r="C55" s="351" t="s">
        <v>136</v>
      </c>
      <c r="D55" s="351"/>
      <c r="E55" s="351"/>
      <c r="F55" s="351"/>
      <c r="G55" s="351"/>
      <c r="H55" s="351"/>
      <c r="I55" s="351"/>
      <c r="J55" s="351"/>
      <c r="K55" s="351"/>
      <c r="L55" s="351"/>
      <c r="M55" s="351"/>
      <c r="N55" s="351"/>
      <c r="O55" s="351"/>
      <c r="P55" s="351"/>
      <c r="Q55" s="6"/>
      <c r="R55" s="6"/>
      <c r="S55" s="13"/>
    </row>
    <row r="56" spans="2:19" s="1" customFormat="1">
      <c r="B56" s="14"/>
      <c r="C56" s="2"/>
      <c r="D56" s="54"/>
      <c r="E56" s="54" t="s">
        <v>1</v>
      </c>
      <c r="F56" s="2" t="s">
        <v>102</v>
      </c>
      <c r="G56" s="352" t="s">
        <v>51</v>
      </c>
      <c r="H56" s="352"/>
      <c r="I56" s="352" t="s">
        <v>137</v>
      </c>
      <c r="J56" s="352"/>
      <c r="K56" s="440" t="s">
        <v>52</v>
      </c>
      <c r="L56" s="441"/>
      <c r="M56" s="440" t="s">
        <v>53</v>
      </c>
      <c r="N56" s="441"/>
      <c r="O56" s="407"/>
      <c r="P56" s="408"/>
      <c r="Q56" s="440" t="s">
        <v>54</v>
      </c>
      <c r="R56" s="441"/>
      <c r="S56" s="15"/>
    </row>
    <row r="57" spans="2:19" s="1" customFormat="1" ht="37.5" customHeight="1">
      <c r="B57" s="14"/>
      <c r="C57" s="354" t="s">
        <v>107</v>
      </c>
      <c r="D57" s="366" t="s">
        <v>9</v>
      </c>
      <c r="E57" s="365" t="s">
        <v>108</v>
      </c>
      <c r="F57" s="365" t="s">
        <v>109</v>
      </c>
      <c r="G57" s="356" t="s">
        <v>110</v>
      </c>
      <c r="H57" s="357"/>
      <c r="I57" s="356" t="s">
        <v>111</v>
      </c>
      <c r="J57" s="357"/>
      <c r="K57" s="356" t="s">
        <v>112</v>
      </c>
      <c r="L57" s="360"/>
      <c r="M57" s="356" t="s">
        <v>16</v>
      </c>
      <c r="N57" s="360"/>
      <c r="O57" s="395"/>
      <c r="P57" s="443"/>
      <c r="Q57" s="356" t="s">
        <v>113</v>
      </c>
      <c r="R57" s="360"/>
      <c r="S57" s="15"/>
    </row>
    <row r="58" spans="2:19" s="1" customFormat="1">
      <c r="B58" s="14"/>
      <c r="C58" s="355"/>
      <c r="D58" s="367"/>
      <c r="E58" s="442"/>
      <c r="F58" s="355"/>
      <c r="G58" s="358"/>
      <c r="H58" s="359"/>
      <c r="I58" s="358"/>
      <c r="J58" s="359"/>
      <c r="K58" s="361"/>
      <c r="L58" s="362"/>
      <c r="M58" s="361"/>
      <c r="N58" s="362"/>
      <c r="O58" s="395"/>
      <c r="P58" s="443"/>
      <c r="Q58" s="361"/>
      <c r="R58" s="362"/>
      <c r="S58" s="15"/>
    </row>
    <row r="59" spans="2:19" s="1" customFormat="1">
      <c r="B59" s="14"/>
      <c r="C59" s="75" t="s">
        <v>132</v>
      </c>
      <c r="D59" s="75" t="s">
        <v>132</v>
      </c>
      <c r="E59" s="75" t="s">
        <v>132</v>
      </c>
      <c r="F59" s="75" t="s">
        <v>132</v>
      </c>
      <c r="G59" s="437" t="s">
        <v>138</v>
      </c>
      <c r="H59" s="437"/>
      <c r="I59" s="438" t="s">
        <v>139</v>
      </c>
      <c r="J59" s="439"/>
      <c r="K59" s="363" t="s">
        <v>140</v>
      </c>
      <c r="L59" s="364"/>
      <c r="M59" s="363" t="s">
        <v>141</v>
      </c>
      <c r="N59" s="364"/>
      <c r="O59" s="407"/>
      <c r="P59" s="408"/>
      <c r="Q59" s="363" t="s">
        <v>142</v>
      </c>
      <c r="R59" s="364"/>
      <c r="S59" s="15"/>
    </row>
    <row r="60" spans="2:19" s="1" customFormat="1">
      <c r="B60" s="14"/>
      <c r="C60" s="4" t="str">
        <f>IF(C38="","",C38)</f>
        <v>職員１</v>
      </c>
      <c r="D60" s="56" t="str">
        <f t="shared" ref="D60:F64" si="7">IF(D38="","",D38)</f>
        <v>歯科衛生士</v>
      </c>
      <c r="E60" s="281">
        <f t="shared" si="7"/>
        <v>1</v>
      </c>
      <c r="F60" s="291">
        <f t="shared" si="7"/>
        <v>0.16500000000000001</v>
      </c>
      <c r="G60" s="46">
        <f t="shared" ref="G60:G69" si="8">IF(G16="","",G16+G38)</f>
        <v>306000</v>
      </c>
      <c r="H60" s="4" t="s">
        <v>34</v>
      </c>
      <c r="I60" s="46">
        <f>I16+I38</f>
        <v>321000</v>
      </c>
      <c r="J60" s="4" t="s">
        <v>34</v>
      </c>
      <c r="K60" s="46">
        <f t="shared" ref="K60:K69" si="9">IF(K16="","",K16+K38)</f>
        <v>51000</v>
      </c>
      <c r="L60" s="4" t="s">
        <v>34</v>
      </c>
      <c r="M60" s="46">
        <f t="shared" ref="M60:M69" si="10">IF(M16="","",M16+M38)</f>
        <v>61380</v>
      </c>
      <c r="N60" s="4" t="s">
        <v>34</v>
      </c>
      <c r="O60" s="306"/>
      <c r="P60" s="307"/>
      <c r="Q60" s="46">
        <f>IFERROR(I60+K60+M60,0)</f>
        <v>433380</v>
      </c>
      <c r="R60" s="2" t="s">
        <v>69</v>
      </c>
      <c r="S60" s="15"/>
    </row>
    <row r="61" spans="2:19">
      <c r="B61" s="12"/>
      <c r="C61" s="4" t="str">
        <f t="shared" ref="C61:C69" si="11">IF(C39="","",C39)</f>
        <v>職員２</v>
      </c>
      <c r="D61" s="56" t="str">
        <f t="shared" si="7"/>
        <v>歯科衛生士</v>
      </c>
      <c r="E61" s="281">
        <f t="shared" si="7"/>
        <v>0.6</v>
      </c>
      <c r="F61" s="291">
        <f t="shared" si="7"/>
        <v>0.16500000000000001</v>
      </c>
      <c r="G61" s="46">
        <f t="shared" si="8"/>
        <v>123600</v>
      </c>
      <c r="H61" s="4" t="s">
        <v>34</v>
      </c>
      <c r="I61" s="46">
        <f t="shared" ref="I61:I69" si="12">I17+I39</f>
        <v>128600</v>
      </c>
      <c r="J61" s="4" t="s">
        <v>34</v>
      </c>
      <c r="K61" s="46">
        <f t="shared" si="9"/>
        <v>0</v>
      </c>
      <c r="L61" s="4" t="s">
        <v>34</v>
      </c>
      <c r="M61" s="46">
        <f t="shared" si="10"/>
        <v>21219</v>
      </c>
      <c r="N61" s="4" t="s">
        <v>34</v>
      </c>
      <c r="O61" s="306"/>
      <c r="P61" s="307"/>
      <c r="Q61" s="46">
        <f t="shared" ref="Q61:Q69" si="13">IFERROR(I61+K61+M61,0)</f>
        <v>149819</v>
      </c>
      <c r="R61" s="2" t="s">
        <v>70</v>
      </c>
      <c r="S61" s="13"/>
    </row>
    <row r="62" spans="2:19" ht="18.75" customHeight="1">
      <c r="B62" s="12"/>
      <c r="C62" s="4" t="str">
        <f t="shared" si="11"/>
        <v>職員３</v>
      </c>
      <c r="D62" s="56" t="str">
        <f t="shared" si="7"/>
        <v>歯科技工士</v>
      </c>
      <c r="E62" s="281">
        <f t="shared" si="7"/>
        <v>0.5</v>
      </c>
      <c r="F62" s="291">
        <f t="shared" si="7"/>
        <v>0.16500000000000001</v>
      </c>
      <c r="G62" s="69">
        <f t="shared" si="8"/>
        <v>153000</v>
      </c>
      <c r="H62" s="4" t="s">
        <v>34</v>
      </c>
      <c r="I62" s="46">
        <f t="shared" si="12"/>
        <v>160500</v>
      </c>
      <c r="J62" s="4" t="s">
        <v>34</v>
      </c>
      <c r="K62" s="69">
        <f t="shared" si="9"/>
        <v>0</v>
      </c>
      <c r="L62" s="4" t="s">
        <v>34</v>
      </c>
      <c r="M62" s="69">
        <f t="shared" si="10"/>
        <v>26483</v>
      </c>
      <c r="N62" s="4" t="s">
        <v>34</v>
      </c>
      <c r="O62" s="306"/>
      <c r="P62" s="307"/>
      <c r="Q62" s="46">
        <f t="shared" si="13"/>
        <v>186983</v>
      </c>
      <c r="R62" s="2" t="s">
        <v>70</v>
      </c>
      <c r="S62" s="13"/>
    </row>
    <row r="63" spans="2:19">
      <c r="B63" s="12"/>
      <c r="C63" s="4" t="str">
        <f t="shared" si="11"/>
        <v>職員４</v>
      </c>
      <c r="D63" s="56" t="str">
        <f t="shared" si="7"/>
        <v>歯科業務補助者</v>
      </c>
      <c r="E63" s="281">
        <f t="shared" si="7"/>
        <v>1</v>
      </c>
      <c r="F63" s="291">
        <f t="shared" si="7"/>
        <v>0.16500000000000001</v>
      </c>
      <c r="G63" s="46">
        <f t="shared" si="8"/>
        <v>256000</v>
      </c>
      <c r="H63" s="4" t="s">
        <v>34</v>
      </c>
      <c r="I63" s="46">
        <f t="shared" si="12"/>
        <v>271000</v>
      </c>
      <c r="J63" s="4" t="s">
        <v>34</v>
      </c>
      <c r="K63" s="46">
        <f t="shared" si="9"/>
        <v>43000</v>
      </c>
      <c r="L63" s="4" t="s">
        <v>34</v>
      </c>
      <c r="M63" s="46">
        <f t="shared" si="10"/>
        <v>51810</v>
      </c>
      <c r="N63" s="4" t="s">
        <v>34</v>
      </c>
      <c r="O63" s="306"/>
      <c r="P63" s="307"/>
      <c r="Q63" s="46">
        <f t="shared" si="13"/>
        <v>365810</v>
      </c>
      <c r="R63" s="2" t="s">
        <v>70</v>
      </c>
      <c r="S63" s="13"/>
    </row>
    <row r="64" spans="2:19">
      <c r="B64" s="12"/>
      <c r="C64" s="4" t="str">
        <f t="shared" si="11"/>
        <v>職員５</v>
      </c>
      <c r="D64" s="56" t="str">
        <f t="shared" si="7"/>
        <v>その他の対象職種</v>
      </c>
      <c r="E64" s="281">
        <f t="shared" si="7"/>
        <v>0.5</v>
      </c>
      <c r="F64" s="291">
        <f t="shared" si="7"/>
        <v>0.16500000000000001</v>
      </c>
      <c r="G64" s="46">
        <f t="shared" si="8"/>
        <v>103000</v>
      </c>
      <c r="H64" s="4" t="s">
        <v>34</v>
      </c>
      <c r="I64" s="46">
        <f t="shared" si="12"/>
        <v>108000</v>
      </c>
      <c r="J64" s="4" t="s">
        <v>34</v>
      </c>
      <c r="K64" s="46">
        <f t="shared" si="9"/>
        <v>0</v>
      </c>
      <c r="L64" s="4" t="s">
        <v>34</v>
      </c>
      <c r="M64" s="46">
        <f t="shared" si="10"/>
        <v>17820</v>
      </c>
      <c r="N64" s="4" t="s">
        <v>34</v>
      </c>
      <c r="O64" s="306"/>
      <c r="P64" s="307"/>
      <c r="Q64" s="46">
        <f t="shared" si="13"/>
        <v>125820</v>
      </c>
      <c r="R64" s="2" t="s">
        <v>70</v>
      </c>
      <c r="S64" s="13"/>
    </row>
    <row r="65" spans="2:19" s="1" customFormat="1" ht="18.75" hidden="1" customHeight="1" outlineLevel="1">
      <c r="B65" s="14"/>
      <c r="C65" s="4" t="str">
        <f t="shared" si="11"/>
        <v/>
      </c>
      <c r="D65" s="56" t="str">
        <f t="shared" ref="D65:E69" si="14">IF(D43="","",D43)</f>
        <v/>
      </c>
      <c r="E65" s="281" t="str">
        <f t="shared" si="14"/>
        <v/>
      </c>
      <c r="F65" s="291">
        <f>IF(F43="","",F43)</f>
        <v>0.16500000000000001</v>
      </c>
      <c r="G65" s="46" t="str">
        <f t="shared" si="8"/>
        <v/>
      </c>
      <c r="H65" s="4" t="s">
        <v>34</v>
      </c>
      <c r="I65" s="46">
        <f t="shared" si="12"/>
        <v>0</v>
      </c>
      <c r="J65" s="4" t="s">
        <v>34</v>
      </c>
      <c r="K65" s="46" t="str">
        <f t="shared" si="9"/>
        <v/>
      </c>
      <c r="L65" s="4" t="s">
        <v>34</v>
      </c>
      <c r="M65" s="46">
        <f t="shared" si="10"/>
        <v>0</v>
      </c>
      <c r="N65" s="4" t="s">
        <v>34</v>
      </c>
      <c r="O65" s="306"/>
      <c r="P65" s="307"/>
      <c r="Q65" s="46">
        <f t="shared" si="13"/>
        <v>0</v>
      </c>
      <c r="R65" s="2" t="s">
        <v>69</v>
      </c>
      <c r="S65" s="15"/>
    </row>
    <row r="66" spans="2:19" ht="18.75" hidden="1" customHeight="1" outlineLevel="1">
      <c r="B66" s="12"/>
      <c r="C66" s="4" t="str">
        <f t="shared" si="11"/>
        <v/>
      </c>
      <c r="D66" s="56" t="str">
        <f t="shared" si="14"/>
        <v/>
      </c>
      <c r="E66" s="281" t="str">
        <f t="shared" si="14"/>
        <v/>
      </c>
      <c r="F66" s="291">
        <f>IF(F44="","",F44)</f>
        <v>0.16500000000000001</v>
      </c>
      <c r="G66" s="46" t="str">
        <f t="shared" si="8"/>
        <v/>
      </c>
      <c r="H66" s="4" t="s">
        <v>34</v>
      </c>
      <c r="I66" s="46">
        <f t="shared" si="12"/>
        <v>0</v>
      </c>
      <c r="J66" s="4" t="s">
        <v>34</v>
      </c>
      <c r="K66" s="46" t="str">
        <f t="shared" si="9"/>
        <v/>
      </c>
      <c r="L66" s="4" t="s">
        <v>34</v>
      </c>
      <c r="M66" s="46">
        <f t="shared" si="10"/>
        <v>0</v>
      </c>
      <c r="N66" s="4" t="s">
        <v>34</v>
      </c>
      <c r="O66" s="306"/>
      <c r="P66" s="307"/>
      <c r="Q66" s="46">
        <f t="shared" si="13"/>
        <v>0</v>
      </c>
      <c r="R66" s="2" t="s">
        <v>70</v>
      </c>
      <c r="S66" s="13"/>
    </row>
    <row r="67" spans="2:19" ht="18.75" hidden="1" customHeight="1" outlineLevel="1">
      <c r="B67" s="12"/>
      <c r="C67" s="4" t="str">
        <f t="shared" si="11"/>
        <v/>
      </c>
      <c r="D67" s="56" t="str">
        <f t="shared" si="14"/>
        <v/>
      </c>
      <c r="E67" s="281" t="str">
        <f t="shared" si="14"/>
        <v/>
      </c>
      <c r="F67" s="291">
        <f>IF(F45="","",F45)</f>
        <v>0.16500000000000001</v>
      </c>
      <c r="G67" s="46" t="str">
        <f t="shared" si="8"/>
        <v/>
      </c>
      <c r="H67" s="4" t="s">
        <v>34</v>
      </c>
      <c r="I67" s="46">
        <f t="shared" si="12"/>
        <v>0</v>
      </c>
      <c r="J67" s="4" t="s">
        <v>34</v>
      </c>
      <c r="K67" s="46" t="str">
        <f t="shared" si="9"/>
        <v/>
      </c>
      <c r="L67" s="4" t="s">
        <v>34</v>
      </c>
      <c r="M67" s="46">
        <f t="shared" si="10"/>
        <v>0</v>
      </c>
      <c r="N67" s="4" t="s">
        <v>34</v>
      </c>
      <c r="O67" s="306"/>
      <c r="P67" s="307"/>
      <c r="Q67" s="46">
        <f t="shared" si="13"/>
        <v>0</v>
      </c>
      <c r="R67" s="2" t="s">
        <v>70</v>
      </c>
      <c r="S67" s="13"/>
    </row>
    <row r="68" spans="2:19" ht="18.75" hidden="1" customHeight="1" outlineLevel="1">
      <c r="B68" s="12"/>
      <c r="C68" s="4" t="str">
        <f t="shared" si="11"/>
        <v/>
      </c>
      <c r="D68" s="56" t="str">
        <f t="shared" si="14"/>
        <v/>
      </c>
      <c r="E68" s="281" t="str">
        <f t="shared" si="14"/>
        <v/>
      </c>
      <c r="F68" s="291">
        <f>IF(F46="","",F46)</f>
        <v>0.16500000000000001</v>
      </c>
      <c r="G68" s="46" t="str">
        <f t="shared" si="8"/>
        <v/>
      </c>
      <c r="H68" s="4" t="s">
        <v>34</v>
      </c>
      <c r="I68" s="46">
        <f t="shared" si="12"/>
        <v>0</v>
      </c>
      <c r="J68" s="4" t="s">
        <v>34</v>
      </c>
      <c r="K68" s="46" t="str">
        <f t="shared" si="9"/>
        <v/>
      </c>
      <c r="L68" s="4" t="s">
        <v>34</v>
      </c>
      <c r="M68" s="46">
        <f t="shared" si="10"/>
        <v>0</v>
      </c>
      <c r="N68" s="4" t="s">
        <v>34</v>
      </c>
      <c r="O68" s="306"/>
      <c r="P68" s="307"/>
      <c r="Q68" s="46">
        <f t="shared" si="13"/>
        <v>0</v>
      </c>
      <c r="R68" s="2" t="s">
        <v>70</v>
      </c>
      <c r="S68" s="13"/>
    </row>
    <row r="69" spans="2:19" ht="18.75" hidden="1" customHeight="1" outlineLevel="1">
      <c r="B69" s="12"/>
      <c r="C69" s="4" t="str">
        <f t="shared" si="11"/>
        <v/>
      </c>
      <c r="D69" s="56" t="str">
        <f t="shared" si="14"/>
        <v/>
      </c>
      <c r="E69" s="281" t="str">
        <f t="shared" si="14"/>
        <v/>
      </c>
      <c r="F69" s="291">
        <f>IF(F47="","",F47)</f>
        <v>0.16500000000000001</v>
      </c>
      <c r="G69" s="46" t="str">
        <f t="shared" si="8"/>
        <v/>
      </c>
      <c r="H69" s="4" t="s">
        <v>34</v>
      </c>
      <c r="I69" s="46">
        <f t="shared" si="12"/>
        <v>0</v>
      </c>
      <c r="J69" s="4" t="s">
        <v>34</v>
      </c>
      <c r="K69" s="46" t="str">
        <f t="shared" si="9"/>
        <v/>
      </c>
      <c r="L69" s="4" t="s">
        <v>34</v>
      </c>
      <c r="M69" s="46">
        <f t="shared" si="10"/>
        <v>0</v>
      </c>
      <c r="N69" s="4" t="s">
        <v>34</v>
      </c>
      <c r="O69" s="306"/>
      <c r="P69" s="307"/>
      <c r="Q69" s="46">
        <f t="shared" si="13"/>
        <v>0</v>
      </c>
      <c r="R69" s="2" t="s">
        <v>70</v>
      </c>
      <c r="S69" s="13"/>
    </row>
    <row r="70" spans="2:19" ht="19.5" collapsed="1" thickBot="1">
      <c r="B70" s="12"/>
      <c r="G70" s="66"/>
      <c r="I70" s="66"/>
      <c r="K70" s="66"/>
      <c r="M70" s="66"/>
      <c r="O70" s="66"/>
      <c r="Q70" s="66"/>
      <c r="S70" s="13"/>
    </row>
    <row r="71" spans="2:19" ht="19.5" thickBot="1">
      <c r="B71" s="12"/>
      <c r="C71" s="378" t="s">
        <v>43</v>
      </c>
      <c r="D71" s="379"/>
      <c r="E71" s="271">
        <f>SUM(E60:E69)</f>
        <v>3.6</v>
      </c>
      <c r="F71" s="241"/>
      <c r="G71" s="227">
        <f>SUM(G60:G69)</f>
        <v>941600</v>
      </c>
      <c r="H71" s="107" t="s">
        <v>34</v>
      </c>
      <c r="I71" s="50">
        <f>SUM(I60:I69)</f>
        <v>989100</v>
      </c>
      <c r="J71" s="48" t="s">
        <v>34</v>
      </c>
      <c r="K71" s="50">
        <f>SUM(K60:K69)</f>
        <v>94000</v>
      </c>
      <c r="L71" s="48" t="s">
        <v>34</v>
      </c>
      <c r="M71" s="50">
        <f>SUM(M60:M69)</f>
        <v>178712</v>
      </c>
      <c r="N71" s="106" t="s">
        <v>34</v>
      </c>
      <c r="O71" s="306"/>
      <c r="P71" s="308"/>
      <c r="Q71" s="50">
        <f>SUM(Q60:Q69)</f>
        <v>1261812</v>
      </c>
      <c r="R71" s="48" t="s">
        <v>34</v>
      </c>
      <c r="S71" s="13"/>
    </row>
    <row r="72" spans="2:19" s="1" customFormat="1" hidden="1" outlineLevel="1">
      <c r="B72" s="14"/>
      <c r="C72" s="376" t="s">
        <v>118</v>
      </c>
      <c r="D72" s="377"/>
      <c r="E72" s="273">
        <f>SUMIFS(E$60:E$69,$D$60:$D$69,$C72)</f>
        <v>1.6</v>
      </c>
      <c r="F72" s="231"/>
      <c r="G72" s="247">
        <f>SUMIFS(G$60:G$69,$D$60:$D$69,$C72)</f>
        <v>429600</v>
      </c>
      <c r="H72" s="105" t="s">
        <v>34</v>
      </c>
      <c r="I72" s="69">
        <f>SUMIFS(I$60:I$69,$D$60:$D$69,$C72)</f>
        <v>449600</v>
      </c>
      <c r="J72" s="4" t="s">
        <v>34</v>
      </c>
      <c r="K72" s="69">
        <f>SUMIFS(K$60:K$69,$D$60:$D$69,$C72)</f>
        <v>51000</v>
      </c>
      <c r="L72" s="4" t="s">
        <v>34</v>
      </c>
      <c r="M72" s="69">
        <f>SUMIFS(M$60:M$69,$D$60:$D$69,$C72)</f>
        <v>82599</v>
      </c>
      <c r="N72" s="81" t="s">
        <v>34</v>
      </c>
      <c r="O72" s="306"/>
      <c r="P72" s="308"/>
      <c r="Q72" s="46">
        <f>SUMIFS(Q$60:Q$69,$D$60:$D$69,$C72)</f>
        <v>583199</v>
      </c>
      <c r="R72" s="4" t="s">
        <v>34</v>
      </c>
      <c r="S72" s="15"/>
    </row>
    <row r="73" spans="2:19" s="1" customFormat="1" hidden="1" outlineLevel="1">
      <c r="B73" s="14"/>
      <c r="C73" s="228" t="s">
        <v>119</v>
      </c>
      <c r="D73" s="229"/>
      <c r="E73" s="273">
        <f>SUMIFS(E$60:E$69,$D$60:$D$69,$C73)</f>
        <v>0.5</v>
      </c>
      <c r="F73" s="231"/>
      <c r="G73" s="244">
        <f>SUMIFS(G$60:G$69,$D$60:$D$69,$C73)</f>
        <v>153000</v>
      </c>
      <c r="H73" s="105" t="s">
        <v>34</v>
      </c>
      <c r="I73" s="69">
        <f>SUMIFS(I$60:I$69,$D$60:$D$69,$C73)</f>
        <v>160500</v>
      </c>
      <c r="J73" s="4" t="s">
        <v>34</v>
      </c>
      <c r="K73" s="69">
        <f>SUMIFS(K$60:K$69,$D$60:$D$69,$C73)</f>
        <v>0</v>
      </c>
      <c r="L73" s="4" t="s">
        <v>34</v>
      </c>
      <c r="M73" s="69">
        <f>SUMIFS(M$60:M$69,$D$60:$D$69,$C73)</f>
        <v>26483</v>
      </c>
      <c r="N73" s="81" t="s">
        <v>34</v>
      </c>
      <c r="O73" s="306"/>
      <c r="P73" s="308"/>
      <c r="Q73" s="46">
        <f>SUMIFS(Q$60:Q$69,$D$60:$D$69,$C73)</f>
        <v>186983</v>
      </c>
      <c r="R73" s="4" t="s">
        <v>34</v>
      </c>
      <c r="S73" s="15"/>
    </row>
    <row r="74" spans="2:19" hidden="1" outlineLevel="1">
      <c r="B74" s="12"/>
      <c r="C74" s="376" t="s">
        <v>120</v>
      </c>
      <c r="D74" s="377"/>
      <c r="E74" s="273">
        <f>SUMIFS(E$60:E$69,$D$60:$D$69,$C74)</f>
        <v>1</v>
      </c>
      <c r="F74" s="231"/>
      <c r="G74" s="244">
        <f>SUMIFS(G$60:G$69,$D$60:$D$69,$C74)</f>
        <v>256000</v>
      </c>
      <c r="H74" s="105" t="s">
        <v>34</v>
      </c>
      <c r="I74" s="69">
        <f>SUMIFS(I$60:I$69,$D$60:$D$69,$C74)</f>
        <v>271000</v>
      </c>
      <c r="J74" s="4" t="s">
        <v>34</v>
      </c>
      <c r="K74" s="69">
        <f>SUMIFS(K$60:K$69,$D$60:$D$69,$C74)</f>
        <v>43000</v>
      </c>
      <c r="L74" s="4" t="s">
        <v>34</v>
      </c>
      <c r="M74" s="69">
        <f>SUMIFS(M$60:M$69,$D$60:$D$69,$C74)</f>
        <v>51810</v>
      </c>
      <c r="N74" s="81" t="s">
        <v>34</v>
      </c>
      <c r="O74" s="306"/>
      <c r="P74" s="308"/>
      <c r="Q74" s="46">
        <f>SUMIFS(Q$60:Q$69,$D$60:$D$69,$C74)</f>
        <v>365810</v>
      </c>
      <c r="R74" s="4" t="s">
        <v>34</v>
      </c>
      <c r="S74" s="13"/>
    </row>
    <row r="75" spans="2:19" ht="19.5" hidden="1" outlineLevel="1" thickBot="1">
      <c r="B75" s="12"/>
      <c r="C75" s="376" t="s">
        <v>42</v>
      </c>
      <c r="D75" s="377"/>
      <c r="E75" s="273">
        <f>SUMIFS(E$60:E$69,$D$60:$D$69,$C75)</f>
        <v>0.5</v>
      </c>
      <c r="F75" s="231"/>
      <c r="G75" s="245">
        <f>SUMIFS(G$60:G$69,$D$60:$D$69,$C75)</f>
        <v>103000</v>
      </c>
      <c r="H75" s="105" t="s">
        <v>34</v>
      </c>
      <c r="I75" s="69">
        <f>SUMIFS(I$60:I$69,$D$60:$D$69,$C75)</f>
        <v>108000</v>
      </c>
      <c r="J75" s="4" t="s">
        <v>34</v>
      </c>
      <c r="K75" s="69">
        <f>SUMIFS(K$60:K$69,$D$60:$D$69,$C75)</f>
        <v>0</v>
      </c>
      <c r="L75" s="4" t="s">
        <v>34</v>
      </c>
      <c r="M75" s="69">
        <f>SUMIFS(M$60:M$69,$D$60:$D$69,$C75)</f>
        <v>17820</v>
      </c>
      <c r="N75" s="81" t="s">
        <v>34</v>
      </c>
      <c r="O75" s="306"/>
      <c r="P75" s="308"/>
      <c r="Q75" s="46">
        <f>SUMIFS(Q$60:Q$69,$D$60:$D$69,$C75)</f>
        <v>125820</v>
      </c>
      <c r="R75" s="4" t="s">
        <v>34</v>
      </c>
      <c r="S75" s="13"/>
    </row>
    <row r="76" spans="2:19" collapsed="1">
      <c r="B76" s="12"/>
      <c r="S76" s="13"/>
    </row>
    <row r="77" spans="2:19">
      <c r="B77" s="12"/>
      <c r="C77" s="7" t="s">
        <v>143</v>
      </c>
      <c r="D77" s="7"/>
      <c r="E77" s="7"/>
      <c r="F77" s="7" t="s">
        <v>144</v>
      </c>
      <c r="G77" s="7"/>
      <c r="L77" s="7"/>
      <c r="M77" s="7"/>
      <c r="N77" s="7"/>
      <c r="O77" s="7"/>
      <c r="P77" s="7"/>
      <c r="Q77" s="6"/>
      <c r="R77" s="6"/>
      <c r="S77" s="13"/>
    </row>
    <row r="78" spans="2:19">
      <c r="B78" s="12"/>
      <c r="C78" s="7" t="s">
        <v>145</v>
      </c>
      <c r="D78" s="7"/>
      <c r="E78" s="7"/>
      <c r="F78" s="7" t="s">
        <v>145</v>
      </c>
      <c r="G78" s="7"/>
      <c r="L78" s="7"/>
      <c r="M78" s="7"/>
      <c r="N78" s="7"/>
      <c r="O78" s="7"/>
      <c r="P78" s="7"/>
      <c r="Q78" s="6"/>
      <c r="R78" s="6"/>
      <c r="S78" s="13"/>
    </row>
    <row r="79" spans="2:19" ht="18.75" customHeight="1">
      <c r="B79" s="12"/>
      <c r="C79" s="430" t="s">
        <v>146</v>
      </c>
      <c r="D79" s="430"/>
      <c r="E79" s="7"/>
      <c r="F79" s="428" t="s">
        <v>147</v>
      </c>
      <c r="G79" s="428"/>
      <c r="H79" s="428"/>
      <c r="I79" s="334"/>
      <c r="J79" s="428" t="s">
        <v>148</v>
      </c>
      <c r="K79" s="428"/>
      <c r="L79" s="428"/>
      <c r="M79" s="334"/>
      <c r="N79" s="334"/>
      <c r="O79" s="6"/>
      <c r="P79" s="6"/>
      <c r="Q79" s="6"/>
      <c r="R79" s="6"/>
      <c r="S79" s="13"/>
    </row>
    <row r="80" spans="2:19" ht="19.5" thickBot="1">
      <c r="B80" s="12"/>
      <c r="C80" s="430" t="s">
        <v>149</v>
      </c>
      <c r="D80" s="430"/>
      <c r="E80" s="68"/>
      <c r="F80" s="428"/>
      <c r="G80" s="428"/>
      <c r="H80" s="428"/>
      <c r="I80" s="334"/>
      <c r="J80" s="429"/>
      <c r="K80" s="429"/>
      <c r="L80" s="429"/>
      <c r="M80" s="334"/>
      <c r="N80" s="334"/>
      <c r="O80" s="6"/>
      <c r="P80" s="6"/>
      <c r="Q80" s="6"/>
      <c r="R80" s="6"/>
      <c r="S80" s="13"/>
    </row>
    <row r="81" spans="2:19" ht="19.5" thickBot="1">
      <c r="B81" s="12"/>
      <c r="C81" s="375">
        <f>Q71-Q27</f>
        <v>27494</v>
      </c>
      <c r="D81" s="375"/>
      <c r="E81" s="318" t="s">
        <v>150</v>
      </c>
      <c r="F81" s="431">
        <f>I7</f>
        <v>36000</v>
      </c>
      <c r="G81" s="432"/>
      <c r="H81" s="433"/>
      <c r="I81" s="336" t="s">
        <v>151</v>
      </c>
      <c r="J81" s="434">
        <f>C81-F81</f>
        <v>-8506</v>
      </c>
      <c r="K81" s="435"/>
      <c r="L81" s="436"/>
      <c r="M81" s="337"/>
      <c r="N81" s="337"/>
      <c r="O81" s="6"/>
      <c r="P81" s="6"/>
      <c r="Q81" s="6"/>
      <c r="R81" s="6"/>
      <c r="S81" s="13"/>
    </row>
    <row r="82" spans="2:19" ht="19.5" thickBot="1">
      <c r="B82" s="16"/>
      <c r="C82" s="17"/>
      <c r="D82" s="60"/>
      <c r="E82" s="60"/>
      <c r="F82" s="17"/>
      <c r="G82" s="17"/>
      <c r="H82" s="17"/>
      <c r="I82" s="17"/>
      <c r="J82" s="18"/>
      <c r="K82" s="17"/>
      <c r="L82" s="18"/>
      <c r="M82" s="17"/>
      <c r="N82" s="18"/>
      <c r="O82" s="17"/>
      <c r="P82" s="18"/>
      <c r="Q82" s="17"/>
      <c r="R82" s="18"/>
      <c r="S82" s="19"/>
    </row>
    <row r="83" spans="2:19" ht="19.5" thickBot="1"/>
    <row r="84" spans="2:19" ht="20.25">
      <c r="B84" s="311" t="s">
        <v>152</v>
      </c>
      <c r="C84" s="21"/>
      <c r="D84" s="61"/>
      <c r="E84" s="61"/>
      <c r="F84" s="21"/>
      <c r="G84" s="21"/>
      <c r="H84" s="21"/>
      <c r="I84" s="21"/>
      <c r="J84" s="22"/>
      <c r="K84" s="21"/>
      <c r="L84" s="22"/>
      <c r="M84" s="21"/>
      <c r="N84" s="22"/>
      <c r="O84" s="21"/>
      <c r="P84" s="22"/>
      <c r="Q84" s="21"/>
      <c r="R84" s="22"/>
      <c r="S84" s="23"/>
    </row>
    <row r="85" spans="2:19">
      <c r="B85" s="24"/>
      <c r="C85" s="351" t="s">
        <v>101</v>
      </c>
      <c r="D85" s="351"/>
      <c r="E85" s="351"/>
      <c r="F85" s="351"/>
      <c r="G85" s="351"/>
      <c r="H85" s="351"/>
      <c r="I85" s="351"/>
      <c r="J85" s="351"/>
      <c r="K85" s="351"/>
      <c r="L85" s="351"/>
      <c r="M85" s="351"/>
      <c r="N85" s="351"/>
      <c r="O85" s="351"/>
      <c r="P85" s="351"/>
      <c r="Q85" s="6"/>
      <c r="R85" s="6"/>
      <c r="S85" s="25"/>
    </row>
    <row r="86" spans="2:19" s="1" customFormat="1">
      <c r="B86" s="26"/>
      <c r="C86" s="2"/>
      <c r="D86" s="54"/>
      <c r="E86" s="54" t="s">
        <v>1</v>
      </c>
      <c r="F86" s="2" t="s">
        <v>102</v>
      </c>
      <c r="G86" s="352" t="s">
        <v>103</v>
      </c>
      <c r="H86" s="352"/>
      <c r="I86" s="352" t="s">
        <v>3</v>
      </c>
      <c r="J86" s="352"/>
      <c r="K86" s="352" t="s">
        <v>104</v>
      </c>
      <c r="L86" s="352"/>
      <c r="M86" s="352" t="s">
        <v>105</v>
      </c>
      <c r="N86" s="352"/>
      <c r="O86" s="427"/>
      <c r="P86" s="427"/>
      <c r="Q86" s="352" t="s">
        <v>106</v>
      </c>
      <c r="R86" s="352"/>
      <c r="S86" s="27"/>
    </row>
    <row r="87" spans="2:19" s="1" customFormat="1" ht="36.75" customHeight="1">
      <c r="B87" s="26"/>
      <c r="C87" s="410" t="s">
        <v>107</v>
      </c>
      <c r="D87" s="412" t="s">
        <v>9</v>
      </c>
      <c r="E87" s="414" t="s">
        <v>108</v>
      </c>
      <c r="F87" s="414" t="s">
        <v>109</v>
      </c>
      <c r="G87" s="398" t="s">
        <v>110</v>
      </c>
      <c r="H87" s="399"/>
      <c r="I87" s="398" t="s">
        <v>111</v>
      </c>
      <c r="J87" s="399"/>
      <c r="K87" s="398" t="s">
        <v>112</v>
      </c>
      <c r="L87" s="399"/>
      <c r="M87" s="398" t="s">
        <v>16</v>
      </c>
      <c r="N87" s="416"/>
      <c r="O87" s="420"/>
      <c r="P87" s="421"/>
      <c r="Q87" s="398" t="s">
        <v>113</v>
      </c>
      <c r="R87" s="399"/>
      <c r="S87" s="27"/>
    </row>
    <row r="88" spans="2:19" s="1" customFormat="1">
      <c r="B88" s="26"/>
      <c r="C88" s="411"/>
      <c r="D88" s="413"/>
      <c r="E88" s="415"/>
      <c r="F88" s="411"/>
      <c r="G88" s="400"/>
      <c r="H88" s="401"/>
      <c r="I88" s="400"/>
      <c r="J88" s="401"/>
      <c r="K88" s="400"/>
      <c r="L88" s="401"/>
      <c r="M88" s="417"/>
      <c r="N88" s="418"/>
      <c r="O88" s="421"/>
      <c r="P88" s="421"/>
      <c r="Q88" s="400"/>
      <c r="R88" s="401"/>
      <c r="S88" s="27"/>
    </row>
    <row r="89" spans="2:19" s="1" customFormat="1" ht="38.25" customHeight="1" thickBot="1">
      <c r="B89" s="26"/>
      <c r="C89" s="315" t="s">
        <v>19</v>
      </c>
      <c r="D89" s="316" t="s">
        <v>20</v>
      </c>
      <c r="E89" s="315" t="s">
        <v>24</v>
      </c>
      <c r="F89" s="315" t="s">
        <v>24</v>
      </c>
      <c r="G89" s="414" t="s">
        <v>115</v>
      </c>
      <c r="H89" s="410"/>
      <c r="I89" s="414" t="s">
        <v>115</v>
      </c>
      <c r="J89" s="410"/>
      <c r="K89" s="414" t="s">
        <v>115</v>
      </c>
      <c r="L89" s="410"/>
      <c r="M89" s="423" t="s">
        <v>153</v>
      </c>
      <c r="N89" s="424"/>
      <c r="O89" s="421"/>
      <c r="P89" s="421"/>
      <c r="Q89" s="426" t="s">
        <v>117</v>
      </c>
      <c r="R89" s="426"/>
      <c r="S89" s="27"/>
    </row>
    <row r="90" spans="2:19" s="1" customFormat="1" ht="19.5" thickTop="1">
      <c r="B90" s="26"/>
      <c r="C90" s="255" t="s">
        <v>291</v>
      </c>
      <c r="D90" s="256" t="s">
        <v>154</v>
      </c>
      <c r="E90" s="282">
        <v>0.5</v>
      </c>
      <c r="F90" s="292">
        <v>0.16500000000000001</v>
      </c>
      <c r="G90" s="257">
        <v>300000</v>
      </c>
      <c r="H90" s="258" t="s">
        <v>34</v>
      </c>
      <c r="I90" s="257">
        <v>315000</v>
      </c>
      <c r="J90" s="258" t="s">
        <v>34</v>
      </c>
      <c r="K90" s="257">
        <v>0</v>
      </c>
      <c r="L90" s="259" t="s">
        <v>34</v>
      </c>
      <c r="M90" s="74">
        <f>IFERROR(ROUND(F90*(I90+K90),0),0)</f>
        <v>51975</v>
      </c>
      <c r="N90" s="4" t="s">
        <v>70</v>
      </c>
      <c r="O90" s="242"/>
      <c r="P90" s="44"/>
      <c r="Q90" s="46">
        <f>I90+K90+M90</f>
        <v>366975</v>
      </c>
      <c r="R90" s="4" t="s">
        <v>34</v>
      </c>
      <c r="S90" s="27"/>
    </row>
    <row r="91" spans="2:19">
      <c r="B91" s="24"/>
      <c r="C91" s="260" t="s">
        <v>292</v>
      </c>
      <c r="D91" s="252" t="s">
        <v>68</v>
      </c>
      <c r="E91" s="283">
        <v>1</v>
      </c>
      <c r="F91" s="293">
        <v>0.16500000000000001</v>
      </c>
      <c r="G91" s="253">
        <v>250000</v>
      </c>
      <c r="H91" s="254" t="s">
        <v>34</v>
      </c>
      <c r="I91" s="253">
        <v>265000</v>
      </c>
      <c r="J91" s="254" t="s">
        <v>34</v>
      </c>
      <c r="K91" s="253">
        <v>42000</v>
      </c>
      <c r="L91" s="261" t="s">
        <v>34</v>
      </c>
      <c r="M91" s="74">
        <f>IFERROR(ROUND(F91*(I91+K91),0),0)</f>
        <v>50655</v>
      </c>
      <c r="N91" s="4" t="s">
        <v>70</v>
      </c>
      <c r="O91" s="242"/>
      <c r="P91" s="44"/>
      <c r="Q91" s="46">
        <f>I91+K91+M91</f>
        <v>357655</v>
      </c>
      <c r="R91" s="4" t="s">
        <v>34</v>
      </c>
      <c r="S91" s="25"/>
    </row>
    <row r="92" spans="2:19" hidden="1" outlineLevel="1">
      <c r="B92" s="24"/>
      <c r="C92" s="260"/>
      <c r="D92" s="252"/>
      <c r="E92" s="283"/>
      <c r="F92" s="293">
        <v>0.16500000000000001</v>
      </c>
      <c r="G92" s="253"/>
      <c r="H92" s="254" t="s">
        <v>34</v>
      </c>
      <c r="I92" s="253"/>
      <c r="J92" s="254" t="s">
        <v>34</v>
      </c>
      <c r="K92" s="253"/>
      <c r="L92" s="261" t="s">
        <v>34</v>
      </c>
      <c r="M92" s="74">
        <f>IFERROR(ROUND(F92*(I92+K92),0),0)</f>
        <v>0</v>
      </c>
      <c r="N92" s="4" t="s">
        <v>34</v>
      </c>
      <c r="O92" s="242"/>
      <c r="P92" s="44"/>
      <c r="Q92" s="69">
        <f>K92+M92+O92</f>
        <v>0</v>
      </c>
      <c r="R92" s="4" t="s">
        <v>34</v>
      </c>
      <c r="S92" s="25"/>
    </row>
    <row r="93" spans="2:19" hidden="1" outlineLevel="1">
      <c r="B93" s="24"/>
      <c r="C93" s="260"/>
      <c r="D93" s="252"/>
      <c r="E93" s="283"/>
      <c r="F93" s="293">
        <v>0.16500000000000001</v>
      </c>
      <c r="G93" s="253"/>
      <c r="H93" s="254" t="s">
        <v>34</v>
      </c>
      <c r="I93" s="253"/>
      <c r="J93" s="254" t="s">
        <v>34</v>
      </c>
      <c r="K93" s="253"/>
      <c r="L93" s="261" t="s">
        <v>34</v>
      </c>
      <c r="M93" s="74">
        <f>IFERROR(ROUND(F93*(I93+K93),0),0)</f>
        <v>0</v>
      </c>
      <c r="N93" s="4" t="s">
        <v>34</v>
      </c>
      <c r="O93" s="242"/>
      <c r="P93" s="44"/>
      <c r="Q93" s="46">
        <f>K93+M93+O93</f>
        <v>0</v>
      </c>
      <c r="R93" s="4" t="s">
        <v>34</v>
      </c>
      <c r="S93" s="25"/>
    </row>
    <row r="94" spans="2:19" ht="19.5" hidden="1" outlineLevel="1" thickBot="1">
      <c r="B94" s="24"/>
      <c r="C94" s="262"/>
      <c r="D94" s="263"/>
      <c r="E94" s="284"/>
      <c r="F94" s="294">
        <v>0.16500000000000001</v>
      </c>
      <c r="G94" s="264"/>
      <c r="H94" s="265" t="s">
        <v>34</v>
      </c>
      <c r="I94" s="264"/>
      <c r="J94" s="265" t="s">
        <v>34</v>
      </c>
      <c r="K94" s="264"/>
      <c r="L94" s="266" t="s">
        <v>34</v>
      </c>
      <c r="M94" s="74">
        <f>IFERROR(ROUND(F94*(I94+K94),0),0)</f>
        <v>0</v>
      </c>
      <c r="N94" s="4" t="s">
        <v>34</v>
      </c>
      <c r="O94" s="242"/>
      <c r="P94" s="44"/>
      <c r="Q94" s="46">
        <f>K94+M94+O94</f>
        <v>0</v>
      </c>
      <c r="R94" s="4" t="s">
        <v>34</v>
      </c>
      <c r="S94" s="25"/>
    </row>
    <row r="95" spans="2:19" collapsed="1">
      <c r="B95" s="24"/>
      <c r="S95" s="25"/>
    </row>
    <row r="96" spans="2:19" ht="19.5" thickBot="1">
      <c r="B96" s="24"/>
      <c r="C96" s="389" t="s">
        <v>43</v>
      </c>
      <c r="D96" s="390"/>
      <c r="E96" s="299">
        <f>SUM(E90:E94)</f>
        <v>1.5</v>
      </c>
      <c r="F96" s="300"/>
      <c r="G96" s="301">
        <f>SUM(G90:G94)</f>
        <v>550000</v>
      </c>
      <c r="H96" s="48" t="s">
        <v>34</v>
      </c>
      <c r="I96" s="301">
        <f>SUM(I90:I94)</f>
        <v>580000</v>
      </c>
      <c r="J96" s="48" t="s">
        <v>34</v>
      </c>
      <c r="K96" s="301">
        <f>SUM(K90:K94)</f>
        <v>42000</v>
      </c>
      <c r="L96" s="48" t="s">
        <v>34</v>
      </c>
      <c r="M96" s="301">
        <f>SUM(M90:M94)</f>
        <v>102630</v>
      </c>
      <c r="N96" s="48" t="s">
        <v>34</v>
      </c>
      <c r="Q96" s="301">
        <f>SUM(Q90:Q94)</f>
        <v>724630</v>
      </c>
      <c r="R96" s="48" t="s">
        <v>34</v>
      </c>
      <c r="S96" s="25"/>
    </row>
    <row r="97" spans="2:21" ht="19.5" thickBot="1">
      <c r="B97" s="24"/>
      <c r="C97" s="391" t="s">
        <v>154</v>
      </c>
      <c r="D97" s="392"/>
      <c r="E97" s="274">
        <f>SUMIFS(E$90:E$94,$D$90:$D$94,$C97)</f>
        <v>0.5</v>
      </c>
      <c r="F97" s="230"/>
      <c r="G97" s="227">
        <f>SUMIFS(G$90:G$94,$D$90:$D$94,$C97)</f>
        <v>300000</v>
      </c>
      <c r="H97" s="105" t="s">
        <v>34</v>
      </c>
      <c r="I97" s="69">
        <f>SUMIFS(I$90:I$94,$D$90:$D$94,$C97)</f>
        <v>315000</v>
      </c>
      <c r="J97" s="4" t="s">
        <v>34</v>
      </c>
      <c r="K97" s="69">
        <f>SUMIFS(K$90:K$94,$D$90:$D$94,$C97)</f>
        <v>0</v>
      </c>
      <c r="L97" s="4" t="s">
        <v>34</v>
      </c>
      <c r="M97" s="69">
        <f>SUMIFS(M$90:M$94,$D$90:$D$94,$C97)</f>
        <v>51975</v>
      </c>
      <c r="N97" s="4" t="s">
        <v>34</v>
      </c>
      <c r="O97" s="242"/>
      <c r="P97" s="44"/>
      <c r="Q97" s="227">
        <f>SUMIFS(Q$90:Q$94,$D$90:$D$94,$C97)</f>
        <v>366975</v>
      </c>
      <c r="R97" s="105" t="s">
        <v>34</v>
      </c>
      <c r="S97" s="25"/>
    </row>
    <row r="98" spans="2:21" ht="19.5" thickBot="1">
      <c r="B98" s="24"/>
      <c r="C98" s="391" t="s">
        <v>68</v>
      </c>
      <c r="D98" s="392"/>
      <c r="E98" s="274">
        <f>SUMIFS(E$90:E$94,$D$90:$D$94,$C98)</f>
        <v>1</v>
      </c>
      <c r="F98" s="230"/>
      <c r="G98" s="227">
        <f>SUMIFS(G$90:G$94,$D$90:$D$94,$C98)</f>
        <v>250000</v>
      </c>
      <c r="H98" s="105" t="s">
        <v>34</v>
      </c>
      <c r="I98" s="69">
        <f>SUMIFS(I$90:I$94,$D$90:$D$94,$C98)</f>
        <v>265000</v>
      </c>
      <c r="J98" s="4" t="s">
        <v>34</v>
      </c>
      <c r="K98" s="69">
        <f>SUMIFS(K$90:K$94,$D$90:$D$94,$C98)</f>
        <v>42000</v>
      </c>
      <c r="L98" s="4" t="s">
        <v>34</v>
      </c>
      <c r="M98" s="69">
        <f>SUMIFS(M$90:M$94,$D$90:$D$94,$C98)</f>
        <v>50655</v>
      </c>
      <c r="N98" s="4" t="s">
        <v>34</v>
      </c>
      <c r="O98" s="242"/>
      <c r="P98" s="44"/>
      <c r="Q98" s="227">
        <f>SUMIFS(Q$90:Q$94,$D$90:$D$94,$C98)</f>
        <v>357655</v>
      </c>
      <c r="R98" s="105" t="s">
        <v>34</v>
      </c>
      <c r="S98" s="25"/>
    </row>
    <row r="99" spans="2:21">
      <c r="B99" s="24"/>
      <c r="S99" s="25"/>
    </row>
    <row r="100" spans="2:21">
      <c r="B100" s="24"/>
      <c r="C100" s="351" t="s">
        <v>121</v>
      </c>
      <c r="D100" s="351"/>
      <c r="E100" s="351"/>
      <c r="F100" s="351"/>
      <c r="G100" s="351"/>
      <c r="H100" s="351"/>
      <c r="I100" s="351"/>
      <c r="J100" s="351"/>
      <c r="K100" s="351"/>
      <c r="L100" s="351"/>
      <c r="M100" s="351"/>
      <c r="N100" s="351"/>
      <c r="O100" s="351"/>
      <c r="P100" s="351"/>
      <c r="Q100" s="6"/>
      <c r="R100" s="6"/>
      <c r="S100" s="25"/>
    </row>
    <row r="101" spans="2:21" s="1" customFormat="1">
      <c r="B101" s="26"/>
      <c r="C101" s="2"/>
      <c r="D101" s="54"/>
      <c r="E101" s="54" t="s">
        <v>1</v>
      </c>
      <c r="F101" s="2" t="s">
        <v>102</v>
      </c>
      <c r="G101" s="352" t="s">
        <v>122</v>
      </c>
      <c r="H101" s="352"/>
      <c r="I101" s="352" t="s">
        <v>123</v>
      </c>
      <c r="J101" s="352"/>
      <c r="K101" s="352" t="s">
        <v>124</v>
      </c>
      <c r="L101" s="352"/>
      <c r="M101" s="352" t="s">
        <v>125</v>
      </c>
      <c r="N101" s="352"/>
      <c r="O101" s="352" t="s">
        <v>126</v>
      </c>
      <c r="P101" s="352"/>
      <c r="Q101" s="427"/>
      <c r="R101" s="427"/>
      <c r="S101" s="27"/>
    </row>
    <row r="102" spans="2:21" s="1" customFormat="1" ht="36.75" customHeight="1">
      <c r="B102" s="26"/>
      <c r="C102" s="410" t="s">
        <v>107</v>
      </c>
      <c r="D102" s="412" t="s">
        <v>9</v>
      </c>
      <c r="E102" s="414" t="s">
        <v>108</v>
      </c>
      <c r="F102" s="414" t="s">
        <v>109</v>
      </c>
      <c r="G102" s="398" t="s">
        <v>155</v>
      </c>
      <c r="H102" s="399"/>
      <c r="I102" s="398" t="s">
        <v>156</v>
      </c>
      <c r="J102" s="399"/>
      <c r="K102" s="398" t="s">
        <v>157</v>
      </c>
      <c r="L102" s="399"/>
      <c r="M102" s="398" t="s">
        <v>158</v>
      </c>
      <c r="N102" s="416"/>
      <c r="O102" s="398" t="s">
        <v>131</v>
      </c>
      <c r="P102" s="416"/>
      <c r="Q102" s="420"/>
      <c r="R102" s="421"/>
      <c r="S102" s="27"/>
    </row>
    <row r="103" spans="2:21" s="1" customFormat="1">
      <c r="B103" s="26"/>
      <c r="C103" s="411"/>
      <c r="D103" s="413"/>
      <c r="E103" s="415"/>
      <c r="F103" s="411"/>
      <c r="G103" s="400"/>
      <c r="H103" s="401"/>
      <c r="I103" s="400"/>
      <c r="J103" s="401"/>
      <c r="K103" s="400"/>
      <c r="L103" s="401"/>
      <c r="M103" s="417"/>
      <c r="N103" s="418"/>
      <c r="O103" s="417"/>
      <c r="P103" s="418"/>
      <c r="Q103" s="421"/>
      <c r="R103" s="421"/>
      <c r="S103" s="27"/>
      <c r="U103" s="88"/>
    </row>
    <row r="104" spans="2:21" s="1" customFormat="1" ht="38.25" customHeight="1" thickBot="1">
      <c r="B104" s="26"/>
      <c r="C104" s="315" t="s">
        <v>132</v>
      </c>
      <c r="D104" s="316" t="s">
        <v>132</v>
      </c>
      <c r="E104" s="315" t="s">
        <v>132</v>
      </c>
      <c r="F104" s="315" t="s">
        <v>132</v>
      </c>
      <c r="G104" s="410" t="s">
        <v>22</v>
      </c>
      <c r="H104" s="410"/>
      <c r="I104" s="422" t="s">
        <v>159</v>
      </c>
      <c r="J104" s="399"/>
      <c r="K104" s="410" t="s">
        <v>24</v>
      </c>
      <c r="L104" s="410"/>
      <c r="M104" s="423" t="s">
        <v>134</v>
      </c>
      <c r="N104" s="424"/>
      <c r="O104" s="425" t="s">
        <v>135</v>
      </c>
      <c r="P104" s="426"/>
      <c r="Q104" s="427"/>
      <c r="R104" s="427"/>
      <c r="S104" s="27"/>
    </row>
    <row r="105" spans="2:21" s="1" customFormat="1" ht="19.5" thickTop="1">
      <c r="B105" s="26"/>
      <c r="C105" s="4" t="str">
        <f t="shared" ref="C105:F109" si="15">IF(C90="","",C90)</f>
        <v>職員６</v>
      </c>
      <c r="D105" s="56" t="str">
        <f t="shared" si="15"/>
        <v>医師・歯科医師（40歳未満）</v>
      </c>
      <c r="E105" s="281">
        <f t="shared" si="15"/>
        <v>0.5</v>
      </c>
      <c r="F105" s="290">
        <f t="shared" si="15"/>
        <v>0.16500000000000001</v>
      </c>
      <c r="G105" s="102">
        <v>3000</v>
      </c>
      <c r="H105" s="77" t="s">
        <v>34</v>
      </c>
      <c r="I105" s="74">
        <f>G105</f>
        <v>3000</v>
      </c>
      <c r="J105" s="81" t="s">
        <v>34</v>
      </c>
      <c r="K105" s="102">
        <v>0</v>
      </c>
      <c r="L105" s="77" t="s">
        <v>34</v>
      </c>
      <c r="M105" s="74">
        <f>IFERROR(ROUND((I105+K105)*0.165,0),0)</f>
        <v>495</v>
      </c>
      <c r="N105" s="4" t="s">
        <v>34</v>
      </c>
      <c r="O105" s="46">
        <f>G105+K105+M105</f>
        <v>3495</v>
      </c>
      <c r="P105" s="4" t="s">
        <v>34</v>
      </c>
      <c r="Q105" s="242"/>
      <c r="R105" s="44"/>
      <c r="S105" s="27"/>
    </row>
    <row r="106" spans="2:21">
      <c r="B106" s="24"/>
      <c r="C106" s="4" t="str">
        <f t="shared" si="15"/>
        <v>職員７</v>
      </c>
      <c r="D106" s="56" t="str">
        <f t="shared" si="15"/>
        <v>事務職員</v>
      </c>
      <c r="E106" s="281">
        <f t="shared" si="15"/>
        <v>1</v>
      </c>
      <c r="F106" s="290">
        <f t="shared" si="15"/>
        <v>0.16500000000000001</v>
      </c>
      <c r="G106" s="103">
        <v>6000</v>
      </c>
      <c r="H106" s="78" t="s">
        <v>34</v>
      </c>
      <c r="I106" s="74">
        <f>G106</f>
        <v>6000</v>
      </c>
      <c r="J106" s="81" t="s">
        <v>34</v>
      </c>
      <c r="K106" s="103">
        <v>1000</v>
      </c>
      <c r="L106" s="78" t="s">
        <v>34</v>
      </c>
      <c r="M106" s="74">
        <f>IFERROR(ROUND((I106+K106)*0.165,0),0)</f>
        <v>1155</v>
      </c>
      <c r="N106" s="4" t="s">
        <v>34</v>
      </c>
      <c r="O106" s="46">
        <f>G106+K106+M106</f>
        <v>8155</v>
      </c>
      <c r="P106" s="4" t="s">
        <v>34</v>
      </c>
      <c r="Q106" s="242"/>
      <c r="R106" s="44"/>
      <c r="S106" s="25"/>
    </row>
    <row r="107" spans="2:21" hidden="1" outlineLevel="1">
      <c r="B107" s="24"/>
      <c r="C107" s="4" t="str">
        <f t="shared" si="15"/>
        <v/>
      </c>
      <c r="D107" s="56" t="str">
        <f t="shared" si="15"/>
        <v/>
      </c>
      <c r="E107" s="281" t="str">
        <f t="shared" si="15"/>
        <v/>
      </c>
      <c r="F107" s="290">
        <f t="shared" si="15"/>
        <v>0.16500000000000001</v>
      </c>
      <c r="G107" s="103"/>
      <c r="H107" s="78" t="s">
        <v>34</v>
      </c>
      <c r="I107" s="74">
        <f>G107</f>
        <v>0</v>
      </c>
      <c r="J107" s="81" t="s">
        <v>34</v>
      </c>
      <c r="K107" s="103"/>
      <c r="L107" s="78" t="s">
        <v>34</v>
      </c>
      <c r="M107" s="74">
        <f>IFERROR(ROUND((I107+K107)*0.165,0),0)</f>
        <v>0</v>
      </c>
      <c r="N107" s="4" t="s">
        <v>34</v>
      </c>
      <c r="O107" s="46">
        <f>G107+K107+M107</f>
        <v>0</v>
      </c>
      <c r="P107" s="4" t="s">
        <v>34</v>
      </c>
      <c r="Q107" s="242"/>
      <c r="R107" s="44"/>
      <c r="S107" s="25"/>
    </row>
    <row r="108" spans="2:21" hidden="1" outlineLevel="1">
      <c r="B108" s="24"/>
      <c r="C108" s="4" t="str">
        <f t="shared" si="15"/>
        <v/>
      </c>
      <c r="D108" s="56" t="str">
        <f t="shared" si="15"/>
        <v/>
      </c>
      <c r="E108" s="281" t="str">
        <f t="shared" si="15"/>
        <v/>
      </c>
      <c r="F108" s="290">
        <f t="shared" si="15"/>
        <v>0.16500000000000001</v>
      </c>
      <c r="G108" s="103"/>
      <c r="H108" s="78" t="s">
        <v>34</v>
      </c>
      <c r="I108" s="74">
        <f>G108</f>
        <v>0</v>
      </c>
      <c r="J108" s="81" t="s">
        <v>34</v>
      </c>
      <c r="K108" s="103"/>
      <c r="L108" s="78" t="s">
        <v>34</v>
      </c>
      <c r="M108" s="74">
        <f>IFERROR(ROUND((I108+K108)*0.165,0),0)</f>
        <v>0</v>
      </c>
      <c r="N108" s="4" t="s">
        <v>34</v>
      </c>
      <c r="O108" s="46">
        <f>G108+K108+M108</f>
        <v>0</v>
      </c>
      <c r="P108" s="4" t="s">
        <v>34</v>
      </c>
      <c r="Q108" s="242"/>
      <c r="R108" s="44"/>
      <c r="S108" s="25"/>
    </row>
    <row r="109" spans="2:21" ht="19.5" hidden="1" outlineLevel="1" thickBot="1">
      <c r="B109" s="24"/>
      <c r="C109" s="4" t="str">
        <f t="shared" si="15"/>
        <v/>
      </c>
      <c r="D109" s="56" t="str">
        <f t="shared" si="15"/>
        <v/>
      </c>
      <c r="E109" s="281" t="str">
        <f t="shared" si="15"/>
        <v/>
      </c>
      <c r="F109" s="290">
        <f t="shared" si="15"/>
        <v>0.16500000000000001</v>
      </c>
      <c r="G109" s="104"/>
      <c r="H109" s="80" t="s">
        <v>34</v>
      </c>
      <c r="I109" s="74">
        <f>G109</f>
        <v>0</v>
      </c>
      <c r="J109" s="81" t="s">
        <v>34</v>
      </c>
      <c r="K109" s="104"/>
      <c r="L109" s="80" t="s">
        <v>34</v>
      </c>
      <c r="M109" s="74">
        <f>IFERROR(ROUND((I109+K109)*0.165,0),0)</f>
        <v>0</v>
      </c>
      <c r="N109" s="4" t="s">
        <v>34</v>
      </c>
      <c r="O109" s="46">
        <f>G109+K109+M109</f>
        <v>0</v>
      </c>
      <c r="P109" s="4" t="s">
        <v>34</v>
      </c>
      <c r="Q109" s="242"/>
      <c r="R109" s="44"/>
      <c r="S109" s="25"/>
    </row>
    <row r="110" spans="2:21" collapsed="1">
      <c r="B110" s="24"/>
      <c r="E110" s="285"/>
      <c r="S110" s="25"/>
    </row>
    <row r="111" spans="2:21" ht="19.5" thickBot="1">
      <c r="B111" s="24"/>
      <c r="C111" s="389" t="s">
        <v>43</v>
      </c>
      <c r="D111" s="390"/>
      <c r="E111" s="299">
        <f>SUM(E105:E109)</f>
        <v>1.5</v>
      </c>
      <c r="F111" s="300"/>
      <c r="G111" s="301">
        <f>SUM(G105:G109)</f>
        <v>9000</v>
      </c>
      <c r="H111" s="48" t="s">
        <v>34</v>
      </c>
      <c r="I111" s="301">
        <f>SUM(I105:I109)</f>
        <v>9000</v>
      </c>
      <c r="J111" s="48" t="s">
        <v>34</v>
      </c>
      <c r="K111" s="301">
        <f>SUM(K105:K109)</f>
        <v>1000</v>
      </c>
      <c r="L111" s="48" t="s">
        <v>34</v>
      </c>
      <c r="M111" s="301">
        <f>SUM(M105:M109)</f>
        <v>1650</v>
      </c>
      <c r="N111" s="48" t="s">
        <v>34</v>
      </c>
      <c r="O111" s="50">
        <f>O112+O113</f>
        <v>11650</v>
      </c>
      <c r="P111" s="107" t="s">
        <v>34</v>
      </c>
      <c r="S111" s="25"/>
    </row>
    <row r="112" spans="2:21" ht="19.5" thickBot="1">
      <c r="B112" s="24"/>
      <c r="C112" s="391" t="s">
        <v>154</v>
      </c>
      <c r="D112" s="392"/>
      <c r="E112" s="273">
        <f>SUMIFS(E$105:E$109,$D$105:$D$109,$C112)</f>
        <v>0.5</v>
      </c>
      <c r="F112" s="231"/>
      <c r="G112" s="227">
        <f>SUMIFS(G$105:G$109,$D$105:$D$109,$C112)</f>
        <v>3000</v>
      </c>
      <c r="H112" s="105" t="s">
        <v>34</v>
      </c>
      <c r="I112" s="69">
        <f>SUMIFS(I$105:I$109,$D$105:$D$109,$C112)</f>
        <v>3000</v>
      </c>
      <c r="J112" s="4" t="s">
        <v>34</v>
      </c>
      <c r="K112" s="69">
        <f>SUMIFS(K$105:K$109,$D$105:$D$109,$C112)</f>
        <v>0</v>
      </c>
      <c r="L112" s="4" t="s">
        <v>34</v>
      </c>
      <c r="M112" s="69">
        <f>SUMIFS(M$105:M$109,$D$105:$D$109,$C112)</f>
        <v>495</v>
      </c>
      <c r="N112" s="4" t="s">
        <v>34</v>
      </c>
      <c r="O112" s="69">
        <f>SUMIFS(O$105:O$109,$D$105:$D$109,$C112)</f>
        <v>3495</v>
      </c>
      <c r="P112" s="105" t="s">
        <v>34</v>
      </c>
      <c r="Q112" s="242"/>
      <c r="R112" s="44"/>
      <c r="S112" s="25"/>
    </row>
    <row r="113" spans="2:19" ht="19.5" thickBot="1">
      <c r="B113" s="24"/>
      <c r="C113" s="391" t="s">
        <v>68</v>
      </c>
      <c r="D113" s="392"/>
      <c r="E113" s="273">
        <f>SUMIFS(E$105:E$109,$D$105:$D$109,$C113)</f>
        <v>1</v>
      </c>
      <c r="F113" s="231"/>
      <c r="G113" s="227">
        <f>SUMIFS(G$105:G$109,$D$105:$D$109,$C113)</f>
        <v>6000</v>
      </c>
      <c r="H113" s="105" t="s">
        <v>34</v>
      </c>
      <c r="I113" s="69">
        <f>SUMIFS(I$105:I$109,$D$105:$D$109,$C113)</f>
        <v>6000</v>
      </c>
      <c r="J113" s="4" t="s">
        <v>34</v>
      </c>
      <c r="K113" s="69">
        <f>SUMIFS(K$105:K$109,$D$105:$D$109,$C113)</f>
        <v>1000</v>
      </c>
      <c r="L113" s="4" t="s">
        <v>34</v>
      </c>
      <c r="M113" s="69">
        <f>SUMIFS(M$105:M$109,$D$105:$D$109,$C113)</f>
        <v>1155</v>
      </c>
      <c r="N113" s="4" t="s">
        <v>34</v>
      </c>
      <c r="O113" s="69">
        <f>SUMIFS(O$105:O$109,$D$105:$D$109,$C113)</f>
        <v>8155</v>
      </c>
      <c r="P113" s="105" t="s">
        <v>34</v>
      </c>
      <c r="Q113" s="242"/>
      <c r="R113" s="44"/>
      <c r="S113" s="25"/>
    </row>
    <row r="114" spans="2:19">
      <c r="B114" s="24"/>
      <c r="S114" s="25"/>
    </row>
    <row r="115" spans="2:19">
      <c r="B115" s="24"/>
      <c r="C115" s="419" t="s">
        <v>136</v>
      </c>
      <c r="D115" s="419"/>
      <c r="E115" s="419"/>
      <c r="F115" s="419"/>
      <c r="G115" s="419"/>
      <c r="H115" s="419"/>
      <c r="I115" s="419"/>
      <c r="J115" s="419"/>
      <c r="K115" s="419"/>
      <c r="L115" s="419"/>
      <c r="M115" s="419"/>
      <c r="N115" s="419"/>
      <c r="O115" s="7"/>
      <c r="P115" s="7"/>
      <c r="Q115" s="6"/>
      <c r="R115" s="6"/>
      <c r="S115" s="25"/>
    </row>
    <row r="116" spans="2:19" s="1" customFormat="1">
      <c r="B116" s="26"/>
      <c r="C116" s="2"/>
      <c r="D116" s="54"/>
      <c r="E116" s="54" t="s">
        <v>1</v>
      </c>
      <c r="F116" s="2" t="s">
        <v>102</v>
      </c>
      <c r="G116" s="352" t="s">
        <v>51</v>
      </c>
      <c r="H116" s="352"/>
      <c r="I116" s="352" t="s">
        <v>137</v>
      </c>
      <c r="J116" s="352"/>
      <c r="K116" s="352" t="s">
        <v>52</v>
      </c>
      <c r="L116" s="352"/>
      <c r="M116" s="352" t="s">
        <v>53</v>
      </c>
      <c r="N116" s="352"/>
      <c r="O116" s="407"/>
      <c r="P116" s="408"/>
      <c r="Q116" s="352" t="s">
        <v>54</v>
      </c>
      <c r="R116" s="352"/>
      <c r="S116" s="27"/>
    </row>
    <row r="117" spans="2:19" s="1" customFormat="1" ht="37.5" customHeight="1">
      <c r="B117" s="26"/>
      <c r="C117" s="410" t="s">
        <v>107</v>
      </c>
      <c r="D117" s="412" t="s">
        <v>9</v>
      </c>
      <c r="E117" s="414" t="s">
        <v>108</v>
      </c>
      <c r="F117" s="414" t="s">
        <v>109</v>
      </c>
      <c r="G117" s="398" t="s">
        <v>110</v>
      </c>
      <c r="H117" s="399"/>
      <c r="I117" s="398" t="s">
        <v>111</v>
      </c>
      <c r="J117" s="399"/>
      <c r="K117" s="398" t="s">
        <v>112</v>
      </c>
      <c r="L117" s="399"/>
      <c r="M117" s="398" t="s">
        <v>16</v>
      </c>
      <c r="N117" s="416"/>
      <c r="O117" s="395"/>
      <c r="P117" s="396"/>
      <c r="Q117" s="398" t="s">
        <v>113</v>
      </c>
      <c r="R117" s="399"/>
      <c r="S117" s="27"/>
    </row>
    <row r="118" spans="2:19" s="1" customFormat="1">
      <c r="B118" s="26"/>
      <c r="C118" s="411"/>
      <c r="D118" s="413"/>
      <c r="E118" s="415"/>
      <c r="F118" s="411"/>
      <c r="G118" s="400"/>
      <c r="H118" s="401"/>
      <c r="I118" s="400"/>
      <c r="J118" s="401"/>
      <c r="K118" s="400"/>
      <c r="L118" s="401"/>
      <c r="M118" s="417"/>
      <c r="N118" s="418"/>
      <c r="O118" s="397"/>
      <c r="P118" s="396"/>
      <c r="Q118" s="400"/>
      <c r="R118" s="401"/>
      <c r="S118" s="27"/>
    </row>
    <row r="119" spans="2:19" s="1" customFormat="1">
      <c r="B119" s="26"/>
      <c r="C119" s="83" t="s">
        <v>132</v>
      </c>
      <c r="D119" s="82" t="s">
        <v>132</v>
      </c>
      <c r="E119" s="83" t="s">
        <v>132</v>
      </c>
      <c r="F119" s="83" t="s">
        <v>132</v>
      </c>
      <c r="G119" s="402" t="s">
        <v>138</v>
      </c>
      <c r="H119" s="402"/>
      <c r="I119" s="403" t="s">
        <v>139</v>
      </c>
      <c r="J119" s="404"/>
      <c r="K119" s="402" t="s">
        <v>140</v>
      </c>
      <c r="L119" s="402"/>
      <c r="M119" s="405" t="s">
        <v>141</v>
      </c>
      <c r="N119" s="406"/>
      <c r="O119" s="407"/>
      <c r="P119" s="408"/>
      <c r="Q119" s="409" t="s">
        <v>160</v>
      </c>
      <c r="R119" s="409"/>
      <c r="S119" s="27"/>
    </row>
    <row r="120" spans="2:19" s="1" customFormat="1">
      <c r="B120" s="26"/>
      <c r="C120" s="4" t="str">
        <f t="shared" ref="C120:F124" si="16">IF(C105="","",C105)</f>
        <v>職員６</v>
      </c>
      <c r="D120" s="56" t="str">
        <f t="shared" si="16"/>
        <v>医師・歯科医師（40歳未満）</v>
      </c>
      <c r="E120" s="281">
        <f t="shared" si="16"/>
        <v>0.5</v>
      </c>
      <c r="F120" s="291">
        <f t="shared" si="16"/>
        <v>0.16500000000000001</v>
      </c>
      <c r="G120" s="46">
        <f>IF(G90="","",G90+G105)</f>
        <v>303000</v>
      </c>
      <c r="H120" s="4" t="s">
        <v>34</v>
      </c>
      <c r="I120" s="46">
        <f>IF(I90="","",I90+I105)</f>
        <v>318000</v>
      </c>
      <c r="J120" s="4" t="s">
        <v>34</v>
      </c>
      <c r="K120" s="46">
        <f>IF(K90="","",K90+K105)</f>
        <v>0</v>
      </c>
      <c r="L120" s="4" t="s">
        <v>34</v>
      </c>
      <c r="M120" s="46">
        <f>IF(M90="","",M90+M105)</f>
        <v>52470</v>
      </c>
      <c r="N120" s="4" t="s">
        <v>34</v>
      </c>
      <c r="O120" s="306"/>
      <c r="P120" s="308"/>
      <c r="Q120" s="46">
        <f>IFERROR(I120+K120+M120,0)</f>
        <v>370470</v>
      </c>
      <c r="R120" s="4" t="s">
        <v>34</v>
      </c>
      <c r="S120" s="27"/>
    </row>
    <row r="121" spans="2:19">
      <c r="B121" s="24"/>
      <c r="C121" s="4" t="str">
        <f t="shared" si="16"/>
        <v>職員７</v>
      </c>
      <c r="D121" s="56" t="str">
        <f t="shared" si="16"/>
        <v>事務職員</v>
      </c>
      <c r="E121" s="281">
        <f t="shared" si="16"/>
        <v>1</v>
      </c>
      <c r="F121" s="291">
        <f t="shared" si="16"/>
        <v>0.16500000000000001</v>
      </c>
      <c r="G121" s="46">
        <f>IF(G91="","",G91+G106)</f>
        <v>256000</v>
      </c>
      <c r="H121" s="4" t="s">
        <v>34</v>
      </c>
      <c r="I121" s="46">
        <f>IF(I91="","",I91+I106)</f>
        <v>271000</v>
      </c>
      <c r="J121" s="4" t="s">
        <v>34</v>
      </c>
      <c r="K121" s="46">
        <f>IF(K91="","",K91+K106)</f>
        <v>43000</v>
      </c>
      <c r="L121" s="4" t="s">
        <v>34</v>
      </c>
      <c r="M121" s="46">
        <f>IF(M91="","",M91+M106)</f>
        <v>51810</v>
      </c>
      <c r="N121" s="4" t="s">
        <v>34</v>
      </c>
      <c r="O121" s="306"/>
      <c r="P121" s="308"/>
      <c r="Q121" s="46">
        <f>IFERROR(I121+K121+M121,0)</f>
        <v>365810</v>
      </c>
      <c r="R121" s="4" t="s">
        <v>34</v>
      </c>
      <c r="S121" s="25"/>
    </row>
    <row r="122" spans="2:19" hidden="1" outlineLevel="1">
      <c r="B122" s="24"/>
      <c r="C122" s="4" t="str">
        <f t="shared" si="16"/>
        <v/>
      </c>
      <c r="D122" s="56" t="str">
        <f t="shared" si="16"/>
        <v/>
      </c>
      <c r="E122" s="281" t="str">
        <f t="shared" si="16"/>
        <v/>
      </c>
      <c r="F122" s="291">
        <f t="shared" si="16"/>
        <v>0.16500000000000001</v>
      </c>
      <c r="G122" s="46" t="str">
        <f>IF(G92="","",G92+G107)</f>
        <v/>
      </c>
      <c r="H122" s="4" t="s">
        <v>34</v>
      </c>
      <c r="I122" s="46" t="str">
        <f>IF(I92="","",I92+I107)</f>
        <v/>
      </c>
      <c r="J122" s="4" t="s">
        <v>34</v>
      </c>
      <c r="K122" s="46" t="str">
        <f>IF(K92="","",K92+K107)</f>
        <v/>
      </c>
      <c r="L122" s="4" t="s">
        <v>34</v>
      </c>
      <c r="M122" s="46">
        <f>IF(M92="","",M92+M107)</f>
        <v>0</v>
      </c>
      <c r="N122" s="4" t="s">
        <v>34</v>
      </c>
      <c r="O122" s="306"/>
      <c r="P122" s="308"/>
      <c r="Q122" s="46">
        <f>IFERROR(I122+K122+M122,0)</f>
        <v>0</v>
      </c>
      <c r="R122" s="4" t="s">
        <v>34</v>
      </c>
      <c r="S122" s="25"/>
    </row>
    <row r="123" spans="2:19" hidden="1" outlineLevel="1">
      <c r="B123" s="24"/>
      <c r="C123" s="4" t="str">
        <f t="shared" si="16"/>
        <v/>
      </c>
      <c r="D123" s="56" t="str">
        <f t="shared" si="16"/>
        <v/>
      </c>
      <c r="E123" s="281" t="str">
        <f t="shared" si="16"/>
        <v/>
      </c>
      <c r="F123" s="291">
        <f t="shared" si="16"/>
        <v>0.16500000000000001</v>
      </c>
      <c r="G123" s="46" t="str">
        <f>IF(G93="","",G93+G108)</f>
        <v/>
      </c>
      <c r="H123" s="4" t="s">
        <v>34</v>
      </c>
      <c r="I123" s="46" t="str">
        <f>IF(I93="","",I93+I108)</f>
        <v/>
      </c>
      <c r="J123" s="4" t="s">
        <v>34</v>
      </c>
      <c r="K123" s="46" t="str">
        <f>IF(K93="","",K93+K108)</f>
        <v/>
      </c>
      <c r="L123" s="4" t="s">
        <v>34</v>
      </c>
      <c r="M123" s="46">
        <f>IF(M93="","",M93+M108)</f>
        <v>0</v>
      </c>
      <c r="N123" s="4" t="s">
        <v>34</v>
      </c>
      <c r="O123" s="306"/>
      <c r="P123" s="308"/>
      <c r="Q123" s="46">
        <f>IFERROR(I123+K123+M123,0)</f>
        <v>0</v>
      </c>
      <c r="R123" s="4" t="s">
        <v>34</v>
      </c>
      <c r="S123" s="25"/>
    </row>
    <row r="124" spans="2:19" hidden="1" outlineLevel="1">
      <c r="B124" s="24"/>
      <c r="C124" s="4" t="str">
        <f t="shared" si="16"/>
        <v/>
      </c>
      <c r="D124" s="56" t="str">
        <f t="shared" si="16"/>
        <v/>
      </c>
      <c r="E124" s="281" t="str">
        <f t="shared" si="16"/>
        <v/>
      </c>
      <c r="F124" s="291">
        <f t="shared" si="16"/>
        <v>0.16500000000000001</v>
      </c>
      <c r="G124" s="46" t="str">
        <f>IF(G94="","",G94+G109)</f>
        <v/>
      </c>
      <c r="H124" s="4" t="s">
        <v>34</v>
      </c>
      <c r="I124" s="46" t="str">
        <f>IF(I94="","",I94+I109)</f>
        <v/>
      </c>
      <c r="J124" s="4" t="s">
        <v>34</v>
      </c>
      <c r="K124" s="46" t="str">
        <f>IF(K94="","",K94+K109)</f>
        <v/>
      </c>
      <c r="L124" s="4" t="s">
        <v>34</v>
      </c>
      <c r="M124" s="46">
        <f>IF(M94="","",M94+M109)</f>
        <v>0</v>
      </c>
      <c r="N124" s="4" t="s">
        <v>34</v>
      </c>
      <c r="O124" s="306"/>
      <c r="P124" s="308"/>
      <c r="Q124" s="46">
        <f>IFERROR(I124+K124+M124,0)</f>
        <v>0</v>
      </c>
      <c r="R124" s="4" t="s">
        <v>34</v>
      </c>
      <c r="S124" s="25"/>
    </row>
    <row r="125" spans="2:19" collapsed="1">
      <c r="B125" s="24"/>
      <c r="S125" s="25"/>
    </row>
    <row r="126" spans="2:19" ht="19.5" thickBot="1">
      <c r="B126" s="24"/>
      <c r="C126" s="389" t="s">
        <v>43</v>
      </c>
      <c r="D126" s="390"/>
      <c r="E126" s="299">
        <f>SUM(E120:E124)</f>
        <v>1.5</v>
      </c>
      <c r="F126" s="300"/>
      <c r="G126" s="301">
        <f>SUM(G120:G124)</f>
        <v>559000</v>
      </c>
      <c r="H126" s="48" t="s">
        <v>34</v>
      </c>
      <c r="I126" s="301">
        <f>SUM(I120:I124)</f>
        <v>589000</v>
      </c>
      <c r="J126" s="48" t="s">
        <v>34</v>
      </c>
      <c r="K126" s="301">
        <f>SUM(K120:K124)</f>
        <v>43000</v>
      </c>
      <c r="L126" s="48" t="s">
        <v>34</v>
      </c>
      <c r="M126" s="301">
        <f>SUM(M120:M124)</f>
        <v>104280</v>
      </c>
      <c r="N126" s="48" t="s">
        <v>34</v>
      </c>
      <c r="Q126" s="301">
        <f>SUM(Q120:Q124)</f>
        <v>736280</v>
      </c>
      <c r="R126" s="48" t="s">
        <v>34</v>
      </c>
      <c r="S126" s="25"/>
    </row>
    <row r="127" spans="2:19" ht="19.5" thickBot="1">
      <c r="B127" s="24"/>
      <c r="C127" s="391" t="s">
        <v>154</v>
      </c>
      <c r="D127" s="392"/>
      <c r="E127" s="273">
        <f>SUMIFS(E$120:E$124,$D$120:$D$124,$C127)</f>
        <v>0.5</v>
      </c>
      <c r="F127" s="231"/>
      <c r="G127" s="246">
        <f>SUMIFS(G$120:G$124,$D$120:$D$124,$C127)</f>
        <v>303000</v>
      </c>
      <c r="H127" s="105" t="s">
        <v>34</v>
      </c>
      <c r="I127" s="69">
        <f>SUMIFS(I$120:I$124,$D$120:$D$124,$C127)</f>
        <v>318000</v>
      </c>
      <c r="J127" s="4" t="s">
        <v>34</v>
      </c>
      <c r="K127" s="69">
        <f>SUMIFS(K$120:K$124,$D$120:$D$124,$C127)</f>
        <v>0</v>
      </c>
      <c r="L127" s="4" t="s">
        <v>34</v>
      </c>
      <c r="M127" s="69">
        <f>SUMIFS(M$120:M$124,$D$120:$D$124,$C127)</f>
        <v>52470</v>
      </c>
      <c r="N127" s="81" t="s">
        <v>34</v>
      </c>
      <c r="O127" s="306"/>
      <c r="P127" s="44"/>
      <c r="Q127" s="227">
        <f>SUMIFS(Q$120:Q$124,$D$120:$D$124,$C127)</f>
        <v>370470</v>
      </c>
      <c r="R127" s="105" t="s">
        <v>34</v>
      </c>
      <c r="S127" s="25"/>
    </row>
    <row r="128" spans="2:19" ht="19.5" thickBot="1">
      <c r="B128" s="24"/>
      <c r="C128" s="391" t="s">
        <v>68</v>
      </c>
      <c r="D128" s="392"/>
      <c r="E128" s="273">
        <f>SUMIFS(E$120:E$124,$D$120:$D$124,$C128)</f>
        <v>1</v>
      </c>
      <c r="F128" s="231"/>
      <c r="G128" s="227">
        <f>SUMIFS(G$120:G$124,$D$120:$D$124,$C128)</f>
        <v>256000</v>
      </c>
      <c r="H128" s="105" t="s">
        <v>34</v>
      </c>
      <c r="I128" s="69">
        <f>SUMIFS(I$120:I$124,$D$120:$D$124,$C128)</f>
        <v>271000</v>
      </c>
      <c r="J128" s="4" t="s">
        <v>34</v>
      </c>
      <c r="K128" s="69">
        <f>SUMIFS(K$120:K$124,$D$120:$D$124,$C128)</f>
        <v>43000</v>
      </c>
      <c r="L128" s="4" t="s">
        <v>34</v>
      </c>
      <c r="M128" s="69">
        <f>SUMIFS(M$120:M$124,$D$120:$D$124,$C128)</f>
        <v>51810</v>
      </c>
      <c r="N128" s="81" t="s">
        <v>34</v>
      </c>
      <c r="O128" s="306"/>
      <c r="P128" s="44"/>
      <c r="Q128" s="310">
        <f>SUMIFS(Q$120:Q$124,$D$120:$D$124,$C128)</f>
        <v>365810</v>
      </c>
      <c r="R128" s="105" t="s">
        <v>34</v>
      </c>
      <c r="S128" s="25"/>
    </row>
    <row r="129" spans="2:19">
      <c r="B129" s="24"/>
      <c r="S129" s="25"/>
    </row>
    <row r="130" spans="2:19">
      <c r="B130" s="24"/>
      <c r="C130" s="351" t="s">
        <v>74</v>
      </c>
      <c r="D130" s="351"/>
      <c r="E130" s="351"/>
      <c r="F130" s="351"/>
      <c r="G130" s="351"/>
      <c r="H130" s="351"/>
      <c r="I130" s="351"/>
      <c r="J130" s="351"/>
      <c r="K130" s="351"/>
      <c r="L130" s="351"/>
      <c r="M130" s="351"/>
      <c r="N130" s="351"/>
      <c r="O130" s="351"/>
      <c r="P130" s="351"/>
      <c r="Q130" s="6"/>
      <c r="R130" s="6"/>
      <c r="S130" s="25"/>
    </row>
    <row r="131" spans="2:19" ht="19.5" thickBot="1">
      <c r="B131" s="24"/>
      <c r="C131" s="351" t="s">
        <v>146</v>
      </c>
      <c r="D131" s="351"/>
      <c r="E131" s="351"/>
      <c r="F131" s="351"/>
      <c r="G131" s="351"/>
      <c r="H131" s="351"/>
      <c r="I131" s="6"/>
      <c r="J131" s="6"/>
      <c r="K131" s="6"/>
      <c r="L131" s="6"/>
      <c r="M131" s="6"/>
      <c r="N131" s="6"/>
      <c r="O131" s="6"/>
      <c r="P131" s="6"/>
      <c r="Q131" s="6"/>
      <c r="R131" s="6"/>
      <c r="S131" s="25"/>
    </row>
    <row r="132" spans="2:19" ht="19.5" thickBot="1">
      <c r="B132" s="24"/>
      <c r="C132" s="393">
        <f>Q126-Q96</f>
        <v>11650</v>
      </c>
      <c r="D132" s="394"/>
      <c r="E132" s="313" t="s">
        <v>34</v>
      </c>
      <c r="F132" s="6" t="s">
        <v>161</v>
      </c>
      <c r="G132" s="6"/>
      <c r="H132" s="6"/>
      <c r="I132" s="6"/>
      <c r="J132" s="6"/>
      <c r="K132" s="6"/>
      <c r="L132" s="6"/>
      <c r="M132" s="6"/>
      <c r="N132" s="6"/>
      <c r="O132" s="6"/>
      <c r="P132" s="6"/>
      <c r="Q132" s="6"/>
      <c r="R132" s="6"/>
      <c r="S132" s="25"/>
    </row>
    <row r="133" spans="2:19" ht="19.5" thickBot="1">
      <c r="B133" s="28"/>
      <c r="C133" s="29"/>
      <c r="D133" s="62"/>
      <c r="E133" s="62"/>
      <c r="F133" s="29"/>
      <c r="G133" s="29"/>
      <c r="H133" s="29"/>
      <c r="I133" s="29"/>
      <c r="J133" s="30"/>
      <c r="K133" s="29"/>
      <c r="L133" s="30"/>
      <c r="M133" s="29"/>
      <c r="N133" s="30"/>
      <c r="O133" s="29"/>
      <c r="P133" s="30"/>
      <c r="Q133" s="29"/>
      <c r="R133" s="30"/>
      <c r="S133" s="31"/>
    </row>
    <row r="134" spans="2:19" ht="19.5" thickBot="1"/>
    <row r="135" spans="2:19">
      <c r="B135" s="32"/>
      <c r="C135" s="33"/>
      <c r="D135" s="63"/>
      <c r="E135" s="63"/>
      <c r="F135" s="33"/>
      <c r="G135" s="33"/>
      <c r="H135" s="33"/>
      <c r="I135" s="33"/>
      <c r="J135" s="34"/>
      <c r="K135" s="33"/>
      <c r="L135" s="34"/>
      <c r="M135" s="33"/>
      <c r="N135" s="34"/>
      <c r="O135" s="33"/>
      <c r="P135" s="34"/>
      <c r="Q135" s="33"/>
      <c r="R135" s="34"/>
      <c r="S135" s="70"/>
    </row>
    <row r="136" spans="2:19">
      <c r="B136" s="35"/>
      <c r="C136" s="351" t="s">
        <v>75</v>
      </c>
      <c r="D136" s="351"/>
      <c r="E136" s="351"/>
      <c r="F136" s="351"/>
      <c r="G136" s="351"/>
      <c r="H136" s="351"/>
      <c r="I136" s="351"/>
      <c r="J136" s="351"/>
      <c r="K136" s="351"/>
      <c r="L136" s="351"/>
      <c r="M136" s="351"/>
      <c r="N136" s="351"/>
      <c r="O136" s="351"/>
      <c r="P136" s="351"/>
      <c r="Q136" s="6"/>
      <c r="R136" s="6"/>
      <c r="S136" s="71"/>
    </row>
    <row r="137" spans="2:19">
      <c r="B137" s="35"/>
      <c r="C137" s="380" t="s">
        <v>162</v>
      </c>
      <c r="D137" s="380"/>
      <c r="E137" s="64"/>
      <c r="F137" s="73" t="s">
        <v>163</v>
      </c>
      <c r="G137" s="7"/>
      <c r="H137" s="7"/>
      <c r="I137" s="381" t="s">
        <v>164</v>
      </c>
      <c r="J137" s="382"/>
      <c r="K137" s="382"/>
      <c r="L137" s="383"/>
      <c r="M137" s="6"/>
      <c r="N137" s="6"/>
      <c r="O137" s="6"/>
      <c r="P137" s="6"/>
      <c r="Q137" s="6"/>
      <c r="R137" s="6"/>
      <c r="S137" s="71"/>
    </row>
    <row r="138" spans="2:19" ht="19.5" thickBot="1">
      <c r="B138" s="35"/>
      <c r="C138" s="380" t="s">
        <v>165</v>
      </c>
      <c r="D138" s="380"/>
      <c r="E138" s="64"/>
      <c r="F138" s="314" t="s">
        <v>166</v>
      </c>
      <c r="G138" s="7"/>
      <c r="H138" s="7"/>
      <c r="I138" s="384" t="s">
        <v>167</v>
      </c>
      <c r="J138" s="385"/>
      <c r="K138" s="385"/>
      <c r="L138" s="383"/>
      <c r="M138" s="6"/>
      <c r="N138" s="6"/>
      <c r="O138" s="6"/>
      <c r="P138" s="6"/>
      <c r="Q138" s="6"/>
      <c r="R138" s="6"/>
      <c r="S138" s="71"/>
    </row>
    <row r="139" spans="2:19" ht="20.25" thickTop="1" thickBot="1">
      <c r="B139" s="35"/>
      <c r="C139" s="369">
        <f>C81+C132</f>
        <v>39144</v>
      </c>
      <c r="D139" s="371"/>
      <c r="E139" s="68" t="s">
        <v>97</v>
      </c>
      <c r="F139" s="317">
        <v>6</v>
      </c>
      <c r="G139" s="68" t="s">
        <v>31</v>
      </c>
      <c r="H139" s="68" t="s">
        <v>99</v>
      </c>
      <c r="I139" s="386">
        <f>C139*F139</f>
        <v>234864</v>
      </c>
      <c r="J139" s="387"/>
      <c r="K139" s="388"/>
      <c r="L139" s="84" t="s">
        <v>33</v>
      </c>
      <c r="M139" s="6"/>
      <c r="N139" s="6"/>
      <c r="O139" s="6"/>
      <c r="P139" s="6"/>
      <c r="Q139" s="6"/>
      <c r="R139" s="6"/>
      <c r="S139" s="71"/>
    </row>
    <row r="140" spans="2:19" ht="20.25" thickTop="1" thickBot="1">
      <c r="B140" s="36"/>
      <c r="C140" s="37"/>
      <c r="D140" s="65"/>
      <c r="E140" s="65"/>
      <c r="F140" s="37"/>
      <c r="G140" s="37"/>
      <c r="H140" s="37"/>
      <c r="I140" s="37"/>
      <c r="J140" s="38"/>
      <c r="K140" s="37"/>
      <c r="L140" s="38"/>
      <c r="M140" s="37"/>
      <c r="N140" s="38"/>
      <c r="O140" s="37"/>
      <c r="P140" s="38"/>
      <c r="Q140" s="37"/>
      <c r="R140" s="38"/>
      <c r="S140" s="72"/>
    </row>
  </sheetData>
  <mergeCells count="180">
    <mergeCell ref="F79:H80"/>
    <mergeCell ref="F81:H81"/>
    <mergeCell ref="J79:L80"/>
    <mergeCell ref="J81:L81"/>
    <mergeCell ref="C4:P4"/>
    <mergeCell ref="C7:D7"/>
    <mergeCell ref="C5:D6"/>
    <mergeCell ref="I5:L6"/>
    <mergeCell ref="I7:K7"/>
    <mergeCell ref="O37:P37"/>
    <mergeCell ref="C55:P55"/>
    <mergeCell ref="G56:H56"/>
    <mergeCell ref="I56:J56"/>
    <mergeCell ref="K56:L56"/>
    <mergeCell ref="M56:N56"/>
    <mergeCell ref="O56:P56"/>
    <mergeCell ref="I35:J36"/>
    <mergeCell ref="K35:L36"/>
    <mergeCell ref="M35:N36"/>
    <mergeCell ref="O35:P36"/>
    <mergeCell ref="G37:H37"/>
    <mergeCell ref="C53:D53"/>
    <mergeCell ref="G15:H15"/>
    <mergeCell ref="C11:P11"/>
    <mergeCell ref="C96:D96"/>
    <mergeCell ref="C111:D111"/>
    <mergeCell ref="C126:D126"/>
    <mergeCell ref="Q86:R86"/>
    <mergeCell ref="Q87:R88"/>
    <mergeCell ref="Q89:R89"/>
    <mergeCell ref="Q101:R101"/>
    <mergeCell ref="Q102:R103"/>
    <mergeCell ref="Q104:R104"/>
    <mergeCell ref="Q116:R116"/>
    <mergeCell ref="Q117:R118"/>
    <mergeCell ref="Q119:R119"/>
    <mergeCell ref="K102:L103"/>
    <mergeCell ref="M102:N103"/>
    <mergeCell ref="O102:P103"/>
    <mergeCell ref="G104:H104"/>
    <mergeCell ref="I104:J104"/>
    <mergeCell ref="K104:L104"/>
    <mergeCell ref="M104:N104"/>
    <mergeCell ref="O104:P104"/>
    <mergeCell ref="C97:D97"/>
    <mergeCell ref="C98:D98"/>
    <mergeCell ref="I89:J89"/>
    <mergeCell ref="K89:L89"/>
    <mergeCell ref="Q12:R12"/>
    <mergeCell ref="Q13:R14"/>
    <mergeCell ref="Q15:R15"/>
    <mergeCell ref="Q34:R34"/>
    <mergeCell ref="Q35:R36"/>
    <mergeCell ref="Q37:R37"/>
    <mergeCell ref="Q56:R56"/>
    <mergeCell ref="Q57:R58"/>
    <mergeCell ref="Q59:R59"/>
    <mergeCell ref="C128:D128"/>
    <mergeCell ref="C100:P100"/>
    <mergeCell ref="I101:J101"/>
    <mergeCell ref="K101:L101"/>
    <mergeCell ref="M101:N101"/>
    <mergeCell ref="O101:P101"/>
    <mergeCell ref="C132:D132"/>
    <mergeCell ref="I117:J118"/>
    <mergeCell ref="K117:L118"/>
    <mergeCell ref="M117:N118"/>
    <mergeCell ref="G116:H116"/>
    <mergeCell ref="I116:J116"/>
    <mergeCell ref="K116:L116"/>
    <mergeCell ref="M116:N116"/>
    <mergeCell ref="O116:P116"/>
    <mergeCell ref="G101:H101"/>
    <mergeCell ref="C102:C103"/>
    <mergeCell ref="D102:D103"/>
    <mergeCell ref="E102:E103"/>
    <mergeCell ref="F102:F103"/>
    <mergeCell ref="G102:H103"/>
    <mergeCell ref="C115:N115"/>
    <mergeCell ref="C139:D139"/>
    <mergeCell ref="C137:D137"/>
    <mergeCell ref="C138:D138"/>
    <mergeCell ref="I139:K139"/>
    <mergeCell ref="I137:L137"/>
    <mergeCell ref="I138:L138"/>
    <mergeCell ref="I102:J103"/>
    <mergeCell ref="C130:P130"/>
    <mergeCell ref="C131:H131"/>
    <mergeCell ref="C136:P136"/>
    <mergeCell ref="D117:D118"/>
    <mergeCell ref="E117:E118"/>
    <mergeCell ref="F117:F118"/>
    <mergeCell ref="C112:D112"/>
    <mergeCell ref="C113:D113"/>
    <mergeCell ref="C127:D127"/>
    <mergeCell ref="O117:P118"/>
    <mergeCell ref="G119:H119"/>
    <mergeCell ref="I119:J119"/>
    <mergeCell ref="K119:L119"/>
    <mergeCell ref="M119:N119"/>
    <mergeCell ref="O119:P119"/>
    <mergeCell ref="C117:C118"/>
    <mergeCell ref="G117:H118"/>
    <mergeCell ref="M89:N89"/>
    <mergeCell ref="O89:P89"/>
    <mergeCell ref="O86:P86"/>
    <mergeCell ref="C87:C88"/>
    <mergeCell ref="G87:H88"/>
    <mergeCell ref="I87:J88"/>
    <mergeCell ref="K87:L88"/>
    <mergeCell ref="M87:N88"/>
    <mergeCell ref="O87:P88"/>
    <mergeCell ref="D87:D88"/>
    <mergeCell ref="E87:E88"/>
    <mergeCell ref="F87:F88"/>
    <mergeCell ref="G89:H89"/>
    <mergeCell ref="G12:H12"/>
    <mergeCell ref="I12:J12"/>
    <mergeCell ref="K12:L12"/>
    <mergeCell ref="M12:N12"/>
    <mergeCell ref="O12:P12"/>
    <mergeCell ref="E35:E36"/>
    <mergeCell ref="I13:J14"/>
    <mergeCell ref="K13:L14"/>
    <mergeCell ref="M13:N14"/>
    <mergeCell ref="O13:P14"/>
    <mergeCell ref="I15:J15"/>
    <mergeCell ref="K15:L15"/>
    <mergeCell ref="M15:N15"/>
    <mergeCell ref="C13:C14"/>
    <mergeCell ref="D13:D14"/>
    <mergeCell ref="E13:E14"/>
    <mergeCell ref="F13:F14"/>
    <mergeCell ref="G13:H14"/>
    <mergeCell ref="C35:C36"/>
    <mergeCell ref="D35:D36"/>
    <mergeCell ref="F35:F36"/>
    <mergeCell ref="G35:H36"/>
    <mergeCell ref="D57:D58"/>
    <mergeCell ref="E57:E58"/>
    <mergeCell ref="C28:D28"/>
    <mergeCell ref="C30:D30"/>
    <mergeCell ref="C31:D31"/>
    <mergeCell ref="C27:D27"/>
    <mergeCell ref="O15:P15"/>
    <mergeCell ref="C33:P33"/>
    <mergeCell ref="G34:H34"/>
    <mergeCell ref="I34:J34"/>
    <mergeCell ref="K34:L34"/>
    <mergeCell ref="M34:N34"/>
    <mergeCell ref="O34:P34"/>
    <mergeCell ref="C50:D50"/>
    <mergeCell ref="C52:D52"/>
    <mergeCell ref="I37:J37"/>
    <mergeCell ref="K37:L37"/>
    <mergeCell ref="M37:N37"/>
    <mergeCell ref="C81:D81"/>
    <mergeCell ref="C85:P85"/>
    <mergeCell ref="G86:H86"/>
    <mergeCell ref="I86:J86"/>
    <mergeCell ref="K86:L86"/>
    <mergeCell ref="M86:N86"/>
    <mergeCell ref="K57:L58"/>
    <mergeCell ref="M57:N58"/>
    <mergeCell ref="O57:P58"/>
    <mergeCell ref="G59:H59"/>
    <mergeCell ref="I59:J59"/>
    <mergeCell ref="K59:L59"/>
    <mergeCell ref="M59:N59"/>
    <mergeCell ref="O59:P59"/>
    <mergeCell ref="C57:C58"/>
    <mergeCell ref="F57:F58"/>
    <mergeCell ref="G57:H58"/>
    <mergeCell ref="I57:J58"/>
    <mergeCell ref="C72:D72"/>
    <mergeCell ref="C74:D74"/>
    <mergeCell ref="C75:D75"/>
    <mergeCell ref="C71:D71"/>
    <mergeCell ref="C79:D79"/>
    <mergeCell ref="C80:D80"/>
  </mergeCells>
  <phoneticPr fontId="2"/>
  <conditionalFormatting sqref="D18:H18 R18 N18:P18 J18 L18 N92:R92 N107 P107 J107:L107 R107 R122">
    <cfRule type="expression" dxfId="10" priority="8">
      <formula>IF($E$18,"退職")</formula>
    </cfRule>
  </conditionalFormatting>
  <conditionalFormatting sqref="C92:L92">
    <cfRule type="expression" dxfId="9" priority="7">
      <formula>IF($E$18,"退職")</formula>
    </cfRule>
  </conditionalFormatting>
  <conditionalFormatting sqref="G107:H107">
    <cfRule type="expression" dxfId="8" priority="6">
      <formula>IF($E$18,"退職")</formula>
    </cfRule>
  </conditionalFormatting>
  <conditionalFormatting sqref="P122">
    <cfRule type="expression" dxfId="7" priority="5">
      <formula>IF($E$18,"退職")</formula>
    </cfRule>
  </conditionalFormatting>
  <conditionalFormatting sqref="N122">
    <cfRule type="expression" dxfId="6" priority="4">
      <formula>IF($E$18,"退職")</formula>
    </cfRule>
  </conditionalFormatting>
  <conditionalFormatting sqref="L122">
    <cfRule type="expression" dxfId="5" priority="3">
      <formula>IF($E$18,"退職")</formula>
    </cfRule>
  </conditionalFormatting>
  <conditionalFormatting sqref="J122">
    <cfRule type="expression" dxfId="4" priority="2">
      <formula>IF($E$18,"退職")</formula>
    </cfRule>
  </conditionalFormatting>
  <conditionalFormatting sqref="H122">
    <cfRule type="expression" dxfId="3" priority="1">
      <formula>IF($E$18,"退職")</formula>
    </cfRule>
  </conditionalFormatting>
  <dataValidations count="1">
    <dataValidation type="list" allowBlank="1" showInputMessage="1" showErrorMessage="1" sqref="F49:F54 F71:F75 F97:F98 F112:F113 F127:F128 F27:F32" xr:uid="{A4E165E5-A544-4F6D-A535-F251DE756C2A}">
      <formula1>"有,無"</formula1>
    </dataValidation>
  </dataValidations>
  <pageMargins left="0.25" right="0.25" top="0.75" bottom="0.75" header="0.3" footer="0.3"/>
  <pageSetup paperSize="9" scale="53" fitToHeight="0" orientation="landscape" r:id="rId1"/>
  <rowBreaks count="3" manualBreakCount="3">
    <brk id="53" max="27" man="1"/>
    <brk id="82" max="27" man="1"/>
    <brk id="133" max="2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5045161-0EC7-4EC3-A30A-5774E8A1FD2C}">
          <x14:formula1>
            <xm:f>対象職種!$C$2:$C$3</xm:f>
          </x14:formula1>
          <xm:sqref>D90:D94</xm:sqref>
        </x14:dataValidation>
        <x14:dataValidation type="list" allowBlank="1" showInputMessage="1" showErrorMessage="1" xr:uid="{E3404369-570A-49EA-B6B3-21DA4369B8C0}">
          <x14:formula1>
            <xm:f>対象職種!$B:$B</xm:f>
          </x14:formula1>
          <xm:sqref>D54:E54 D16:D25 C50:C53 C28:C31 D32:E32 C72:C75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0409-F335-42B8-8804-12485BCC4F69}">
  <sheetPr>
    <tabColor theme="7" tint="0.39997558519241921"/>
    <pageSetUpPr fitToPage="1"/>
  </sheetPr>
  <dimension ref="A1:BS222"/>
  <sheetViews>
    <sheetView showGridLines="0" topLeftCell="A13" zoomScaleNormal="100" workbookViewId="0">
      <selection activeCell="AR26" sqref="AR26"/>
    </sheetView>
  </sheetViews>
  <sheetFormatPr defaultColWidth="8.75" defaultRowHeight="13.5" outlineLevelRow="1" outlineLevelCol="1"/>
  <cols>
    <col min="1" max="33" width="3.625" style="111" customWidth="1"/>
    <col min="34" max="34" width="3.625" style="110" hidden="1" customWidth="1" outlineLevel="1"/>
    <col min="35" max="35" width="7.125" style="110" hidden="1" customWidth="1" outlineLevel="1"/>
    <col min="36" max="40" width="2.75" style="110" hidden="1" customWidth="1" outlineLevel="1"/>
    <col min="41" max="41" width="2.75" style="110" customWidth="1" collapsed="1"/>
    <col min="42" max="43" width="2.75" style="110" customWidth="1"/>
    <col min="44" max="44" width="9.5" style="110" customWidth="1"/>
    <col min="45" max="45" width="9.5" style="111" bestFit="1" customWidth="1"/>
    <col min="46" max="16384" width="8.75" style="111"/>
  </cols>
  <sheetData>
    <row r="1" spans="1:37" ht="16.149999999999999" customHeight="1">
      <c r="A1" s="109" t="s">
        <v>168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340"/>
    </row>
    <row r="2" spans="1:37" ht="16.149999999999999" customHeight="1">
      <c r="A2" s="526" t="s">
        <v>169</v>
      </c>
      <c r="B2" s="526"/>
      <c r="C2" s="526"/>
      <c r="D2" s="526"/>
      <c r="E2" s="526"/>
      <c r="F2" s="526"/>
      <c r="G2" s="526"/>
      <c r="H2" s="526"/>
      <c r="I2" s="526"/>
      <c r="J2" s="526"/>
      <c r="K2" s="526"/>
      <c r="L2" s="526"/>
      <c r="M2" s="526"/>
      <c r="N2" s="526"/>
      <c r="O2" s="526"/>
      <c r="P2" s="526"/>
      <c r="Q2" s="526"/>
      <c r="R2" s="526"/>
      <c r="S2" s="527">
        <v>6</v>
      </c>
      <c r="T2" s="527"/>
      <c r="U2" s="341" t="s">
        <v>170</v>
      </c>
      <c r="V2" s="112"/>
      <c r="W2" s="112"/>
      <c r="X2" s="112"/>
      <c r="Y2" s="112"/>
      <c r="Z2" s="112"/>
      <c r="AA2" s="112"/>
      <c r="AB2" s="112"/>
      <c r="AC2" s="112"/>
      <c r="AD2" s="112"/>
      <c r="AE2" s="112"/>
      <c r="AF2" s="112"/>
      <c r="AG2" s="112"/>
      <c r="AH2" s="113"/>
      <c r="AI2" s="113"/>
      <c r="AJ2" s="113"/>
    </row>
    <row r="3" spans="1:37" ht="14.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340"/>
    </row>
    <row r="4" spans="1:37" ht="16.350000000000001" customHeight="1">
      <c r="A4" s="109"/>
      <c r="B4" s="109"/>
      <c r="C4" s="109"/>
      <c r="D4" s="109"/>
      <c r="E4" s="109"/>
      <c r="F4" s="109"/>
      <c r="G4" s="109"/>
      <c r="H4" s="109"/>
      <c r="I4" s="109"/>
      <c r="J4" s="109"/>
      <c r="K4" s="109"/>
      <c r="L4" s="109"/>
      <c r="M4" s="109"/>
      <c r="N4" s="109"/>
      <c r="O4" s="109"/>
      <c r="P4" s="109"/>
      <c r="Q4" s="528" t="s">
        <v>171</v>
      </c>
      <c r="R4" s="528"/>
      <c r="S4" s="528"/>
      <c r="T4" s="528"/>
      <c r="U4" s="528"/>
      <c r="V4" s="529" t="s">
        <v>172</v>
      </c>
      <c r="W4" s="529"/>
      <c r="X4" s="529"/>
      <c r="Y4" s="529"/>
      <c r="Z4" s="529"/>
      <c r="AA4" s="529"/>
      <c r="AB4" s="529"/>
      <c r="AC4" s="529"/>
      <c r="AD4" s="529"/>
      <c r="AE4" s="529"/>
      <c r="AF4" s="529"/>
      <c r="AG4" s="530"/>
      <c r="AH4" s="114"/>
      <c r="AI4" s="115"/>
      <c r="AJ4" s="115"/>
    </row>
    <row r="5" spans="1:37" ht="16.149999999999999" customHeight="1">
      <c r="A5" s="109"/>
      <c r="B5" s="109"/>
      <c r="C5" s="109"/>
      <c r="D5" s="109"/>
      <c r="E5" s="109"/>
      <c r="F5" s="109"/>
      <c r="G5" s="109"/>
      <c r="H5" s="109"/>
      <c r="I5" s="109"/>
      <c r="J5" s="109"/>
      <c r="K5" s="109"/>
      <c r="L5" s="109"/>
      <c r="M5" s="109"/>
      <c r="N5" s="109"/>
      <c r="O5" s="109"/>
      <c r="P5" s="109"/>
      <c r="Q5" s="531" t="s">
        <v>173</v>
      </c>
      <c r="R5" s="531"/>
      <c r="S5" s="531"/>
      <c r="T5" s="531"/>
      <c r="U5" s="532"/>
      <c r="V5" s="533" t="s">
        <v>174</v>
      </c>
      <c r="W5" s="533"/>
      <c r="X5" s="533"/>
      <c r="Y5" s="533"/>
      <c r="Z5" s="533"/>
      <c r="AA5" s="533"/>
      <c r="AB5" s="533"/>
      <c r="AC5" s="533"/>
      <c r="AD5" s="533"/>
      <c r="AE5" s="533"/>
      <c r="AF5" s="533"/>
      <c r="AG5" s="534"/>
      <c r="AH5" s="342"/>
      <c r="AI5" s="114"/>
      <c r="AJ5" s="114"/>
    </row>
    <row r="6" spans="1:37" ht="15.7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340"/>
    </row>
    <row r="7" spans="1:37" ht="16.149999999999999" customHeight="1">
      <c r="A7" s="112" t="s">
        <v>175</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340"/>
    </row>
    <row r="8" spans="1:37" ht="16.149999999999999" customHeight="1">
      <c r="A8" s="109" t="s">
        <v>176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340"/>
    </row>
    <row r="9" spans="1:37" ht="16.149999999999999" customHeight="1">
      <c r="A9" s="112"/>
      <c r="B9" s="535"/>
      <c r="C9" s="535"/>
      <c r="D9" s="536" t="s">
        <v>177</v>
      </c>
      <c r="E9" s="536"/>
      <c r="F9" s="536"/>
      <c r="G9" s="536"/>
      <c r="H9" s="536"/>
      <c r="I9" s="536"/>
      <c r="J9" s="536"/>
      <c r="K9" s="536"/>
      <c r="L9" s="536"/>
      <c r="M9" s="536"/>
      <c r="N9" s="536"/>
      <c r="O9" s="536"/>
      <c r="P9" s="536"/>
      <c r="Q9" s="536"/>
      <c r="R9" s="536"/>
      <c r="S9" s="536"/>
      <c r="T9" s="536"/>
      <c r="U9" s="536"/>
      <c r="V9" s="536"/>
      <c r="W9" s="536"/>
      <c r="X9" s="536"/>
      <c r="Y9" s="536"/>
      <c r="Z9" s="536"/>
      <c r="AA9" s="109"/>
      <c r="AB9" s="109"/>
      <c r="AC9" s="109"/>
      <c r="AD9" s="109"/>
      <c r="AE9" s="109"/>
      <c r="AF9" s="109"/>
      <c r="AG9" s="109"/>
      <c r="AH9" s="340"/>
      <c r="AK9" s="110">
        <v>2</v>
      </c>
    </row>
    <row r="10" spans="1:37" ht="16.149999999999999" customHeight="1">
      <c r="A10" s="112"/>
      <c r="B10" s="537"/>
      <c r="C10" s="537"/>
      <c r="D10" s="538" t="s">
        <v>178</v>
      </c>
      <c r="E10" s="538"/>
      <c r="F10" s="538"/>
      <c r="G10" s="538"/>
      <c r="H10" s="538"/>
      <c r="I10" s="538"/>
      <c r="J10" s="538"/>
      <c r="K10" s="538"/>
      <c r="L10" s="538"/>
      <c r="M10" s="538"/>
      <c r="N10" s="538"/>
      <c r="O10" s="538"/>
      <c r="P10" s="538"/>
      <c r="Q10" s="538"/>
      <c r="R10" s="538"/>
      <c r="S10" s="538"/>
      <c r="T10" s="538"/>
      <c r="U10" s="538"/>
      <c r="V10" s="538"/>
      <c r="W10" s="538"/>
      <c r="X10" s="538"/>
      <c r="Y10" s="538"/>
      <c r="Z10" s="538"/>
      <c r="AA10" s="109"/>
      <c r="AB10" s="109"/>
      <c r="AC10" s="109"/>
      <c r="AD10" s="109"/>
      <c r="AE10" s="109"/>
      <c r="AF10" s="109"/>
      <c r="AG10" s="109"/>
      <c r="AH10" s="340"/>
    </row>
    <row r="11" spans="1:37" ht="16.149999999999999" customHeight="1">
      <c r="A11" s="341"/>
      <c r="B11" s="114"/>
      <c r="C11" s="114"/>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6"/>
      <c r="AB11" s="346"/>
      <c r="AC11" s="346"/>
      <c r="AD11" s="346"/>
      <c r="AE11" s="346"/>
      <c r="AF11" s="346"/>
      <c r="AG11" s="346"/>
      <c r="AH11" s="340"/>
    </row>
    <row r="12" spans="1:37" ht="16.149999999999999" customHeight="1">
      <c r="A12" s="341"/>
      <c r="B12" s="114"/>
      <c r="C12" s="114"/>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6"/>
      <c r="AB12" s="346"/>
      <c r="AC12" s="346"/>
      <c r="AD12" s="346"/>
      <c r="AE12" s="346"/>
      <c r="AF12" s="346"/>
      <c r="AG12" s="346"/>
      <c r="AH12" s="340"/>
    </row>
    <row r="13" spans="1:37" ht="16.149999999999999" customHeight="1">
      <c r="A13" s="341"/>
      <c r="B13" s="114"/>
      <c r="C13" s="114"/>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6"/>
      <c r="AB13" s="346"/>
      <c r="AC13" s="346"/>
      <c r="AD13" s="346"/>
      <c r="AE13" s="346"/>
      <c r="AF13" s="346"/>
      <c r="AG13" s="346"/>
      <c r="AH13" s="340"/>
    </row>
    <row r="14" spans="1:37" ht="16.149999999999999" customHeight="1">
      <c r="A14" s="341"/>
      <c r="B14" s="114"/>
      <c r="C14" s="114"/>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6"/>
      <c r="AB14" s="346"/>
      <c r="AC14" s="346"/>
      <c r="AD14" s="346"/>
      <c r="AE14" s="346"/>
      <c r="AF14" s="346"/>
      <c r="AG14" s="346"/>
      <c r="AH14" s="340"/>
    </row>
    <row r="15" spans="1:37" ht="16.149999999999999" customHeight="1" thickBot="1">
      <c r="A15" s="109" t="s">
        <v>179</v>
      </c>
      <c r="B15" s="109"/>
      <c r="C15" s="109"/>
      <c r="D15" s="109"/>
      <c r="E15" s="109"/>
      <c r="F15" s="109"/>
      <c r="L15" s="109"/>
      <c r="M15" s="109"/>
      <c r="N15" s="109"/>
      <c r="O15" s="109"/>
      <c r="P15" s="109"/>
      <c r="Q15" s="109"/>
      <c r="R15" s="109"/>
      <c r="S15" s="109"/>
      <c r="T15" s="109"/>
      <c r="U15" s="109"/>
      <c r="V15" s="109"/>
      <c r="AE15" s="109"/>
      <c r="AF15" s="109"/>
      <c r="AG15" s="109"/>
      <c r="AH15" s="340"/>
    </row>
    <row r="16" spans="1:37" ht="16.149999999999999" customHeight="1" thickTop="1" thickBot="1">
      <c r="B16" s="511" t="s">
        <v>180</v>
      </c>
      <c r="C16" s="512"/>
      <c r="D16" s="512"/>
      <c r="E16" s="513">
        <v>6</v>
      </c>
      <c r="F16" s="513"/>
      <c r="G16" s="116" t="s">
        <v>181</v>
      </c>
      <c r="H16" s="514">
        <v>10</v>
      </c>
      <c r="I16" s="515"/>
      <c r="J16" s="116" t="s">
        <v>182</v>
      </c>
      <c r="K16" s="116"/>
      <c r="L16" s="116" t="s">
        <v>183</v>
      </c>
      <c r="M16" s="116" t="s">
        <v>180</v>
      </c>
      <c r="N16" s="116"/>
      <c r="O16" s="513">
        <v>7</v>
      </c>
      <c r="P16" s="513"/>
      <c r="Q16" s="116" t="s">
        <v>181</v>
      </c>
      <c r="R16" s="513">
        <v>3</v>
      </c>
      <c r="S16" s="513"/>
      <c r="T16" s="117" t="s">
        <v>182</v>
      </c>
      <c r="V16" s="516">
        <f>IF(E16=O16,R16-H16+1,IF(O16-E16=1,12-H16+1+R16,IF(O16-E16=2,12-H16+1+R16+12,"エラー")))</f>
        <v>6</v>
      </c>
      <c r="W16" s="516"/>
      <c r="X16" s="516"/>
      <c r="Y16" s="517"/>
      <c r="Z16" s="109" t="s">
        <v>184</v>
      </c>
      <c r="AA16" s="109"/>
      <c r="AG16" s="109"/>
      <c r="AH16" s="340"/>
    </row>
    <row r="17" spans="1:35" ht="16.149999999999999" customHeight="1">
      <c r="B17" s="118"/>
      <c r="C17" s="119"/>
      <c r="D17" s="119"/>
      <c r="E17" s="119"/>
      <c r="F17" s="119"/>
      <c r="H17" s="119"/>
      <c r="I17" s="119"/>
      <c r="O17" s="119"/>
      <c r="P17" s="119"/>
      <c r="R17" s="119"/>
      <c r="S17" s="119"/>
      <c r="V17" s="119"/>
      <c r="W17" s="119"/>
      <c r="X17" s="119"/>
      <c r="Y17" s="119"/>
    </row>
    <row r="18" spans="1:35" ht="16.149999999999999" customHeight="1">
      <c r="B18" s="118"/>
      <c r="C18" s="119"/>
      <c r="D18" s="119"/>
      <c r="E18" s="119"/>
      <c r="F18" s="119"/>
      <c r="H18" s="119"/>
      <c r="I18" s="119"/>
      <c r="O18" s="119"/>
      <c r="P18" s="119"/>
      <c r="R18" s="119"/>
      <c r="S18" s="119"/>
      <c r="V18" s="119"/>
      <c r="W18" s="119"/>
      <c r="X18" s="119"/>
      <c r="Y18" s="119"/>
    </row>
    <row r="19" spans="1:35" ht="16.149999999999999" customHeight="1">
      <c r="A19" s="109"/>
      <c r="B19" s="120"/>
      <c r="C19" s="109"/>
      <c r="D19" s="109"/>
      <c r="E19" s="109"/>
      <c r="F19" s="109"/>
      <c r="G19" s="109"/>
      <c r="H19" s="109"/>
      <c r="I19" s="109"/>
      <c r="J19" s="109"/>
      <c r="K19" s="109"/>
      <c r="L19" s="109"/>
      <c r="M19" s="109"/>
      <c r="N19" s="109"/>
      <c r="O19" s="109"/>
      <c r="P19" s="109"/>
      <c r="Q19" s="109"/>
      <c r="R19" s="109"/>
      <c r="S19" s="109"/>
      <c r="T19" s="109"/>
      <c r="U19" s="109"/>
      <c r="AB19" s="109"/>
      <c r="AC19" s="109"/>
      <c r="AD19" s="109"/>
      <c r="AE19" s="109"/>
      <c r="AF19" s="109"/>
      <c r="AG19" s="109"/>
      <c r="AH19" s="340"/>
    </row>
    <row r="20" spans="1:35" ht="16.149999999999999" customHeight="1" thickBot="1">
      <c r="A20" s="109" t="s">
        <v>185</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340"/>
    </row>
    <row r="21" spans="1:35" ht="16.149999999999999" customHeight="1" thickTop="1" thickBot="1">
      <c r="A21" s="109"/>
      <c r="B21" s="511" t="s">
        <v>180</v>
      </c>
      <c r="C21" s="512"/>
      <c r="D21" s="512"/>
      <c r="E21" s="513">
        <v>6</v>
      </c>
      <c r="F21" s="513"/>
      <c r="G21" s="116" t="s">
        <v>181</v>
      </c>
      <c r="H21" s="514">
        <v>10</v>
      </c>
      <c r="I21" s="515"/>
      <c r="J21" s="116" t="s">
        <v>182</v>
      </c>
      <c r="K21" s="116"/>
      <c r="L21" s="116" t="s">
        <v>183</v>
      </c>
      <c r="M21" s="116" t="s">
        <v>180</v>
      </c>
      <c r="N21" s="116"/>
      <c r="O21" s="513">
        <v>7</v>
      </c>
      <c r="P21" s="513"/>
      <c r="Q21" s="116" t="s">
        <v>181</v>
      </c>
      <c r="R21" s="513">
        <v>3</v>
      </c>
      <c r="S21" s="513"/>
      <c r="T21" s="117" t="s">
        <v>182</v>
      </c>
      <c r="V21" s="516">
        <f>IF(E21=O21,R21-H21+1,IF(O21-E21=1,12-H21+1+R21,IF(O21-E21=2,12-H21+1+R21+12,"エラー")))</f>
        <v>6</v>
      </c>
      <c r="W21" s="516"/>
      <c r="X21" s="516"/>
      <c r="Y21" s="517"/>
      <c r="Z21" s="109" t="s">
        <v>184</v>
      </c>
      <c r="AA21" s="109"/>
      <c r="AG21" s="109"/>
      <c r="AH21" s="340"/>
    </row>
    <row r="22" spans="1:35" ht="16.149999999999999" customHeight="1">
      <c r="A22" s="109"/>
      <c r="B22" s="121"/>
      <c r="D22" s="119"/>
      <c r="E22" s="119"/>
      <c r="G22" s="119"/>
      <c r="H22" s="119"/>
      <c r="N22" s="119"/>
      <c r="O22" s="119"/>
      <c r="Q22" s="119"/>
      <c r="R22" s="119"/>
      <c r="U22" s="109"/>
      <c r="AB22" s="109"/>
      <c r="AC22" s="109"/>
      <c r="AD22" s="109"/>
      <c r="AE22" s="109"/>
      <c r="AF22" s="109"/>
      <c r="AG22" s="109"/>
      <c r="AH22" s="340"/>
    </row>
    <row r="23" spans="1:35" ht="16.149999999999999" customHeight="1">
      <c r="A23" s="109"/>
      <c r="B23" s="121"/>
      <c r="D23" s="119"/>
      <c r="E23" s="119"/>
      <c r="G23" s="119"/>
      <c r="H23" s="119"/>
      <c r="N23" s="119"/>
      <c r="O23" s="119"/>
      <c r="Q23" s="119"/>
      <c r="R23" s="119"/>
      <c r="U23" s="109"/>
      <c r="AB23" s="109"/>
      <c r="AC23" s="109"/>
      <c r="AD23" s="109"/>
      <c r="AE23" s="109"/>
      <c r="AF23" s="109"/>
      <c r="AG23" s="109"/>
      <c r="AH23" s="340"/>
    </row>
    <row r="24" spans="1:35" ht="16.149999999999999" customHeight="1">
      <c r="A24" s="109"/>
      <c r="B24" s="121"/>
      <c r="D24" s="119"/>
      <c r="E24" s="119"/>
      <c r="G24" s="119"/>
      <c r="H24" s="119"/>
      <c r="N24" s="119"/>
      <c r="O24" s="119"/>
      <c r="Q24" s="119"/>
      <c r="R24" s="119"/>
      <c r="U24" s="109"/>
      <c r="AB24" s="109"/>
      <c r="AC24" s="109"/>
      <c r="AD24" s="109"/>
      <c r="AE24" s="109"/>
      <c r="AF24" s="109"/>
      <c r="AG24" s="109"/>
      <c r="AH24" s="340"/>
    </row>
    <row r="25" spans="1:35" ht="16.149999999999999" customHeight="1">
      <c r="A25" s="109"/>
      <c r="B25" s="121"/>
      <c r="D25" s="119"/>
      <c r="E25" s="119"/>
      <c r="G25" s="119"/>
      <c r="H25" s="119"/>
      <c r="N25" s="119"/>
      <c r="O25" s="119"/>
      <c r="Q25" s="119"/>
      <c r="R25" s="119"/>
      <c r="U25" s="109"/>
      <c r="AB25" s="109"/>
      <c r="AC25" s="109"/>
      <c r="AD25" s="109"/>
      <c r="AE25" s="109"/>
      <c r="AF25" s="109"/>
      <c r="AG25" s="109"/>
      <c r="AH25" s="340"/>
    </row>
    <row r="26" spans="1:35" ht="16.149999999999999" customHeight="1" thickBot="1">
      <c r="A26" s="109"/>
      <c r="B26" s="121"/>
      <c r="D26" s="119"/>
      <c r="E26" s="119"/>
      <c r="G26" s="119"/>
      <c r="H26" s="119"/>
      <c r="N26" s="119"/>
      <c r="O26" s="119"/>
      <c r="Q26" s="119"/>
      <c r="R26" s="119"/>
      <c r="U26" s="109"/>
      <c r="AB26" s="109"/>
      <c r="AC26" s="109"/>
      <c r="AD26" s="109"/>
      <c r="AE26" s="109"/>
      <c r="AF26" s="109"/>
      <c r="AG26" s="109"/>
      <c r="AH26" s="340"/>
    </row>
    <row r="27" spans="1:35" ht="16.149999999999999" customHeight="1" thickBot="1">
      <c r="A27" s="112" t="s">
        <v>186</v>
      </c>
      <c r="B27" s="112"/>
      <c r="C27" s="122"/>
      <c r="D27" s="122"/>
      <c r="E27" s="122"/>
      <c r="F27" s="122"/>
      <c r="G27" s="122"/>
      <c r="H27" s="122"/>
      <c r="I27" s="122"/>
      <c r="J27" s="122"/>
      <c r="K27" s="122"/>
      <c r="L27" s="122"/>
      <c r="M27" s="122"/>
      <c r="N27" s="122"/>
      <c r="O27" s="122"/>
      <c r="P27" s="122"/>
      <c r="Q27" s="122"/>
      <c r="R27" s="122"/>
      <c r="S27" s="122"/>
      <c r="T27" s="122"/>
      <c r="U27" s="122"/>
      <c r="W27" s="123"/>
      <c r="X27" s="518" t="s">
        <v>187</v>
      </c>
      <c r="Y27" s="519"/>
      <c r="Z27" s="122"/>
      <c r="AA27" s="122"/>
      <c r="AB27" s="122"/>
      <c r="AC27" s="122"/>
      <c r="AD27" s="122"/>
      <c r="AE27" s="122"/>
      <c r="AF27" s="122"/>
      <c r="AG27" s="124"/>
      <c r="AH27" s="114"/>
      <c r="AI27" s="110" t="b">
        <v>0</v>
      </c>
    </row>
    <row r="28" spans="1:35" ht="16.149999999999999" customHeight="1">
      <c r="A28" s="112"/>
      <c r="B28" s="120"/>
      <c r="C28" s="122"/>
      <c r="D28" s="122"/>
      <c r="E28" s="122"/>
      <c r="F28" s="122"/>
      <c r="G28" s="122"/>
      <c r="H28" s="122"/>
      <c r="I28" s="122"/>
      <c r="J28" s="122"/>
      <c r="K28" s="122"/>
      <c r="L28" s="122"/>
      <c r="M28" s="122"/>
      <c r="N28" s="122"/>
      <c r="O28" s="122"/>
      <c r="P28" s="122"/>
      <c r="Q28" s="122"/>
      <c r="R28" s="122"/>
      <c r="S28" s="122"/>
      <c r="T28" s="122"/>
      <c r="U28" s="122"/>
      <c r="X28" s="119"/>
      <c r="Y28" s="119"/>
      <c r="Z28" s="122"/>
      <c r="AA28" s="122"/>
      <c r="AB28" s="122"/>
      <c r="AC28" s="122"/>
      <c r="AD28" s="122"/>
      <c r="AE28" s="122"/>
      <c r="AF28" s="122"/>
      <c r="AG28" s="124"/>
      <c r="AH28" s="114"/>
    </row>
    <row r="29" spans="1:35" ht="16.149999999999999" customHeight="1">
      <c r="A29" s="109"/>
      <c r="B29" s="121"/>
      <c r="D29" s="119"/>
      <c r="E29" s="119"/>
      <c r="G29" s="119"/>
      <c r="H29" s="119"/>
      <c r="N29" s="119"/>
      <c r="O29" s="119"/>
      <c r="Q29" s="119"/>
      <c r="R29" s="119"/>
      <c r="U29" s="109"/>
      <c r="AB29" s="109"/>
      <c r="AC29" s="109"/>
      <c r="AD29" s="109"/>
      <c r="AE29" s="109"/>
      <c r="AF29" s="109"/>
      <c r="AG29" s="109"/>
      <c r="AH29" s="340"/>
    </row>
    <row r="30" spans="1:35" ht="16.149999999999999" customHeight="1">
      <c r="A30" s="109"/>
      <c r="B30" s="121"/>
      <c r="D30" s="119"/>
      <c r="E30" s="119"/>
      <c r="G30" s="119"/>
      <c r="H30" s="119"/>
      <c r="N30" s="119"/>
      <c r="O30" s="119"/>
      <c r="Q30" s="119"/>
      <c r="R30" s="119"/>
      <c r="U30" s="109"/>
      <c r="AB30" s="109"/>
      <c r="AC30" s="109"/>
      <c r="AD30" s="109"/>
      <c r="AE30" s="109"/>
      <c r="AF30" s="109"/>
      <c r="AG30" s="109"/>
      <c r="AH30" s="340"/>
    </row>
    <row r="31" spans="1:35" ht="16.149999999999999" customHeight="1">
      <c r="A31" s="109"/>
      <c r="B31" s="121"/>
      <c r="D31" s="119"/>
      <c r="E31" s="119"/>
      <c r="G31" s="119"/>
      <c r="H31" s="119"/>
      <c r="N31" s="119"/>
      <c r="O31" s="119"/>
      <c r="Q31" s="119"/>
      <c r="R31" s="119"/>
      <c r="U31" s="109"/>
      <c r="AB31" s="109"/>
      <c r="AC31" s="109"/>
      <c r="AD31" s="109"/>
      <c r="AE31" s="109"/>
      <c r="AF31" s="109"/>
      <c r="AG31" s="109"/>
      <c r="AH31" s="340"/>
    </row>
    <row r="32" spans="1:35" ht="16.149999999999999" customHeight="1" thickBot="1">
      <c r="A32" s="112" t="s">
        <v>188</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340"/>
    </row>
    <row r="33" spans="1:41" ht="16.149999999999999" customHeight="1" thickTop="1" thickBot="1">
      <c r="A33" s="125" t="s">
        <v>189</v>
      </c>
      <c r="B33" s="126"/>
      <c r="C33" s="126"/>
      <c r="D33" s="126"/>
      <c r="E33" s="126"/>
      <c r="F33" s="126"/>
      <c r="G33" s="126"/>
      <c r="H33" s="126"/>
      <c r="I33" s="126"/>
      <c r="J33" s="126"/>
      <c r="K33" s="126"/>
      <c r="L33" s="126"/>
      <c r="M33" s="127"/>
      <c r="N33" s="127"/>
      <c r="O33" s="127"/>
      <c r="P33" s="127"/>
      <c r="Q33" s="127"/>
      <c r="R33" s="127"/>
      <c r="S33" s="127"/>
      <c r="T33" s="127"/>
      <c r="U33" s="127"/>
      <c r="V33" s="127"/>
      <c r="W33" s="127"/>
      <c r="X33" s="127"/>
      <c r="Y33" s="127"/>
      <c r="Z33" s="127"/>
      <c r="AA33" s="127"/>
      <c r="AB33" s="520">
        <f>【みほん】計算シート!I7*V21</f>
        <v>216000</v>
      </c>
      <c r="AC33" s="521"/>
      <c r="AD33" s="521"/>
      <c r="AE33" s="521"/>
      <c r="AF33" s="522"/>
      <c r="AG33" s="128" t="s">
        <v>190</v>
      </c>
    </row>
    <row r="34" spans="1:41" ht="16.149999999999999" customHeight="1" thickTop="1">
      <c r="A34" s="129"/>
      <c r="B34" s="523" t="s">
        <v>191</v>
      </c>
      <c r="C34" s="524"/>
      <c r="D34" s="524"/>
      <c r="E34" s="524"/>
      <c r="F34" s="524"/>
      <c r="G34" s="524"/>
      <c r="H34" s="524"/>
      <c r="I34" s="524"/>
      <c r="J34" s="524"/>
      <c r="K34" s="524"/>
      <c r="L34" s="524"/>
      <c r="M34" s="524"/>
      <c r="N34" s="524"/>
      <c r="O34" s="524"/>
      <c r="P34" s="524"/>
      <c r="Q34" s="524"/>
      <c r="R34" s="524"/>
      <c r="S34" s="524"/>
      <c r="T34" s="524"/>
      <c r="U34" s="524"/>
      <c r="V34" s="524"/>
      <c r="W34" s="524"/>
      <c r="X34" s="130"/>
      <c r="Y34" s="130" t="s">
        <v>192</v>
      </c>
      <c r="Z34" s="130"/>
      <c r="AA34" s="130"/>
      <c r="AB34" s="525">
        <f>AB33</f>
        <v>216000</v>
      </c>
      <c r="AC34" s="525"/>
      <c r="AD34" s="525"/>
      <c r="AE34" s="525"/>
      <c r="AF34" s="525"/>
      <c r="AG34" s="131" t="s">
        <v>190</v>
      </c>
    </row>
    <row r="35" spans="1:41" ht="16.149999999999999" customHeight="1">
      <c r="A35" s="132"/>
      <c r="B35" s="133"/>
      <c r="C35" s="509" t="s">
        <v>193</v>
      </c>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10">
        <f>【みほん】計算シート!C7</f>
        <v>3600</v>
      </c>
      <c r="AC35" s="510"/>
      <c r="AD35" s="510"/>
      <c r="AE35" s="510"/>
      <c r="AF35" s="510"/>
      <c r="AG35" s="134" t="s">
        <v>194</v>
      </c>
    </row>
    <row r="36" spans="1:41" ht="16.149999999999999" customHeight="1" thickBot="1">
      <c r="A36" s="132"/>
      <c r="B36" s="135" t="s">
        <v>195</v>
      </c>
      <c r="C36" s="136"/>
      <c r="D36" s="136"/>
      <c r="E36" s="136"/>
      <c r="F36" s="136"/>
      <c r="G36" s="136"/>
      <c r="H36" s="136"/>
      <c r="I36" s="136"/>
      <c r="J36" s="136"/>
      <c r="K36" s="136"/>
      <c r="L36" s="136"/>
      <c r="M36" s="136"/>
      <c r="N36" s="136"/>
      <c r="O36" s="136"/>
      <c r="P36" s="136"/>
      <c r="Q36" s="136"/>
      <c r="R36" s="136"/>
      <c r="S36" s="136"/>
      <c r="T36" s="136"/>
      <c r="U36" s="136"/>
      <c r="V36" s="136"/>
      <c r="W36" s="136"/>
      <c r="X36" s="137"/>
      <c r="Y36" s="137"/>
      <c r="Z36" s="137"/>
      <c r="AA36" s="137"/>
      <c r="AB36" s="503" t="str">
        <f>IFERROR(AA37*AB38*10+AF37*AB39*10,"-")</f>
        <v>-</v>
      </c>
      <c r="AC36" s="503"/>
      <c r="AD36" s="503"/>
      <c r="AE36" s="503"/>
      <c r="AF36" s="503"/>
      <c r="AG36" s="138" t="s">
        <v>190</v>
      </c>
    </row>
    <row r="37" spans="1:41" ht="16.149999999999999" customHeight="1" thickBot="1">
      <c r="A37" s="132"/>
      <c r="B37" s="139"/>
      <c r="C37" s="140" t="s">
        <v>196</v>
      </c>
      <c r="D37" s="141"/>
      <c r="E37" s="141"/>
      <c r="F37" s="141"/>
      <c r="G37" s="141"/>
      <c r="H37" s="141"/>
      <c r="I37" s="141"/>
      <c r="J37" s="141"/>
      <c r="K37" s="141"/>
      <c r="L37" s="141"/>
      <c r="M37" s="136"/>
      <c r="N37" s="136"/>
      <c r="O37" s="136"/>
      <c r="P37" s="136"/>
      <c r="Q37" s="142" t="s">
        <v>197</v>
      </c>
      <c r="R37" s="504" t="s">
        <v>198</v>
      </c>
      <c r="S37" s="504"/>
      <c r="T37" s="504"/>
      <c r="U37" s="504"/>
      <c r="V37" s="504"/>
      <c r="W37" s="136" t="s">
        <v>199</v>
      </c>
      <c r="X37" s="505" t="s">
        <v>200</v>
      </c>
      <c r="Y37" s="506"/>
      <c r="Z37" s="506"/>
      <c r="AA37" s="143" t="s">
        <v>201</v>
      </c>
      <c r="AB37" s="144" t="s">
        <v>194</v>
      </c>
      <c r="AC37" s="506" t="s">
        <v>202</v>
      </c>
      <c r="AD37" s="506"/>
      <c r="AE37" s="506"/>
      <c r="AF37" s="143" t="s">
        <v>201</v>
      </c>
      <c r="AG37" s="145" t="s">
        <v>194</v>
      </c>
    </row>
    <row r="38" spans="1:41" ht="16.149999999999999" customHeight="1">
      <c r="A38" s="132"/>
      <c r="B38" s="139"/>
      <c r="C38" s="140" t="s">
        <v>203</v>
      </c>
      <c r="D38" s="146"/>
      <c r="E38" s="146"/>
      <c r="F38" s="146"/>
      <c r="G38" s="146"/>
      <c r="H38" s="146"/>
      <c r="I38" s="146"/>
      <c r="J38" s="146"/>
      <c r="K38" s="146"/>
      <c r="L38" s="146"/>
      <c r="M38" s="147"/>
      <c r="N38" s="147"/>
      <c r="O38" s="147"/>
      <c r="P38" s="148"/>
      <c r="Q38" s="148"/>
      <c r="R38" s="148"/>
      <c r="S38" s="149"/>
      <c r="T38" s="149"/>
      <c r="U38" s="149"/>
      <c r="V38" s="149"/>
      <c r="W38" s="149"/>
      <c r="X38" s="150"/>
      <c r="Y38" s="147"/>
      <c r="Z38" s="147"/>
      <c r="AA38" s="147"/>
      <c r="AB38" s="507" t="s">
        <v>201</v>
      </c>
      <c r="AC38" s="507"/>
      <c r="AD38" s="507"/>
      <c r="AE38" s="507"/>
      <c r="AF38" s="507"/>
      <c r="AG38" s="151" t="s">
        <v>204</v>
      </c>
    </row>
    <row r="39" spans="1:41" ht="16.149999999999999" customHeight="1" thickBot="1">
      <c r="A39" s="152"/>
      <c r="B39" s="153"/>
      <c r="C39" s="140" t="s">
        <v>205</v>
      </c>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508" t="s">
        <v>201</v>
      </c>
      <c r="AC39" s="508"/>
      <c r="AD39" s="508"/>
      <c r="AE39" s="508"/>
      <c r="AF39" s="508"/>
      <c r="AG39" s="151" t="s">
        <v>204</v>
      </c>
    </row>
    <row r="40" spans="1:41" ht="16.149999999999999" customHeight="1" thickTop="1" thickBot="1">
      <c r="A40" s="154"/>
      <c r="B40" s="155" t="s">
        <v>206</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480">
        <f>IF(【みほん】計算シート!J81&gt;0,0,AB46-【みほん】計算シート!J81*V21)</f>
        <v>51036</v>
      </c>
      <c r="AC40" s="481"/>
      <c r="AD40" s="481"/>
      <c r="AE40" s="481"/>
      <c r="AF40" s="482"/>
      <c r="AG40" s="343" t="s">
        <v>207</v>
      </c>
    </row>
    <row r="41" spans="1:41" ht="16.149999999999999" customHeight="1" thickTop="1" thickBot="1">
      <c r="A41" s="157" t="s">
        <v>208</v>
      </c>
      <c r="B41" s="158"/>
      <c r="C41" s="159"/>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497"/>
      <c r="AC41" s="497"/>
      <c r="AD41" s="497"/>
      <c r="AE41" s="497"/>
      <c r="AF41" s="497"/>
      <c r="AG41" s="160" t="s">
        <v>207</v>
      </c>
    </row>
    <row r="42" spans="1:41" ht="16.149999999999999" customHeight="1" thickTop="1" thickBot="1">
      <c r="A42" s="161" t="s">
        <v>209</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498">
        <f>IFERROR(AB33-AB40+AB41,"")</f>
        <v>164964</v>
      </c>
      <c r="AC42" s="498"/>
      <c r="AD42" s="498"/>
      <c r="AE42" s="498"/>
      <c r="AF42" s="498"/>
      <c r="AG42" s="163" t="s">
        <v>190</v>
      </c>
    </row>
    <row r="43" spans="1:41" ht="16.149999999999999" customHeight="1">
      <c r="A43" s="122"/>
      <c r="B43" s="120"/>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4"/>
      <c r="AH43" s="114"/>
    </row>
    <row r="44" spans="1:41" ht="16.149999999999999" customHeight="1">
      <c r="A44" s="122"/>
      <c r="B44" s="120"/>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4"/>
      <c r="AH44" s="114"/>
    </row>
    <row r="45" spans="1:41" ht="16.149999999999999" customHeight="1" thickBot="1"/>
    <row r="46" spans="1:41" ht="16.149999999999999" customHeight="1" thickTop="1" thickBot="1">
      <c r="A46" s="112" t="s">
        <v>210</v>
      </c>
      <c r="AA46" s="304" t="s">
        <v>211</v>
      </c>
      <c r="AB46" s="499">
        <f>IF(【みほん】計算シート!J81&gt;0,【みほん】計算シート!J81*V16,0)</f>
        <v>0</v>
      </c>
      <c r="AC46" s="500"/>
      <c r="AD46" s="500"/>
      <c r="AE46" s="500"/>
      <c r="AF46" s="501"/>
    </row>
    <row r="47" spans="1:41" ht="16.149999999999999" customHeight="1" thickTop="1" thickBot="1">
      <c r="A47" s="164" t="s">
        <v>212</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480">
        <f>【みほん】計算シート!I139+AB50</f>
        <v>234864</v>
      </c>
      <c r="AC47" s="481"/>
      <c r="AD47" s="481"/>
      <c r="AE47" s="481"/>
      <c r="AF47" s="482"/>
      <c r="AG47" s="344" t="s">
        <v>190</v>
      </c>
      <c r="AI47" s="110" t="str">
        <f>IF(AB42&gt;AB47,"NG","OK")</f>
        <v>OK</v>
      </c>
      <c r="AO47" s="166" t="str">
        <f>IF(AI47="NG","←（８）全体の賃金改善の見込み額は（７）算定金額の見込み（繰越額調整後）の値を上回るように設定してください","")</f>
        <v/>
      </c>
    </row>
    <row r="48" spans="1:41" ht="16.149999999999999" customHeight="1" thickTop="1" thickBot="1">
      <c r="A48" s="152"/>
      <c r="B48" s="167" t="s">
        <v>213</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502">
        <f>AB42</f>
        <v>164964</v>
      </c>
      <c r="AC48" s="502"/>
      <c r="AD48" s="502"/>
      <c r="AE48" s="502"/>
      <c r="AF48" s="502"/>
      <c r="AG48" s="169" t="s">
        <v>190</v>
      </c>
    </row>
    <row r="49" spans="1:44" ht="16.149999999999999" customHeight="1" thickTop="1" thickBot="1">
      <c r="A49" s="152"/>
      <c r="B49" s="167" t="s">
        <v>214</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480">
        <f>【みほん】計算シート!C132*【みほん】計算シート!F139+AB46</f>
        <v>69900</v>
      </c>
      <c r="AC49" s="481"/>
      <c r="AD49" s="481"/>
      <c r="AE49" s="481"/>
      <c r="AF49" s="482"/>
      <c r="AG49" s="169" t="s">
        <v>190</v>
      </c>
    </row>
    <row r="50" spans="1:44" ht="16.149999999999999" customHeight="1" thickTop="1">
      <c r="A50" s="152"/>
      <c r="B50" s="167" t="s">
        <v>215</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492">
        <v>0</v>
      </c>
      <c r="AC50" s="492"/>
      <c r="AD50" s="492"/>
      <c r="AE50" s="492"/>
      <c r="AF50" s="492"/>
      <c r="AG50" s="169" t="s">
        <v>190</v>
      </c>
      <c r="AR50" s="170"/>
    </row>
    <row r="51" spans="1:44" ht="16.149999999999999" customHeight="1" thickBot="1">
      <c r="A51" s="161"/>
      <c r="B51" s="171" t="s">
        <v>216</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493">
        <f>AB47-SUM(AB48:AF50)</f>
        <v>0</v>
      </c>
      <c r="AC51" s="493"/>
      <c r="AD51" s="493"/>
      <c r="AE51" s="493"/>
      <c r="AF51" s="493"/>
      <c r="AG51" s="173" t="s">
        <v>190</v>
      </c>
    </row>
    <row r="52" spans="1:44" ht="16.149999999999999" customHeight="1">
      <c r="A52" s="109"/>
      <c r="B52" s="120"/>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340"/>
    </row>
    <row r="53" spans="1:44" ht="16.149999999999999" customHeight="1">
      <c r="A53" s="109"/>
      <c r="B53" s="120"/>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340"/>
    </row>
    <row r="54" spans="1:44" ht="16.149999999999999" customHeight="1">
      <c r="A54" s="109"/>
      <c r="B54" s="120"/>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340"/>
    </row>
    <row r="55" spans="1:44" ht="16.149999999999999" customHeight="1">
      <c r="A55" s="109"/>
      <c r="B55" s="120"/>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340"/>
    </row>
    <row r="56" spans="1:44" ht="16.149999999999999" customHeight="1">
      <c r="A56" s="109"/>
      <c r="B56" s="120"/>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340"/>
    </row>
    <row r="57" spans="1:44" ht="16.149999999999999" customHeight="1">
      <c r="A57" s="109"/>
      <c r="B57" s="120"/>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340"/>
    </row>
    <row r="58" spans="1:44" ht="16.149999999999999" customHeight="1">
      <c r="A58" s="109"/>
      <c r="B58" s="120"/>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340"/>
    </row>
    <row r="59" spans="1:44" ht="16.149999999999999" customHeight="1">
      <c r="A59" s="109"/>
      <c r="B59" s="120"/>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340"/>
    </row>
    <row r="60" spans="1:44" ht="16.149999999999999" customHeight="1">
      <c r="A60" s="109"/>
      <c r="B60" s="120"/>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340"/>
    </row>
    <row r="61" spans="1:44" ht="16.149999999999999" customHeight="1">
      <c r="A61" s="174" t="s">
        <v>217</v>
      </c>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24"/>
      <c r="AB61" s="124"/>
      <c r="AC61" s="124"/>
      <c r="AD61" s="124"/>
      <c r="AE61" s="124"/>
      <c r="AF61" s="109"/>
    </row>
    <row r="62" spans="1:44" ht="16.149999999999999" customHeight="1">
      <c r="A62" s="174"/>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24"/>
      <c r="AB62" s="124"/>
      <c r="AC62" s="124"/>
      <c r="AD62" s="124"/>
      <c r="AE62" s="124"/>
      <c r="AF62" s="109"/>
    </row>
    <row r="63" spans="1:44" ht="16.149999999999999" customHeight="1">
      <c r="A63" s="174"/>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24"/>
      <c r="AB63" s="124"/>
      <c r="AC63" s="124"/>
      <c r="AD63" s="124"/>
      <c r="AE63" s="124"/>
      <c r="AF63" s="109"/>
    </row>
    <row r="64" spans="1:44" ht="16.149999999999999" customHeight="1">
      <c r="A64" s="174"/>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24"/>
      <c r="AB64" s="124"/>
      <c r="AC64" s="124"/>
      <c r="AD64" s="124"/>
      <c r="AE64" s="124"/>
      <c r="AF64" s="109"/>
    </row>
    <row r="65" spans="1:36" ht="16.149999999999999" customHeight="1">
      <c r="A65" s="174"/>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24"/>
      <c r="AB65" s="124"/>
      <c r="AC65" s="124"/>
      <c r="AD65" s="124"/>
      <c r="AE65" s="124"/>
      <c r="AF65" s="109"/>
    </row>
    <row r="66" spans="1:36" ht="16.149999999999999" customHeight="1">
      <c r="A66" s="174"/>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24"/>
      <c r="AB66" s="124"/>
      <c r="AC66" s="124"/>
      <c r="AD66" s="124"/>
      <c r="AE66" s="124"/>
      <c r="AF66" s="109"/>
    </row>
    <row r="67" spans="1:36" ht="16.149999999999999" customHeight="1">
      <c r="A67" s="174"/>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24"/>
      <c r="AB67" s="124"/>
      <c r="AC67" s="124"/>
      <c r="AD67" s="124"/>
      <c r="AE67" s="124"/>
      <c r="AF67" s="109"/>
    </row>
    <row r="68" spans="1:36" ht="16.149999999999999" customHeight="1" thickBot="1">
      <c r="A68" s="112" t="s">
        <v>218</v>
      </c>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275"/>
      <c r="AB68" s="275"/>
      <c r="AC68" s="275"/>
      <c r="AD68" s="275"/>
      <c r="AE68" s="275"/>
      <c r="AF68" s="275"/>
      <c r="AG68" s="275"/>
      <c r="AH68" s="113"/>
      <c r="AI68" s="113"/>
      <c r="AJ68" s="113"/>
    </row>
    <row r="69" spans="1:36" ht="16.149999999999999" customHeight="1" thickTop="1" thickBot="1">
      <c r="A69" s="175" t="s">
        <v>219</v>
      </c>
      <c r="B69" s="127"/>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7"/>
      <c r="AB69" s="488">
        <f>【みほん】計算シート!E27</f>
        <v>3.6</v>
      </c>
      <c r="AC69" s="489"/>
      <c r="AD69" s="489"/>
      <c r="AE69" s="489"/>
      <c r="AF69" s="490"/>
      <c r="AG69" s="178" t="s">
        <v>220</v>
      </c>
      <c r="AH69" s="114"/>
      <c r="AI69" s="114"/>
      <c r="AJ69" s="114"/>
    </row>
    <row r="70" spans="1:36" ht="16.149999999999999" customHeight="1" thickTop="1" thickBot="1">
      <c r="A70" s="179" t="s">
        <v>221</v>
      </c>
      <c r="B70" s="147"/>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80"/>
      <c r="AB70" s="494">
        <f>【みほん】計算シート!G27</f>
        <v>920000</v>
      </c>
      <c r="AC70" s="495"/>
      <c r="AD70" s="495"/>
      <c r="AE70" s="495"/>
      <c r="AF70" s="496"/>
      <c r="AG70" s="181" t="s">
        <v>190</v>
      </c>
    </row>
    <row r="71" spans="1:36" ht="16.149999999999999" customHeight="1" thickTop="1" thickBot="1">
      <c r="A71" s="179" t="s">
        <v>222</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480">
        <f>【みほん】計算シート!G71+AB73</f>
        <v>941600</v>
      </c>
      <c r="AC71" s="481"/>
      <c r="AD71" s="481"/>
      <c r="AE71" s="481"/>
      <c r="AF71" s="482"/>
      <c r="AG71" s="182" t="s">
        <v>190</v>
      </c>
    </row>
    <row r="72" spans="1:36" ht="16.149999999999999" customHeight="1" thickTop="1">
      <c r="A72" s="183" t="s">
        <v>223</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483">
        <f>AB71-AB70</f>
        <v>21600</v>
      </c>
      <c r="AC72" s="483"/>
      <c r="AD72" s="483"/>
      <c r="AE72" s="483"/>
      <c r="AF72" s="483"/>
      <c r="AG72" s="182" t="s">
        <v>190</v>
      </c>
    </row>
    <row r="73" spans="1:36" ht="16.149999999999999" customHeight="1" thickBot="1">
      <c r="A73" s="152"/>
      <c r="B73" s="155" t="s">
        <v>224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484">
        <v>0</v>
      </c>
      <c r="AC73" s="484"/>
      <c r="AD73" s="484"/>
      <c r="AE73" s="484"/>
      <c r="AF73" s="484"/>
      <c r="AG73" s="169" t="s">
        <v>190</v>
      </c>
    </row>
    <row r="74" spans="1:36" ht="16.149999999999999" customHeight="1" thickTop="1" thickBot="1">
      <c r="A74" s="184"/>
      <c r="B74" s="185" t="s">
        <v>225</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480">
        <f>【みほん】計算シート!G49</f>
        <v>21600</v>
      </c>
      <c r="AC74" s="481"/>
      <c r="AD74" s="481"/>
      <c r="AE74" s="481"/>
      <c r="AF74" s="482"/>
      <c r="AG74" s="169" t="s">
        <v>226</v>
      </c>
    </row>
    <row r="75" spans="1:36" ht="16.149999999999999" customHeight="1" thickTop="1" thickBot="1">
      <c r="A75" s="186"/>
      <c r="B75" s="187" t="s">
        <v>227</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467">
        <f>IFERROR(AB74/AB70*100,0)</f>
        <v>2.3478260869565215</v>
      </c>
      <c r="AC75" s="467"/>
      <c r="AD75" s="467"/>
      <c r="AE75" s="467"/>
      <c r="AF75" s="467"/>
      <c r="AG75" s="189" t="s">
        <v>228</v>
      </c>
    </row>
    <row r="76" spans="1:36" ht="16.149999999999999" customHeight="1">
      <c r="F76" s="122"/>
      <c r="G76" s="122"/>
      <c r="H76" s="122"/>
      <c r="I76" s="122"/>
      <c r="J76" s="122"/>
      <c r="K76" s="122"/>
      <c r="L76" s="122"/>
      <c r="M76" s="122"/>
      <c r="N76" s="122"/>
      <c r="O76" s="122"/>
      <c r="P76" s="122"/>
      <c r="Q76" s="122"/>
      <c r="R76" s="122"/>
      <c r="S76" s="122"/>
      <c r="T76" s="122"/>
      <c r="U76" s="122"/>
      <c r="V76" s="122"/>
      <c r="W76" s="122"/>
      <c r="X76" s="122"/>
      <c r="Y76" s="122"/>
      <c r="Z76" s="122"/>
      <c r="AA76" s="122"/>
    </row>
    <row r="77" spans="1:36" ht="16.149999999999999" hidden="1" customHeight="1" outlineLevel="1" thickBot="1">
      <c r="A77" s="112" t="s">
        <v>229</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90"/>
      <c r="AB77" s="190"/>
      <c r="AC77" s="190"/>
      <c r="AD77" s="190"/>
      <c r="AE77" s="190"/>
      <c r="AF77" s="190"/>
      <c r="AG77" s="190"/>
      <c r="AH77" s="113"/>
      <c r="AI77" s="113"/>
      <c r="AJ77" s="113"/>
    </row>
    <row r="78" spans="1:36" ht="16.149999999999999" hidden="1" customHeight="1" outlineLevel="1" thickTop="1" thickBot="1">
      <c r="A78" s="175" t="s">
        <v>230</v>
      </c>
      <c r="B78" s="127"/>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7"/>
      <c r="AB78" s="488">
        <f>【みほん】計算シート!E28</f>
        <v>1.6</v>
      </c>
      <c r="AC78" s="489"/>
      <c r="AD78" s="489"/>
      <c r="AE78" s="489"/>
      <c r="AF78" s="490"/>
      <c r="AG78" s="178" t="s">
        <v>220</v>
      </c>
      <c r="AH78" s="114"/>
      <c r="AI78" s="114"/>
      <c r="AJ78" s="114"/>
    </row>
    <row r="79" spans="1:36" ht="16.149999999999999" hidden="1" customHeight="1" outlineLevel="1" thickTop="1" thickBot="1">
      <c r="A79" s="179" t="s">
        <v>231</v>
      </c>
      <c r="B79" s="147"/>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80"/>
      <c r="AB79" s="480">
        <f>【みほん】計算シート!G28</f>
        <v>420000</v>
      </c>
      <c r="AC79" s="481"/>
      <c r="AD79" s="481"/>
      <c r="AE79" s="481"/>
      <c r="AF79" s="482"/>
      <c r="AG79" s="181" t="s">
        <v>190</v>
      </c>
    </row>
    <row r="80" spans="1:36" ht="16.149999999999999" hidden="1" customHeight="1" outlineLevel="1" thickTop="1" thickBot="1">
      <c r="A80" s="179" t="s">
        <v>232</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480">
        <f>【みほん】計算シート!G72+AB82</f>
        <v>429600</v>
      </c>
      <c r="AC80" s="481"/>
      <c r="AD80" s="481"/>
      <c r="AE80" s="481"/>
      <c r="AF80" s="482"/>
      <c r="AG80" s="182" t="s">
        <v>190</v>
      </c>
    </row>
    <row r="81" spans="1:36" ht="16.149999999999999" hidden="1" customHeight="1" outlineLevel="1" thickTop="1">
      <c r="A81" s="183" t="s">
        <v>233</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483">
        <f>AB80-AB79</f>
        <v>9600</v>
      </c>
      <c r="AC81" s="483"/>
      <c r="AD81" s="483"/>
      <c r="AE81" s="483"/>
      <c r="AF81" s="483"/>
      <c r="AG81" s="182" t="s">
        <v>190</v>
      </c>
    </row>
    <row r="82" spans="1:36" ht="16.149999999999999" hidden="1" customHeight="1" outlineLevel="1" thickBot="1">
      <c r="A82" s="152"/>
      <c r="B82" s="155" t="s">
        <v>234</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484">
        <v>0</v>
      </c>
      <c r="AC82" s="484"/>
      <c r="AD82" s="484"/>
      <c r="AE82" s="484"/>
      <c r="AF82" s="484"/>
      <c r="AG82" s="169" t="s">
        <v>190</v>
      </c>
    </row>
    <row r="83" spans="1:36" ht="16.149999999999999" hidden="1" customHeight="1" outlineLevel="1" thickTop="1" thickBot="1">
      <c r="A83" s="184"/>
      <c r="B83" s="185" t="s">
        <v>235</v>
      </c>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480">
        <f>【みほん】計算シート!G50</f>
        <v>9600</v>
      </c>
      <c r="AC83" s="481"/>
      <c r="AD83" s="481"/>
      <c r="AE83" s="481"/>
      <c r="AF83" s="482"/>
      <c r="AG83" s="169" t="s">
        <v>226</v>
      </c>
    </row>
    <row r="84" spans="1:36" ht="16.350000000000001" hidden="1" customHeight="1" outlineLevel="1" thickTop="1" thickBot="1">
      <c r="A84" s="186"/>
      <c r="B84" s="187" t="s">
        <v>236</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485">
        <f>IFERROR(AB83/AB79*100,0)</f>
        <v>2.2857142857142856</v>
      </c>
      <c r="AC84" s="485"/>
      <c r="AD84" s="485"/>
      <c r="AE84" s="485"/>
      <c r="AF84" s="485"/>
      <c r="AG84" s="189" t="s">
        <v>228</v>
      </c>
    </row>
    <row r="85" spans="1:36" ht="16.350000000000001" hidden="1" customHeight="1" outlineLevel="1"/>
    <row r="86" spans="1:36" ht="16.149999999999999" hidden="1" customHeight="1" outlineLevel="1" thickBot="1">
      <c r="A86" s="112" t="s">
        <v>237</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487"/>
      <c r="AB86" s="487"/>
      <c r="AC86" s="487"/>
      <c r="AD86" s="487"/>
      <c r="AE86" s="487"/>
      <c r="AF86" s="487"/>
      <c r="AG86" s="487"/>
      <c r="AH86" s="113"/>
      <c r="AI86" s="113"/>
      <c r="AJ86" s="113"/>
    </row>
    <row r="87" spans="1:36" ht="16.149999999999999" hidden="1" customHeight="1" outlineLevel="1" thickTop="1" thickBot="1">
      <c r="A87" s="175" t="s">
        <v>238</v>
      </c>
      <c r="B87" s="127"/>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c r="AB87" s="488">
        <f>【みほん】計算シート!E29</f>
        <v>0.5</v>
      </c>
      <c r="AC87" s="489"/>
      <c r="AD87" s="489"/>
      <c r="AE87" s="489"/>
      <c r="AF87" s="490"/>
      <c r="AG87" s="178" t="s">
        <v>220</v>
      </c>
      <c r="AH87" s="114"/>
      <c r="AI87" s="114"/>
      <c r="AJ87" s="114"/>
    </row>
    <row r="88" spans="1:36" ht="16.149999999999999" hidden="1" customHeight="1" outlineLevel="1" thickTop="1" thickBot="1">
      <c r="A88" s="179" t="s">
        <v>239</v>
      </c>
      <c r="B88" s="147"/>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80"/>
      <c r="AB88" s="480">
        <f>【みほん】計算シート!G29</f>
        <v>150000</v>
      </c>
      <c r="AC88" s="481"/>
      <c r="AD88" s="481"/>
      <c r="AE88" s="481"/>
      <c r="AF88" s="482"/>
      <c r="AG88" s="181" t="s">
        <v>190</v>
      </c>
    </row>
    <row r="89" spans="1:36" ht="16.149999999999999" hidden="1" customHeight="1" outlineLevel="1" thickTop="1" thickBot="1">
      <c r="A89" s="179" t="s">
        <v>240</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480">
        <f>【みほん】計算シート!G73+AB91</f>
        <v>153000</v>
      </c>
      <c r="AC89" s="481"/>
      <c r="AD89" s="481"/>
      <c r="AE89" s="481"/>
      <c r="AF89" s="482"/>
      <c r="AG89" s="182" t="s">
        <v>190</v>
      </c>
    </row>
    <row r="90" spans="1:36" ht="16.149999999999999" hidden="1" customHeight="1" outlineLevel="1" thickTop="1">
      <c r="A90" s="183" t="s">
        <v>241</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491">
        <f>AB89-AB88</f>
        <v>3000</v>
      </c>
      <c r="AC90" s="491"/>
      <c r="AD90" s="491"/>
      <c r="AE90" s="491"/>
      <c r="AF90" s="491"/>
      <c r="AG90" s="182" t="s">
        <v>190</v>
      </c>
    </row>
    <row r="91" spans="1:36" ht="16.149999999999999" hidden="1" customHeight="1" outlineLevel="1" thickBot="1">
      <c r="A91" s="152"/>
      <c r="B91" s="155" t="s">
        <v>242</v>
      </c>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486">
        <v>0</v>
      </c>
      <c r="AC91" s="486"/>
      <c r="AD91" s="486"/>
      <c r="AE91" s="486"/>
      <c r="AF91" s="486"/>
      <c r="AG91" s="169" t="s">
        <v>190</v>
      </c>
    </row>
    <row r="92" spans="1:36" ht="16.149999999999999" hidden="1" customHeight="1" outlineLevel="1" thickTop="1" thickBot="1">
      <c r="A92" s="184"/>
      <c r="B92" s="185" t="s">
        <v>243</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480">
        <f>【みほん】計算シート!G51</f>
        <v>3000</v>
      </c>
      <c r="AC92" s="481"/>
      <c r="AD92" s="481"/>
      <c r="AE92" s="481"/>
      <c r="AF92" s="482"/>
      <c r="AG92" s="169" t="s">
        <v>226</v>
      </c>
    </row>
    <row r="93" spans="1:36" ht="16.350000000000001" hidden="1" customHeight="1" outlineLevel="1" thickTop="1" thickBot="1">
      <c r="A93" s="186"/>
      <c r="B93" s="187" t="s">
        <v>244</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467">
        <f>IFERROR(AB92/AB88*100,0)</f>
        <v>2</v>
      </c>
      <c r="AC93" s="467"/>
      <c r="AD93" s="467"/>
      <c r="AE93" s="467"/>
      <c r="AF93" s="467"/>
      <c r="AG93" s="189" t="s">
        <v>228</v>
      </c>
    </row>
    <row r="94" spans="1:36" ht="16.350000000000001" hidden="1" customHeight="1" outlineLevel="1"/>
    <row r="95" spans="1:36" ht="16.149999999999999" hidden="1" customHeight="1" outlineLevel="1" thickBot="1">
      <c r="A95" s="112" t="s">
        <v>245</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487"/>
      <c r="AB95" s="487"/>
      <c r="AC95" s="487"/>
      <c r="AD95" s="487"/>
      <c r="AE95" s="487"/>
      <c r="AF95" s="487"/>
      <c r="AG95" s="487"/>
      <c r="AH95" s="113"/>
      <c r="AI95" s="113"/>
      <c r="AJ95" s="113"/>
    </row>
    <row r="96" spans="1:36" ht="16.149999999999999" hidden="1" customHeight="1" outlineLevel="1" thickTop="1" thickBot="1">
      <c r="A96" s="175" t="s">
        <v>246</v>
      </c>
      <c r="B96" s="127"/>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7"/>
      <c r="AB96" s="488">
        <f>【みほん】計算シート!E30</f>
        <v>1</v>
      </c>
      <c r="AC96" s="489"/>
      <c r="AD96" s="489"/>
      <c r="AE96" s="489"/>
      <c r="AF96" s="490"/>
      <c r="AG96" s="178" t="s">
        <v>220</v>
      </c>
      <c r="AH96" s="114"/>
      <c r="AI96" s="114"/>
      <c r="AJ96" s="114"/>
    </row>
    <row r="97" spans="1:36" ht="16.149999999999999" hidden="1" customHeight="1" outlineLevel="1" thickTop="1" thickBot="1">
      <c r="A97" s="179" t="s">
        <v>247</v>
      </c>
      <c r="B97" s="1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80"/>
      <c r="AB97" s="480">
        <f>【みほん】計算シート!G30</f>
        <v>250000</v>
      </c>
      <c r="AC97" s="481"/>
      <c r="AD97" s="481"/>
      <c r="AE97" s="481"/>
      <c r="AF97" s="482"/>
      <c r="AG97" s="181" t="s">
        <v>190</v>
      </c>
    </row>
    <row r="98" spans="1:36" ht="16.149999999999999" hidden="1" customHeight="1" outlineLevel="1" thickTop="1" thickBot="1">
      <c r="A98" s="179" t="s">
        <v>248</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480">
        <f>【みほん】計算シート!G74+AB100</f>
        <v>256000</v>
      </c>
      <c r="AC98" s="481"/>
      <c r="AD98" s="481"/>
      <c r="AE98" s="481"/>
      <c r="AF98" s="482"/>
      <c r="AG98" s="182" t="s">
        <v>190</v>
      </c>
    </row>
    <row r="99" spans="1:36" ht="16.149999999999999" hidden="1" customHeight="1" outlineLevel="1" thickTop="1">
      <c r="A99" s="183" t="s">
        <v>249</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491">
        <f>AB98-AB97</f>
        <v>6000</v>
      </c>
      <c r="AC99" s="491"/>
      <c r="AD99" s="491"/>
      <c r="AE99" s="491"/>
      <c r="AF99" s="491"/>
      <c r="AG99" s="182" t="s">
        <v>190</v>
      </c>
    </row>
    <row r="100" spans="1:36" ht="16.149999999999999" hidden="1" customHeight="1" outlineLevel="1" thickBot="1">
      <c r="A100" s="152"/>
      <c r="B100" s="155" t="s">
        <v>250</v>
      </c>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486">
        <v>0</v>
      </c>
      <c r="AC100" s="486"/>
      <c r="AD100" s="486"/>
      <c r="AE100" s="486"/>
      <c r="AF100" s="486"/>
      <c r="AG100" s="169" t="s">
        <v>190</v>
      </c>
    </row>
    <row r="101" spans="1:36" ht="16.350000000000001" hidden="1" customHeight="1" outlineLevel="1" thickTop="1" thickBot="1">
      <c r="A101" s="184"/>
      <c r="B101" s="185" t="s">
        <v>251</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480">
        <f>【みほん】計算シート!G52</f>
        <v>6000</v>
      </c>
      <c r="AC101" s="481"/>
      <c r="AD101" s="481"/>
      <c r="AE101" s="481"/>
      <c r="AF101" s="482"/>
      <c r="AG101" s="169" t="s">
        <v>226</v>
      </c>
    </row>
    <row r="102" spans="1:36" ht="16.350000000000001" hidden="1" customHeight="1" outlineLevel="1" thickTop="1" thickBot="1">
      <c r="A102" s="186"/>
      <c r="B102" s="187" t="s">
        <v>252</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467">
        <f>IFERROR(AB101/AB97*100,0)</f>
        <v>2.4</v>
      </c>
      <c r="AC102" s="467"/>
      <c r="AD102" s="467"/>
      <c r="AE102" s="467"/>
      <c r="AF102" s="467"/>
      <c r="AG102" s="189" t="s">
        <v>228</v>
      </c>
    </row>
    <row r="103" spans="1:36" ht="16.350000000000001" hidden="1" customHeight="1" outlineLevel="1"/>
    <row r="104" spans="1:36" ht="16.149999999999999" hidden="1" customHeight="1" outlineLevel="1" thickBot="1">
      <c r="A104" s="112" t="s">
        <v>253</v>
      </c>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487"/>
      <c r="AB104" s="487"/>
      <c r="AC104" s="487"/>
      <c r="AD104" s="487"/>
      <c r="AE104" s="487"/>
      <c r="AF104" s="487"/>
      <c r="AG104" s="487"/>
      <c r="AH104" s="113"/>
      <c r="AI104" s="113"/>
      <c r="AJ104" s="113"/>
    </row>
    <row r="105" spans="1:36" ht="16.149999999999999" hidden="1" customHeight="1" outlineLevel="1" thickTop="1" thickBot="1">
      <c r="A105" s="175" t="s">
        <v>254</v>
      </c>
      <c r="B105" s="127"/>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7"/>
      <c r="AB105" s="488">
        <f>【みほん】計算シート!E31</f>
        <v>0.5</v>
      </c>
      <c r="AC105" s="489"/>
      <c r="AD105" s="489"/>
      <c r="AE105" s="489"/>
      <c r="AF105" s="490"/>
      <c r="AG105" s="178" t="s">
        <v>220</v>
      </c>
      <c r="AH105" s="114"/>
      <c r="AI105" s="114"/>
      <c r="AJ105" s="114"/>
    </row>
    <row r="106" spans="1:36" ht="16.149999999999999" hidden="1" customHeight="1" outlineLevel="1" thickTop="1" thickBot="1">
      <c r="A106" s="179" t="s">
        <v>255</v>
      </c>
      <c r="B106" s="147"/>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80"/>
      <c r="AB106" s="480">
        <f>【みほん】計算シート!G31</f>
        <v>100000</v>
      </c>
      <c r="AC106" s="481"/>
      <c r="AD106" s="481"/>
      <c r="AE106" s="481"/>
      <c r="AF106" s="482"/>
      <c r="AG106" s="181" t="s">
        <v>190</v>
      </c>
    </row>
    <row r="107" spans="1:36" ht="16.149999999999999" hidden="1" customHeight="1" outlineLevel="1" thickTop="1" thickBot="1">
      <c r="A107" s="179" t="s">
        <v>256</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480">
        <f>【みほん】計算シート!G75+AB109</f>
        <v>103000</v>
      </c>
      <c r="AC107" s="481"/>
      <c r="AD107" s="481"/>
      <c r="AE107" s="481"/>
      <c r="AF107" s="482"/>
      <c r="AG107" s="182" t="s">
        <v>190</v>
      </c>
    </row>
    <row r="108" spans="1:36" ht="16.149999999999999" hidden="1" customHeight="1" outlineLevel="1" thickTop="1">
      <c r="A108" s="183" t="s">
        <v>257</v>
      </c>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483">
        <f>AB107-AB106</f>
        <v>3000</v>
      </c>
      <c r="AC108" s="483"/>
      <c r="AD108" s="483"/>
      <c r="AE108" s="483"/>
      <c r="AF108" s="483"/>
      <c r="AG108" s="182" t="s">
        <v>190</v>
      </c>
    </row>
    <row r="109" spans="1:36" ht="16.149999999999999" hidden="1" customHeight="1" outlineLevel="1" thickBot="1">
      <c r="A109" s="152"/>
      <c r="B109" s="155" t="s">
        <v>258</v>
      </c>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484">
        <v>0</v>
      </c>
      <c r="AC109" s="484"/>
      <c r="AD109" s="484"/>
      <c r="AE109" s="484"/>
      <c r="AF109" s="484"/>
      <c r="AG109" s="169" t="s">
        <v>190</v>
      </c>
    </row>
    <row r="110" spans="1:36" ht="16.149999999999999" hidden="1" customHeight="1" outlineLevel="1" thickTop="1" thickBot="1">
      <c r="A110" s="184"/>
      <c r="B110" s="185" t="s">
        <v>259</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480">
        <f>【みほん】計算シート!G53</f>
        <v>3000</v>
      </c>
      <c r="AC110" s="481"/>
      <c r="AD110" s="481"/>
      <c r="AE110" s="481"/>
      <c r="AF110" s="482"/>
      <c r="AG110" s="169" t="s">
        <v>226</v>
      </c>
    </row>
    <row r="111" spans="1:36" ht="16.350000000000001" hidden="1" customHeight="1" outlineLevel="1" thickTop="1" thickBot="1">
      <c r="A111" s="186"/>
      <c r="B111" s="187" t="s">
        <v>260</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485">
        <f>IFERROR(AB110/AB106*100,0)</f>
        <v>3</v>
      </c>
      <c r="AC111" s="485"/>
      <c r="AD111" s="485"/>
      <c r="AE111" s="485"/>
      <c r="AF111" s="485"/>
      <c r="AG111" s="189" t="s">
        <v>228</v>
      </c>
    </row>
    <row r="112" spans="1:36" ht="16.350000000000001" hidden="1" customHeight="1" outlineLevel="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91"/>
      <c r="AC112" s="191"/>
      <c r="AD112" s="191"/>
      <c r="AE112" s="191"/>
      <c r="AF112" s="191"/>
      <c r="AG112" s="122"/>
    </row>
    <row r="113" spans="1:36" ht="16.350000000000001" customHeight="1" collapsed="1">
      <c r="A113" s="192" t="s">
        <v>261</v>
      </c>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row>
    <row r="114" spans="1:36" ht="16.149999999999999" customHeight="1" thickBot="1">
      <c r="A114" s="192" t="s">
        <v>262</v>
      </c>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476"/>
      <c r="AB114" s="476"/>
      <c r="AC114" s="476"/>
      <c r="AD114" s="476"/>
      <c r="AE114" s="476"/>
      <c r="AF114" s="476"/>
      <c r="AG114" s="476"/>
      <c r="AH114" s="113"/>
      <c r="AI114" s="113"/>
      <c r="AJ114" s="113"/>
    </row>
    <row r="115" spans="1:36" ht="16.149999999999999" customHeight="1" thickTop="1" thickBot="1">
      <c r="A115" s="194" t="s">
        <v>263</v>
      </c>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6"/>
      <c r="AB115" s="477">
        <f>【みほん】計算シート!E97</f>
        <v>0.5</v>
      </c>
      <c r="AC115" s="478"/>
      <c r="AD115" s="478"/>
      <c r="AE115" s="478"/>
      <c r="AF115" s="479"/>
      <c r="AG115" s="197" t="s">
        <v>220</v>
      </c>
      <c r="AH115" s="114"/>
      <c r="AI115" s="114"/>
      <c r="AJ115" s="114"/>
    </row>
    <row r="116" spans="1:36" ht="16.149999999999999" hidden="1" customHeight="1" outlineLevel="1" thickTop="1" thickBot="1">
      <c r="A116" s="198" t="s">
        <v>264</v>
      </c>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200"/>
      <c r="AB116" s="464">
        <f>【みほん】計算シート!Q97</f>
        <v>366975</v>
      </c>
      <c r="AC116" s="465"/>
      <c r="AD116" s="465"/>
      <c r="AE116" s="465"/>
      <c r="AF116" s="466"/>
      <c r="AG116" s="201" t="s">
        <v>190</v>
      </c>
      <c r="AH116" s="114"/>
      <c r="AI116" s="114"/>
      <c r="AJ116" s="114"/>
    </row>
    <row r="117" spans="1:36" ht="16.149999999999999" customHeight="1" collapsed="1" thickTop="1" thickBot="1">
      <c r="A117" s="198" t="s">
        <v>265</v>
      </c>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200"/>
      <c r="AB117" s="464">
        <f>【みほん】計算シート!G97</f>
        <v>300000</v>
      </c>
      <c r="AC117" s="465"/>
      <c r="AD117" s="465"/>
      <c r="AE117" s="465"/>
      <c r="AF117" s="466"/>
      <c r="AG117" s="201" t="s">
        <v>190</v>
      </c>
    </row>
    <row r="118" spans="1:36" ht="16.149999999999999" hidden="1" customHeight="1" outlineLevel="1" thickTop="1" thickBot="1">
      <c r="A118" s="198" t="s">
        <v>266</v>
      </c>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464">
        <f>【みほん】計算シート!Q127+AB122</f>
        <v>370470</v>
      </c>
      <c r="AC118" s="465"/>
      <c r="AD118" s="465"/>
      <c r="AE118" s="465"/>
      <c r="AF118" s="466"/>
      <c r="AG118" s="203" t="s">
        <v>190</v>
      </c>
    </row>
    <row r="119" spans="1:36" ht="16.149999999999999" customHeight="1" collapsed="1" thickTop="1" thickBot="1">
      <c r="A119" s="198" t="s">
        <v>267</v>
      </c>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464">
        <f>【みほん】計算シート!G127+AB122</f>
        <v>303000</v>
      </c>
      <c r="AC119" s="465"/>
      <c r="AD119" s="465"/>
      <c r="AE119" s="465"/>
      <c r="AF119" s="466"/>
      <c r="AG119" s="203" t="s">
        <v>190</v>
      </c>
    </row>
    <row r="120" spans="1:36" ht="16.149999999999999" hidden="1" customHeight="1" outlineLevel="1" thickTop="1">
      <c r="A120" s="204" t="s">
        <v>268</v>
      </c>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474">
        <f>AB118-AB116</f>
        <v>3495</v>
      </c>
      <c r="AC120" s="474"/>
      <c r="AD120" s="474"/>
      <c r="AE120" s="474"/>
      <c r="AF120" s="474"/>
      <c r="AG120" s="203" t="s">
        <v>190</v>
      </c>
    </row>
    <row r="121" spans="1:36" ht="16.149999999999999" customHeight="1" collapsed="1" thickTop="1">
      <c r="A121" s="204" t="s">
        <v>233</v>
      </c>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475">
        <f>AB119-AB117</f>
        <v>3000</v>
      </c>
      <c r="AC121" s="475"/>
      <c r="AD121" s="475"/>
      <c r="AE121" s="475"/>
      <c r="AF121" s="475"/>
      <c r="AG121" s="203" t="s">
        <v>190</v>
      </c>
    </row>
    <row r="122" spans="1:36" ht="16.149999999999999" customHeight="1" thickBot="1">
      <c r="A122" s="205"/>
      <c r="B122" s="206" t="s">
        <v>234</v>
      </c>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463">
        <v>0</v>
      </c>
      <c r="AC122" s="463"/>
      <c r="AD122" s="463"/>
      <c r="AE122" s="463"/>
      <c r="AF122" s="463"/>
      <c r="AG122" s="208" t="s">
        <v>190</v>
      </c>
    </row>
    <row r="123" spans="1:36" ht="16.149999999999999" customHeight="1" thickTop="1" thickBot="1">
      <c r="A123" s="209"/>
      <c r="B123" s="210" t="s">
        <v>235</v>
      </c>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464">
        <f>【みほん】計算シート!G112</f>
        <v>3000</v>
      </c>
      <c r="AC123" s="465"/>
      <c r="AD123" s="465"/>
      <c r="AE123" s="465"/>
      <c r="AF123" s="466"/>
      <c r="AG123" s="208" t="s">
        <v>226</v>
      </c>
    </row>
    <row r="124" spans="1:36" ht="16.350000000000001" customHeight="1" thickTop="1" thickBot="1">
      <c r="A124" s="211"/>
      <c r="B124" s="212" t="s">
        <v>236</v>
      </c>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467">
        <f>IFERROR(AB123/AB117*100,0)</f>
        <v>1</v>
      </c>
      <c r="AC124" s="467"/>
      <c r="AD124" s="467"/>
      <c r="AE124" s="467"/>
      <c r="AF124" s="467"/>
      <c r="AG124" s="214" t="s">
        <v>228</v>
      </c>
    </row>
    <row r="125" spans="1:36" ht="16.350000000000001"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row>
    <row r="126" spans="1:36" ht="16.149999999999999" customHeight="1" thickBot="1">
      <c r="A126" s="192" t="s">
        <v>269</v>
      </c>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476"/>
      <c r="AB126" s="476"/>
      <c r="AC126" s="476"/>
      <c r="AD126" s="476"/>
      <c r="AE126" s="476"/>
      <c r="AF126" s="476"/>
      <c r="AG126" s="476"/>
      <c r="AH126" s="113"/>
      <c r="AI126" s="113"/>
      <c r="AJ126" s="113"/>
    </row>
    <row r="127" spans="1:36" ht="16.149999999999999" customHeight="1" thickTop="1" thickBot="1">
      <c r="A127" s="194" t="s">
        <v>270</v>
      </c>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6"/>
      <c r="AB127" s="477">
        <f>【みほん】計算シート!E98</f>
        <v>1</v>
      </c>
      <c r="AC127" s="478"/>
      <c r="AD127" s="478"/>
      <c r="AE127" s="478"/>
      <c r="AF127" s="479"/>
      <c r="AG127" s="197" t="s">
        <v>220</v>
      </c>
      <c r="AH127" s="114"/>
      <c r="AI127" s="114"/>
      <c r="AJ127" s="114"/>
    </row>
    <row r="128" spans="1:36" ht="16.149999999999999" hidden="1" customHeight="1" outlineLevel="1" thickTop="1" thickBot="1">
      <c r="A128" s="198" t="s">
        <v>271</v>
      </c>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200"/>
      <c r="AB128" s="471">
        <f>【みほん】計算シート!Q98</f>
        <v>357655</v>
      </c>
      <c r="AC128" s="472"/>
      <c r="AD128" s="472"/>
      <c r="AE128" s="472"/>
      <c r="AF128" s="473"/>
      <c r="AG128" s="201" t="s">
        <v>190</v>
      </c>
      <c r="AH128" s="114"/>
      <c r="AI128" s="114"/>
      <c r="AJ128" s="114"/>
    </row>
    <row r="129" spans="1:35" ht="16.149999999999999" customHeight="1" collapsed="1" thickTop="1" thickBot="1">
      <c r="A129" s="198" t="s">
        <v>272</v>
      </c>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200"/>
      <c r="AB129" s="471">
        <f>【みほん】計算シート!G98</f>
        <v>250000</v>
      </c>
      <c r="AC129" s="472"/>
      <c r="AD129" s="472"/>
      <c r="AE129" s="472"/>
      <c r="AF129" s="473"/>
      <c r="AG129" s="201" t="s">
        <v>190</v>
      </c>
    </row>
    <row r="130" spans="1:35" ht="16.149999999999999" hidden="1" customHeight="1" outlineLevel="1" thickTop="1" thickBot="1">
      <c r="A130" s="198" t="s">
        <v>273</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464">
        <f>【みほん】計算シート!Q128+AB134</f>
        <v>365810</v>
      </c>
      <c r="AC130" s="465"/>
      <c r="AD130" s="465"/>
      <c r="AE130" s="465"/>
      <c r="AF130" s="466"/>
      <c r="AG130" s="203" t="s">
        <v>190</v>
      </c>
    </row>
    <row r="131" spans="1:35" ht="16.149999999999999" customHeight="1" collapsed="1" thickTop="1" thickBot="1">
      <c r="A131" s="198" t="s">
        <v>274</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464">
        <f>【みほん】計算シート!G128+AB134</f>
        <v>256000</v>
      </c>
      <c r="AC131" s="465"/>
      <c r="AD131" s="465"/>
      <c r="AE131" s="465"/>
      <c r="AF131" s="466"/>
      <c r="AG131" s="203" t="s">
        <v>190</v>
      </c>
    </row>
    <row r="132" spans="1:35" ht="16.149999999999999" hidden="1" customHeight="1" outlineLevel="1" thickTop="1">
      <c r="A132" s="204" t="s">
        <v>275</v>
      </c>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474">
        <f>AB130-AB128</f>
        <v>8155</v>
      </c>
      <c r="AC132" s="474"/>
      <c r="AD132" s="474"/>
      <c r="AE132" s="474"/>
      <c r="AF132" s="474"/>
      <c r="AG132" s="203" t="s">
        <v>190</v>
      </c>
    </row>
    <row r="133" spans="1:35" ht="16.149999999999999" customHeight="1" collapsed="1" thickTop="1">
      <c r="A133" s="204" t="s">
        <v>241</v>
      </c>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475">
        <f>AB131-AB129</f>
        <v>6000</v>
      </c>
      <c r="AC133" s="475"/>
      <c r="AD133" s="475"/>
      <c r="AE133" s="475"/>
      <c r="AF133" s="475"/>
      <c r="AG133" s="203" t="s">
        <v>190</v>
      </c>
    </row>
    <row r="134" spans="1:35" ht="16.149999999999999" customHeight="1" thickBot="1">
      <c r="A134" s="205"/>
      <c r="B134" s="206" t="s">
        <v>242</v>
      </c>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463">
        <v>0</v>
      </c>
      <c r="AC134" s="463"/>
      <c r="AD134" s="463"/>
      <c r="AE134" s="463"/>
      <c r="AF134" s="463"/>
      <c r="AG134" s="208" t="s">
        <v>190</v>
      </c>
    </row>
    <row r="135" spans="1:35" ht="16.149999999999999" customHeight="1" thickTop="1" thickBot="1">
      <c r="A135" s="209"/>
      <c r="B135" s="210" t="s">
        <v>243</v>
      </c>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464">
        <f>【みほん】計算シート!G113</f>
        <v>6000</v>
      </c>
      <c r="AC135" s="465"/>
      <c r="AD135" s="465"/>
      <c r="AE135" s="465"/>
      <c r="AF135" s="466"/>
      <c r="AG135" s="208" t="s">
        <v>226</v>
      </c>
    </row>
    <row r="136" spans="1:35" ht="16.350000000000001" customHeight="1" thickTop="1" thickBot="1">
      <c r="A136" s="211"/>
      <c r="B136" s="212" t="s">
        <v>244</v>
      </c>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467">
        <f>IFERROR(AB135/AB129*100,0)</f>
        <v>2.4</v>
      </c>
      <c r="AC136" s="467"/>
      <c r="AD136" s="467"/>
      <c r="AE136" s="467"/>
      <c r="AF136" s="467"/>
      <c r="AG136" s="214" t="s">
        <v>228</v>
      </c>
    </row>
    <row r="137" spans="1:35" ht="13.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row>
    <row r="138" spans="1:35" ht="16.149999999999999" customHeight="1" thickBot="1">
      <c r="A138" s="112" t="s">
        <v>276</v>
      </c>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340"/>
    </row>
    <row r="139" spans="1:35" ht="16.149999999999999" customHeight="1">
      <c r="A139" s="164" t="s">
        <v>277</v>
      </c>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215"/>
      <c r="AI139" s="110" t="b">
        <v>0</v>
      </c>
    </row>
    <row r="140" spans="1:35" ht="16.149999999999999" customHeight="1">
      <c r="A140" s="152"/>
      <c r="B140" s="109"/>
      <c r="C140" s="109" t="s">
        <v>278</v>
      </c>
      <c r="D140" s="109"/>
      <c r="E140" s="109"/>
      <c r="F140" s="109"/>
      <c r="G140" s="109"/>
      <c r="H140" s="109"/>
      <c r="I140" s="109"/>
      <c r="J140" s="109"/>
      <c r="K140" s="109"/>
      <c r="L140" s="109"/>
      <c r="M140" s="109" t="s">
        <v>279</v>
      </c>
      <c r="N140" s="109"/>
      <c r="O140" s="109"/>
      <c r="P140" s="109"/>
      <c r="Q140" s="109"/>
      <c r="R140" s="109"/>
      <c r="S140" s="109"/>
      <c r="T140" s="109"/>
      <c r="U140" s="109"/>
      <c r="V140" s="109"/>
      <c r="W140" s="109"/>
      <c r="X140" s="109"/>
      <c r="Y140" s="109"/>
      <c r="Z140" s="109"/>
      <c r="AA140" s="109"/>
      <c r="AB140" s="109"/>
      <c r="AC140" s="109"/>
      <c r="AD140" s="109"/>
      <c r="AE140" s="109"/>
      <c r="AF140" s="109"/>
      <c r="AG140" s="134"/>
      <c r="AI140" s="110" t="b">
        <v>0</v>
      </c>
    </row>
    <row r="141" spans="1:35" ht="15.6" customHeight="1">
      <c r="A141" s="152"/>
      <c r="B141" s="109"/>
      <c r="C141" s="109" t="s">
        <v>280</v>
      </c>
      <c r="D141" s="109"/>
      <c r="E141" s="109"/>
      <c r="F141" s="109"/>
      <c r="G141" s="109"/>
      <c r="H141" s="109"/>
      <c r="I141" s="109"/>
      <c r="J141" s="468"/>
      <c r="K141" s="468"/>
      <c r="L141" s="468"/>
      <c r="M141" s="468"/>
      <c r="N141" s="468"/>
      <c r="O141" s="468"/>
      <c r="P141" s="468"/>
      <c r="Q141" s="468"/>
      <c r="R141" s="468"/>
      <c r="S141" s="468"/>
      <c r="T141" s="468"/>
      <c r="U141" s="468"/>
      <c r="V141" s="468"/>
      <c r="W141" s="468"/>
      <c r="X141" s="468"/>
      <c r="Y141" s="468"/>
      <c r="Z141" s="468"/>
      <c r="AA141" s="468"/>
      <c r="AB141" s="468"/>
      <c r="AC141" s="468"/>
      <c r="AD141" s="468"/>
      <c r="AE141" s="468"/>
      <c r="AF141" s="468"/>
      <c r="AG141" s="134" t="s">
        <v>199</v>
      </c>
      <c r="AI141" s="110" t="b">
        <v>0</v>
      </c>
    </row>
    <row r="142" spans="1:35" ht="5.45" customHeight="1">
      <c r="A142" s="216"/>
      <c r="B142" s="130"/>
      <c r="C142" s="130"/>
      <c r="D142" s="130"/>
      <c r="E142" s="130"/>
      <c r="F142" s="130"/>
      <c r="G142" s="130"/>
      <c r="H142" s="130"/>
      <c r="I142" s="130"/>
      <c r="J142" s="130"/>
      <c r="K142" s="130"/>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131"/>
    </row>
    <row r="143" spans="1:35" ht="16.5" customHeight="1">
      <c r="A143" s="183" t="s">
        <v>281</v>
      </c>
      <c r="B143" s="168"/>
      <c r="C143" s="168"/>
      <c r="D143" s="168"/>
      <c r="E143" s="168"/>
      <c r="F143" s="168"/>
      <c r="G143" s="168"/>
      <c r="H143" s="168"/>
      <c r="I143" s="168"/>
      <c r="J143" s="168"/>
      <c r="K143" s="16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219"/>
    </row>
    <row r="144" spans="1:35" ht="49.15" customHeight="1">
      <c r="A144" s="152"/>
      <c r="B144" s="109"/>
      <c r="C144" s="469"/>
      <c r="D144" s="469"/>
      <c r="E144" s="469"/>
      <c r="F144" s="469"/>
      <c r="G144" s="469"/>
      <c r="H144" s="469"/>
      <c r="I144" s="469"/>
      <c r="J144" s="469"/>
      <c r="K144" s="469"/>
      <c r="L144" s="469"/>
      <c r="M144" s="469"/>
      <c r="N144" s="469"/>
      <c r="O144" s="469"/>
      <c r="P144" s="469"/>
      <c r="Q144" s="469"/>
      <c r="R144" s="469"/>
      <c r="S144" s="469"/>
      <c r="T144" s="469"/>
      <c r="U144" s="469"/>
      <c r="V144" s="469"/>
      <c r="W144" s="469"/>
      <c r="X144" s="469"/>
      <c r="Y144" s="469"/>
      <c r="Z144" s="469"/>
      <c r="AA144" s="469"/>
      <c r="AB144" s="469"/>
      <c r="AC144" s="469"/>
      <c r="AD144" s="469"/>
      <c r="AE144" s="469"/>
      <c r="AF144" s="469"/>
      <c r="AG144" s="134"/>
    </row>
    <row r="145" spans="1:36" ht="9" customHeight="1" thickBot="1">
      <c r="A145" s="161"/>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3"/>
    </row>
    <row r="146" spans="1:36" ht="1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340"/>
    </row>
    <row r="147" spans="1:36" ht="15" customHeight="1">
      <c r="A147" s="470" t="s">
        <v>282</v>
      </c>
      <c r="B147" s="470"/>
      <c r="C147" s="470"/>
      <c r="D147" s="470"/>
      <c r="E147" s="470"/>
      <c r="F147" s="470"/>
      <c r="G147" s="470"/>
      <c r="H147" s="470"/>
      <c r="I147" s="470"/>
      <c r="J147" s="470"/>
      <c r="K147" s="470"/>
      <c r="L147" s="470"/>
      <c r="M147" s="470"/>
      <c r="N147" s="470"/>
      <c r="O147" s="470"/>
      <c r="P147" s="470"/>
      <c r="Q147" s="470"/>
      <c r="R147" s="470"/>
      <c r="S147" s="470"/>
      <c r="T147" s="470"/>
      <c r="U147" s="470"/>
      <c r="V147" s="470"/>
      <c r="W147" s="470"/>
      <c r="X147" s="470"/>
      <c r="Y147" s="470"/>
      <c r="Z147" s="470"/>
      <c r="AA147" s="470"/>
      <c r="AB147" s="470"/>
      <c r="AC147" s="470"/>
      <c r="AD147" s="470"/>
      <c r="AE147" s="470"/>
      <c r="AF147" s="470"/>
      <c r="AG147" s="470"/>
      <c r="AH147" s="220"/>
      <c r="AI147" s="220"/>
      <c r="AJ147" s="220"/>
    </row>
    <row r="148" spans="1:36" ht="15" customHeight="1">
      <c r="A148" s="339"/>
      <c r="B148" s="339"/>
      <c r="C148" s="339"/>
      <c r="D148" s="339"/>
      <c r="E148" s="339"/>
      <c r="F148" s="339"/>
      <c r="G148" s="339"/>
      <c r="H148" s="339"/>
      <c r="I148" s="339"/>
      <c r="J148" s="339"/>
      <c r="K148" s="339"/>
      <c r="L148" s="339"/>
      <c r="M148" s="339"/>
      <c r="N148" s="339"/>
      <c r="O148" s="339"/>
      <c r="P148" s="339"/>
      <c r="Q148" s="339"/>
      <c r="R148" s="339"/>
      <c r="S148" s="339"/>
      <c r="T148" s="339"/>
      <c r="U148" s="339"/>
      <c r="V148" s="339"/>
      <c r="W148" s="339"/>
      <c r="X148" s="339"/>
      <c r="Y148" s="339"/>
      <c r="Z148" s="339"/>
      <c r="AA148" s="339"/>
      <c r="AB148" s="339"/>
      <c r="AC148" s="339"/>
      <c r="AD148" s="339"/>
      <c r="AE148" s="339"/>
      <c r="AF148" s="339"/>
      <c r="AG148" s="339"/>
      <c r="AH148" s="220"/>
      <c r="AI148" s="220"/>
      <c r="AJ148" s="220"/>
    </row>
    <row r="149" spans="1:36" ht="15" customHeight="1">
      <c r="A149" s="109"/>
      <c r="B149" s="109"/>
      <c r="C149" s="109" t="s">
        <v>180</v>
      </c>
      <c r="D149" s="109"/>
      <c r="E149" s="461"/>
      <c r="F149" s="461"/>
      <c r="G149" s="109" t="s">
        <v>181</v>
      </c>
      <c r="H149" s="461"/>
      <c r="I149" s="461"/>
      <c r="J149" s="109" t="s">
        <v>182</v>
      </c>
      <c r="K149" s="461"/>
      <c r="L149" s="461"/>
      <c r="M149" s="109" t="s">
        <v>283</v>
      </c>
      <c r="N149" s="109"/>
      <c r="O149" s="109"/>
      <c r="P149" s="109" t="s">
        <v>284</v>
      </c>
      <c r="Q149" s="109"/>
      <c r="R149" s="109"/>
      <c r="S149" s="109"/>
      <c r="T149" s="462"/>
      <c r="U149" s="462"/>
      <c r="V149" s="462"/>
      <c r="W149" s="462"/>
      <c r="X149" s="462"/>
      <c r="Y149" s="462"/>
      <c r="Z149" s="462"/>
      <c r="AA149" s="462"/>
      <c r="AB149" s="462"/>
      <c r="AC149" s="462"/>
      <c r="AD149" s="462"/>
      <c r="AE149" s="462"/>
      <c r="AF149" s="462"/>
      <c r="AG149" s="109"/>
      <c r="AH149" s="340"/>
    </row>
    <row r="150" spans="1:36" ht="15" customHeight="1">
      <c r="A150" s="109"/>
      <c r="B150" s="109"/>
      <c r="C150" s="109"/>
      <c r="D150" s="109"/>
      <c r="E150" s="124"/>
      <c r="F150" s="124"/>
      <c r="G150" s="109"/>
      <c r="H150" s="124"/>
      <c r="I150" s="124"/>
      <c r="J150" s="109"/>
      <c r="K150" s="124"/>
      <c r="L150" s="124"/>
      <c r="M150" s="109"/>
      <c r="N150" s="109"/>
      <c r="O150" s="109"/>
      <c r="P150" s="109"/>
      <c r="Q150" s="109"/>
      <c r="R150" s="109"/>
      <c r="S150" s="109"/>
      <c r="T150" s="124"/>
      <c r="U150" s="124"/>
      <c r="V150" s="124"/>
      <c r="W150" s="124"/>
      <c r="X150" s="124"/>
      <c r="Y150" s="124"/>
      <c r="Z150" s="124"/>
      <c r="AA150" s="124"/>
      <c r="AB150" s="124"/>
      <c r="AC150" s="124"/>
      <c r="AD150" s="124"/>
      <c r="AE150" s="124"/>
      <c r="AF150" s="124"/>
      <c r="AG150" s="109"/>
      <c r="AH150" s="340"/>
    </row>
    <row r="151" spans="1:36" ht="15" customHeight="1">
      <c r="A151" s="109" t="s">
        <v>285</v>
      </c>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340"/>
    </row>
    <row r="152" spans="1:36" ht="15" customHeight="1">
      <c r="A152" s="221"/>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2"/>
      <c r="AI152" s="222"/>
      <c r="AJ152" s="220"/>
    </row>
    <row r="153" spans="1:36" ht="15" customHeight="1">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2"/>
      <c r="AI153" s="222"/>
      <c r="AJ153" s="220"/>
    </row>
    <row r="154" spans="1:36" ht="15" customHeight="1">
      <c r="A154" s="221"/>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2"/>
      <c r="AI154" s="222"/>
      <c r="AJ154" s="220"/>
    </row>
    <row r="155" spans="1:36" ht="15" customHeight="1">
      <c r="A155" s="221"/>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2"/>
      <c r="AI155" s="222"/>
      <c r="AJ155" s="220"/>
    </row>
    <row r="156" spans="1:36" ht="15" customHeight="1">
      <c r="A156" s="221"/>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2"/>
      <c r="AI156" s="222"/>
      <c r="AJ156" s="220"/>
    </row>
    <row r="157" spans="1:36" ht="15" customHeight="1">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2"/>
      <c r="AI157" s="222"/>
      <c r="AJ157" s="220"/>
    </row>
    <row r="158" spans="1:36" ht="15" customHeight="1">
      <c r="A158" s="221"/>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2"/>
      <c r="AI158" s="222"/>
      <c r="AJ158" s="220"/>
    </row>
    <row r="159" spans="1:36" ht="15" customHeight="1">
      <c r="A159" s="221"/>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2"/>
      <c r="AI159" s="222"/>
      <c r="AJ159" s="220"/>
    </row>
    <row r="160" spans="1:36" ht="15" customHeight="1">
      <c r="A160" s="221"/>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2"/>
      <c r="AI160" s="222"/>
      <c r="AJ160" s="220"/>
    </row>
    <row r="161" spans="1:36" ht="15" customHeight="1">
      <c r="A161" s="221"/>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2"/>
      <c r="AI161" s="222"/>
      <c r="AJ161" s="220"/>
    </row>
    <row r="162" spans="1:36" ht="15" customHeight="1">
      <c r="A162" s="221"/>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2"/>
      <c r="AI162" s="222"/>
      <c r="AJ162" s="220"/>
    </row>
    <row r="163" spans="1:36" ht="15" customHeight="1">
      <c r="A163" s="221"/>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2"/>
      <c r="AI163" s="222"/>
      <c r="AJ163" s="220"/>
    </row>
    <row r="164" spans="1:36" ht="15" customHeight="1">
      <c r="A164" s="221"/>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2"/>
      <c r="AI164" s="222"/>
      <c r="AJ164" s="220"/>
    </row>
    <row r="165" spans="1:36" ht="15" customHeight="1">
      <c r="A165" s="221"/>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2"/>
      <c r="AI165" s="222"/>
      <c r="AJ165" s="220"/>
    </row>
    <row r="166" spans="1:36" ht="15" customHeight="1">
      <c r="A166" s="221"/>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2"/>
      <c r="AI166" s="222"/>
      <c r="AJ166" s="220"/>
    </row>
    <row r="167" spans="1:36" ht="15" customHeight="1">
      <c r="A167" s="221"/>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2"/>
      <c r="AI167" s="222"/>
      <c r="AJ167" s="220"/>
    </row>
    <row r="168" spans="1:36" ht="15" customHeight="1">
      <c r="A168" s="221"/>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2"/>
      <c r="AI168" s="222"/>
      <c r="AJ168" s="220"/>
    </row>
    <row r="169" spans="1:36" ht="15" customHeight="1">
      <c r="A169" s="221"/>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2"/>
      <c r="AI169" s="222"/>
      <c r="AJ169" s="220"/>
    </row>
    <row r="170" spans="1:36" ht="15" customHeight="1">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2"/>
      <c r="AI170" s="222"/>
      <c r="AJ170" s="220"/>
    </row>
    <row r="171" spans="1:36" ht="15" customHeight="1">
      <c r="A171" s="221"/>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2"/>
      <c r="AI171" s="222"/>
      <c r="AJ171" s="220"/>
    </row>
    <row r="172" spans="1:36" ht="15" customHeight="1">
      <c r="A172" s="221"/>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2"/>
      <c r="AI172" s="222"/>
      <c r="AJ172" s="220"/>
    </row>
    <row r="173" spans="1:36" ht="15" customHeight="1">
      <c r="A173" s="221"/>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2"/>
      <c r="AI173" s="222"/>
      <c r="AJ173" s="220"/>
    </row>
    <row r="174" spans="1:36" ht="15" customHeight="1">
      <c r="A174" s="221"/>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2"/>
      <c r="AI174" s="222"/>
      <c r="AJ174" s="220"/>
    </row>
    <row r="175" spans="1:36" ht="15" customHeight="1">
      <c r="A175" s="221"/>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2"/>
      <c r="AI175" s="222"/>
      <c r="AJ175" s="220"/>
    </row>
    <row r="176" spans="1:36" ht="15" customHeight="1">
      <c r="A176" s="221"/>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2"/>
      <c r="AI176" s="222"/>
      <c r="AJ176" s="220"/>
    </row>
    <row r="177" spans="1:36" ht="15" customHeight="1">
      <c r="A177" s="221"/>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2"/>
      <c r="AI177" s="222"/>
      <c r="AJ177" s="220"/>
    </row>
    <row r="178" spans="1:36" ht="15" customHeight="1">
      <c r="A178" s="221"/>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2"/>
      <c r="AI178" s="222"/>
      <c r="AJ178" s="220"/>
    </row>
    <row r="179" spans="1:36" ht="15" customHeight="1">
      <c r="A179" s="221"/>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2"/>
      <c r="AI179" s="222"/>
      <c r="AJ179" s="220"/>
    </row>
    <row r="180" spans="1:36" ht="15" customHeight="1">
      <c r="A180" s="221"/>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2"/>
      <c r="AI180" s="222"/>
      <c r="AJ180" s="220"/>
    </row>
    <row r="181" spans="1:36" ht="15" customHeight="1">
      <c r="A181" s="221"/>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2"/>
      <c r="AI181" s="222"/>
      <c r="AJ181" s="220"/>
    </row>
    <row r="182" spans="1:36" ht="15" customHeight="1">
      <c r="A182" s="221"/>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2"/>
      <c r="AI182" s="222"/>
      <c r="AJ182" s="220"/>
    </row>
    <row r="183" spans="1:36" ht="15" customHeight="1">
      <c r="A183" s="221"/>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2"/>
      <c r="AI183" s="222"/>
      <c r="AJ183" s="220"/>
    </row>
    <row r="184" spans="1:36" ht="15" customHeight="1">
      <c r="A184" s="221"/>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2"/>
      <c r="AI184" s="222"/>
      <c r="AJ184" s="220"/>
    </row>
    <row r="185" spans="1:36" ht="15" customHeight="1">
      <c r="A185" s="221"/>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2"/>
      <c r="AI185" s="222"/>
      <c r="AJ185" s="220"/>
    </row>
    <row r="186" spans="1:36" ht="15" customHeight="1">
      <c r="A186" s="221"/>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2"/>
      <c r="AI186" s="222"/>
      <c r="AJ186" s="220"/>
    </row>
    <row r="187" spans="1:36" ht="15" customHeight="1">
      <c r="A187" s="221"/>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2"/>
      <c r="AI187" s="222"/>
      <c r="AJ187" s="220"/>
    </row>
    <row r="188" spans="1:36" ht="15" customHeight="1">
      <c r="A188" s="221"/>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2"/>
      <c r="AI188" s="222"/>
      <c r="AJ188" s="220"/>
    </row>
    <row r="189" spans="1:36" ht="15" customHeight="1">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2"/>
      <c r="AI189" s="222"/>
      <c r="AJ189" s="220"/>
    </row>
    <row r="190" spans="1:36" ht="16.149999999999999" customHeight="1">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2"/>
      <c r="AI190" s="222"/>
      <c r="AJ190" s="220"/>
    </row>
    <row r="191" spans="1:36" ht="16.149999999999999" customHeight="1">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2"/>
      <c r="AI191" s="222"/>
      <c r="AJ191" s="220"/>
    </row>
    <row r="192" spans="1:36" ht="16.149999999999999" customHeight="1">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2"/>
      <c r="AI192" s="222"/>
    </row>
    <row r="193" spans="1:71">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2"/>
      <c r="AI193" s="222"/>
    </row>
    <row r="194" spans="1:71">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2"/>
      <c r="AI194" s="222"/>
    </row>
    <row r="195" spans="1:71" ht="16.149999999999999" customHeight="1">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2"/>
      <c r="AI195" s="222"/>
    </row>
    <row r="196" spans="1:71" ht="16.149999999999999" customHeight="1">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2"/>
      <c r="AI196" s="222"/>
    </row>
    <row r="197" spans="1:71" ht="16.149999999999999" customHeight="1">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2"/>
      <c r="AI197" s="222"/>
    </row>
    <row r="198" spans="1:71">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2"/>
      <c r="AI198" s="222"/>
    </row>
    <row r="199" spans="1:71" ht="15" customHeight="1">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2"/>
      <c r="AI199" s="222"/>
      <c r="AN199" s="223"/>
      <c r="AO199" s="223"/>
      <c r="AP199" s="223"/>
      <c r="AQ199" s="223"/>
      <c r="AR199" s="223"/>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row>
    <row r="200" spans="1:71" ht="15" customHeight="1">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2"/>
      <c r="AI200" s="222"/>
      <c r="AM200" s="223"/>
      <c r="AN200" s="223"/>
      <c r="AO200" s="223"/>
      <c r="AP200" s="223"/>
      <c r="AQ200" s="223"/>
      <c r="AR200" s="223"/>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row>
    <row r="201" spans="1:71" ht="15" customHeight="1">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2"/>
      <c r="AI201" s="222"/>
      <c r="AM201" s="223"/>
      <c r="AN201" s="223"/>
      <c r="AO201" s="223"/>
      <c r="AP201" s="223"/>
      <c r="AQ201" s="223"/>
      <c r="AR201" s="223"/>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row>
    <row r="202" spans="1:71" ht="15" customHeight="1">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2"/>
      <c r="AI202" s="222"/>
      <c r="AM202" s="223"/>
      <c r="AN202" s="223"/>
      <c r="AO202" s="223"/>
      <c r="AP202" s="223"/>
      <c r="AQ202" s="223"/>
      <c r="AR202" s="223"/>
      <c r="AS202" s="109"/>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c r="BS202" s="109"/>
    </row>
    <row r="203" spans="1:71" ht="15" customHeight="1">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2"/>
      <c r="AI203" s="222"/>
      <c r="AM203" s="223"/>
      <c r="AN203" s="223"/>
      <c r="AO203" s="223"/>
      <c r="AP203" s="223"/>
      <c r="AQ203" s="223"/>
      <c r="AR203" s="223"/>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row>
    <row r="204" spans="1:71" ht="15" customHeight="1">
      <c r="AM204" s="223"/>
      <c r="AN204" s="223"/>
      <c r="AO204" s="223"/>
      <c r="AP204" s="223"/>
      <c r="AQ204" s="223"/>
      <c r="AR204" s="223"/>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row>
    <row r="205" spans="1:71" ht="15" customHeight="1">
      <c r="AM205" s="223"/>
      <c r="AN205" s="223"/>
      <c r="AO205" s="223"/>
      <c r="AP205" s="223"/>
      <c r="AQ205" s="223"/>
      <c r="AR205" s="223"/>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row>
    <row r="206" spans="1:71" ht="15" customHeight="1">
      <c r="AM206" s="223"/>
      <c r="AN206" s="223"/>
      <c r="AO206" s="223"/>
      <c r="AP206" s="223"/>
      <c r="AQ206" s="223"/>
      <c r="AR206" s="223"/>
      <c r="AS206" s="109"/>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c r="BS206" s="109"/>
    </row>
    <row r="207" spans="1:71" ht="15" customHeight="1">
      <c r="AM207" s="223"/>
      <c r="AN207" s="223"/>
      <c r="AO207" s="223"/>
      <c r="AP207" s="223"/>
      <c r="AQ207" s="223"/>
      <c r="AR207" s="223"/>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row>
    <row r="208" spans="1:71" ht="15" customHeight="1">
      <c r="AM208" s="223"/>
      <c r="AN208" s="223"/>
      <c r="AO208" s="223"/>
      <c r="AP208" s="223"/>
      <c r="AQ208" s="223"/>
      <c r="AR208" s="223"/>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row>
    <row r="209" spans="39:71" ht="15" customHeight="1">
      <c r="AM209" s="224"/>
      <c r="AN209" s="225"/>
      <c r="AO209" s="224"/>
      <c r="AP209" s="224"/>
      <c r="AQ209" s="224"/>
      <c r="AR209" s="224"/>
      <c r="AS209" s="226"/>
      <c r="AT209" s="226"/>
      <c r="AU209" s="226"/>
      <c r="AV209" s="226"/>
      <c r="AW209" s="226"/>
      <c r="AX209" s="226"/>
      <c r="AY209" s="226"/>
      <c r="AZ209" s="226"/>
      <c r="BA209" s="226"/>
      <c r="BB209" s="226"/>
      <c r="BC209" s="226"/>
      <c r="BD209" s="226"/>
      <c r="BE209" s="226"/>
      <c r="BF209" s="226"/>
      <c r="BG209" s="226"/>
      <c r="BH209" s="226"/>
      <c r="BI209" s="226"/>
      <c r="BJ209" s="226"/>
      <c r="BK209" s="226"/>
      <c r="BL209" s="226"/>
      <c r="BM209" s="226"/>
      <c r="BN209" s="226"/>
      <c r="BO209" s="226"/>
      <c r="BP209" s="226"/>
      <c r="BQ209" s="226"/>
      <c r="BR209" s="226"/>
      <c r="BS209" s="226"/>
    </row>
    <row r="210" spans="39:71" ht="15" customHeight="1">
      <c r="AM210" s="225"/>
      <c r="AN210" s="225"/>
      <c r="AO210" s="224"/>
      <c r="AP210" s="224"/>
      <c r="AQ210" s="224"/>
      <c r="AR210" s="224"/>
      <c r="AS210" s="226"/>
      <c r="AT210" s="226"/>
      <c r="AU210" s="226"/>
      <c r="AV210" s="226"/>
      <c r="AW210" s="226"/>
      <c r="AX210" s="226"/>
      <c r="AY210" s="226"/>
      <c r="AZ210" s="226"/>
      <c r="BA210" s="226"/>
      <c r="BB210" s="226"/>
      <c r="BC210" s="226"/>
      <c r="BD210" s="226"/>
      <c r="BE210" s="226"/>
      <c r="BF210" s="226"/>
      <c r="BG210" s="226"/>
      <c r="BH210" s="226"/>
      <c r="BI210" s="226"/>
      <c r="BJ210" s="226"/>
      <c r="BK210" s="226"/>
      <c r="BL210" s="226"/>
      <c r="BM210" s="226"/>
      <c r="BN210" s="226"/>
      <c r="BO210" s="226"/>
      <c r="BP210" s="226"/>
      <c r="BQ210" s="226"/>
      <c r="BR210" s="226"/>
      <c r="BS210" s="226"/>
    </row>
    <row r="211" spans="39:71" ht="15" customHeight="1">
      <c r="AM211" s="225"/>
      <c r="AN211" s="225"/>
      <c r="AO211" s="224"/>
      <c r="AP211" s="224"/>
      <c r="AQ211" s="224"/>
      <c r="AR211" s="224"/>
      <c r="AS211" s="226"/>
      <c r="AT211" s="226"/>
      <c r="AU211" s="226"/>
      <c r="AV211" s="226"/>
      <c r="AW211" s="226"/>
      <c r="AX211" s="226"/>
      <c r="AY211" s="226"/>
      <c r="AZ211" s="226"/>
      <c r="BA211" s="226"/>
      <c r="BB211" s="226"/>
      <c r="BC211" s="226"/>
      <c r="BD211" s="226"/>
      <c r="BE211" s="226"/>
      <c r="BF211" s="226"/>
      <c r="BG211" s="226"/>
      <c r="BH211" s="226"/>
      <c r="BI211" s="226"/>
      <c r="BJ211" s="226"/>
      <c r="BK211" s="226"/>
      <c r="BL211" s="226"/>
      <c r="BM211" s="226"/>
      <c r="BN211" s="226"/>
      <c r="BO211" s="226"/>
      <c r="BP211" s="226"/>
      <c r="BQ211" s="226"/>
      <c r="BR211" s="226"/>
      <c r="BS211" s="226"/>
    </row>
    <row r="212" spans="39:71" ht="15" customHeight="1">
      <c r="AM212" s="225"/>
      <c r="AN212" s="225"/>
      <c r="AO212" s="224"/>
      <c r="AP212" s="224"/>
      <c r="AQ212" s="224"/>
      <c r="AR212" s="224"/>
      <c r="AS212" s="226"/>
      <c r="AT212" s="226"/>
      <c r="AU212" s="226"/>
      <c r="AV212" s="226"/>
      <c r="AW212" s="226"/>
      <c r="AX212" s="226"/>
      <c r="AY212" s="226"/>
      <c r="AZ212" s="226"/>
      <c r="BA212" s="226"/>
      <c r="BB212" s="226"/>
      <c r="BC212" s="226"/>
      <c r="BD212" s="226"/>
      <c r="BE212" s="226"/>
      <c r="BF212" s="226"/>
      <c r="BG212" s="226"/>
      <c r="BH212" s="226"/>
      <c r="BI212" s="226"/>
      <c r="BJ212" s="226"/>
      <c r="BK212" s="226"/>
      <c r="BL212" s="226"/>
      <c r="BM212" s="226"/>
      <c r="BN212" s="226"/>
      <c r="BO212" s="226"/>
      <c r="BP212" s="226"/>
      <c r="BQ212" s="226"/>
      <c r="BR212" s="226"/>
      <c r="BS212" s="226"/>
    </row>
    <row r="213" spans="39:71" ht="15" customHeight="1">
      <c r="AM213" s="225"/>
      <c r="AN213" s="225"/>
      <c r="AO213" s="224"/>
      <c r="AP213" s="224"/>
      <c r="AQ213" s="224"/>
      <c r="AR213" s="224"/>
      <c r="AS213" s="226"/>
      <c r="AT213" s="226"/>
      <c r="AU213" s="226"/>
      <c r="AV213" s="226"/>
      <c r="AW213" s="226"/>
      <c r="AX213" s="226"/>
      <c r="AY213" s="226"/>
      <c r="AZ213" s="226"/>
      <c r="BA213" s="226"/>
      <c r="BB213" s="226"/>
      <c r="BC213" s="226"/>
      <c r="BD213" s="226"/>
      <c r="BE213" s="226"/>
      <c r="BF213" s="226"/>
      <c r="BG213" s="226"/>
      <c r="BH213" s="226"/>
      <c r="BI213" s="226"/>
      <c r="BJ213" s="226"/>
      <c r="BK213" s="226"/>
      <c r="BL213" s="226"/>
      <c r="BM213" s="226"/>
      <c r="BN213" s="226"/>
      <c r="BO213" s="226"/>
      <c r="BP213" s="226"/>
      <c r="BQ213" s="226"/>
      <c r="BR213" s="226"/>
      <c r="BS213" s="226"/>
    </row>
    <row r="214" spans="39:71" ht="15" customHeight="1">
      <c r="AM214" s="225"/>
      <c r="AN214" s="225"/>
      <c r="AO214" s="224"/>
      <c r="AP214" s="224"/>
      <c r="AQ214" s="224"/>
      <c r="AR214" s="224"/>
      <c r="AS214" s="226"/>
      <c r="AT214" s="226"/>
      <c r="AU214" s="226"/>
      <c r="AV214" s="226"/>
      <c r="AW214" s="226"/>
      <c r="AX214" s="226"/>
      <c r="AY214" s="226"/>
      <c r="AZ214" s="226"/>
      <c r="BA214" s="226"/>
      <c r="BB214" s="226"/>
      <c r="BC214" s="226"/>
      <c r="BD214" s="226"/>
      <c r="BE214" s="226"/>
      <c r="BF214" s="226"/>
      <c r="BG214" s="226"/>
      <c r="BH214" s="226"/>
      <c r="BI214" s="226"/>
      <c r="BJ214" s="226"/>
      <c r="BK214" s="226"/>
      <c r="BL214" s="226"/>
      <c r="BM214" s="226"/>
      <c r="BN214" s="226"/>
      <c r="BO214" s="226"/>
      <c r="BP214" s="226"/>
      <c r="BQ214" s="226"/>
      <c r="BR214" s="226"/>
      <c r="BS214" s="226"/>
    </row>
    <row r="215" spans="39:71" ht="15" customHeight="1">
      <c r="AM215" s="224"/>
      <c r="AN215" s="225"/>
      <c r="AO215" s="224"/>
      <c r="AP215" s="224"/>
      <c r="AQ215" s="224"/>
      <c r="AR215" s="224"/>
      <c r="AS215" s="226"/>
      <c r="AT215" s="226"/>
      <c r="AU215" s="226"/>
      <c r="AV215" s="226"/>
      <c r="AW215" s="226"/>
      <c r="AX215" s="226"/>
      <c r="AY215" s="226"/>
      <c r="AZ215" s="226"/>
      <c r="BA215" s="226"/>
      <c r="BB215" s="226"/>
      <c r="BC215" s="226"/>
      <c r="BD215" s="226"/>
      <c r="BE215" s="226"/>
      <c r="BF215" s="226"/>
      <c r="BG215" s="226"/>
      <c r="BH215" s="226"/>
      <c r="BI215" s="226"/>
      <c r="BJ215" s="226"/>
      <c r="BK215" s="226"/>
      <c r="BL215" s="226"/>
      <c r="BM215" s="226"/>
      <c r="BN215" s="226"/>
      <c r="BO215" s="226"/>
      <c r="BP215" s="226"/>
      <c r="BQ215" s="226"/>
      <c r="BR215" s="226"/>
      <c r="BS215" s="226"/>
    </row>
    <row r="216" spans="39:71" ht="15" customHeight="1">
      <c r="AM216" s="224"/>
      <c r="AN216" s="225"/>
      <c r="AO216" s="224"/>
      <c r="AP216" s="224"/>
      <c r="AQ216" s="224"/>
      <c r="AR216" s="224"/>
      <c r="AS216" s="226"/>
      <c r="AT216" s="226"/>
      <c r="AU216" s="226"/>
      <c r="AV216" s="226"/>
      <c r="AW216" s="226"/>
      <c r="AX216" s="226"/>
      <c r="AY216" s="226"/>
      <c r="AZ216" s="226"/>
      <c r="BA216" s="226"/>
      <c r="BB216" s="226"/>
      <c r="BC216" s="226"/>
      <c r="BD216" s="226"/>
      <c r="BE216" s="226"/>
      <c r="BF216" s="226"/>
      <c r="BG216" s="226"/>
      <c r="BH216" s="226"/>
      <c r="BI216" s="226"/>
      <c r="BJ216" s="226"/>
      <c r="BK216" s="226"/>
      <c r="BL216" s="226"/>
      <c r="BM216" s="226"/>
      <c r="BN216" s="226"/>
      <c r="BO216" s="226"/>
      <c r="BP216" s="226"/>
      <c r="BQ216" s="226"/>
      <c r="BR216" s="226"/>
      <c r="BS216" s="226"/>
    </row>
    <row r="217" spans="39:71" ht="15" customHeight="1">
      <c r="AM217" s="224"/>
      <c r="AN217" s="225"/>
      <c r="AO217" s="224"/>
      <c r="AP217" s="224"/>
      <c r="AQ217" s="224"/>
      <c r="AR217" s="224"/>
      <c r="AS217" s="226"/>
      <c r="AT217" s="226"/>
      <c r="AU217" s="226"/>
      <c r="AV217" s="226"/>
      <c r="AW217" s="226"/>
      <c r="AX217" s="226"/>
      <c r="AY217" s="226"/>
      <c r="AZ217" s="226"/>
      <c r="BA217" s="226"/>
      <c r="BB217" s="226"/>
      <c r="BC217" s="226"/>
      <c r="BD217" s="226"/>
      <c r="BE217" s="226"/>
      <c r="BF217" s="226"/>
      <c r="BG217" s="226"/>
      <c r="BH217" s="226"/>
      <c r="BI217" s="226"/>
      <c r="BJ217" s="226"/>
      <c r="BK217" s="226"/>
      <c r="BL217" s="226"/>
      <c r="BM217" s="226"/>
      <c r="BN217" s="226"/>
      <c r="BO217" s="226"/>
      <c r="BP217" s="226"/>
      <c r="BQ217" s="226"/>
      <c r="BR217" s="226"/>
      <c r="BS217" s="226"/>
    </row>
    <row r="218" spans="39:71" ht="15" customHeight="1">
      <c r="AM218" s="225"/>
      <c r="AN218" s="225"/>
      <c r="AO218" s="224"/>
      <c r="AP218" s="224"/>
      <c r="AQ218" s="224"/>
      <c r="AR218" s="224"/>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row>
    <row r="219" spans="39:71" ht="15" customHeight="1">
      <c r="AM219" s="224"/>
      <c r="AN219" s="225"/>
      <c r="AO219" s="224"/>
      <c r="AP219" s="224"/>
      <c r="AQ219" s="224"/>
      <c r="AR219" s="224"/>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row>
    <row r="220" spans="39:71" ht="15" customHeight="1">
      <c r="AM220" s="224"/>
      <c r="AN220" s="225"/>
      <c r="AO220" s="224"/>
      <c r="AP220" s="224"/>
      <c r="AQ220" s="224"/>
      <c r="AR220" s="224"/>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row>
    <row r="221" spans="39:71" ht="15" customHeight="1">
      <c r="AM221" s="225"/>
      <c r="AN221" s="225"/>
      <c r="AO221" s="224"/>
      <c r="AP221" s="224"/>
      <c r="AQ221" s="224"/>
      <c r="AR221" s="224"/>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row>
    <row r="222" spans="39:71" ht="15" customHeight="1">
      <c r="AM222" s="224"/>
      <c r="AN222" s="225"/>
      <c r="AO222" s="224"/>
      <c r="AP222" s="224"/>
      <c r="AQ222" s="224"/>
      <c r="AR222" s="224"/>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row>
  </sheetData>
  <mergeCells count="110">
    <mergeCell ref="A2:R2"/>
    <mergeCell ref="S2:T2"/>
    <mergeCell ref="Q4:U4"/>
    <mergeCell ref="V4:AG4"/>
    <mergeCell ref="Q5:U5"/>
    <mergeCell ref="V5:AG5"/>
    <mergeCell ref="B9:C9"/>
    <mergeCell ref="D9:Z9"/>
    <mergeCell ref="B10:C10"/>
    <mergeCell ref="D10:Z10"/>
    <mergeCell ref="B16:D16"/>
    <mergeCell ref="E16:F16"/>
    <mergeCell ref="H16:I16"/>
    <mergeCell ref="O16:P16"/>
    <mergeCell ref="R16:S16"/>
    <mergeCell ref="V16:Y16"/>
    <mergeCell ref="X27:Y27"/>
    <mergeCell ref="AB33:AF33"/>
    <mergeCell ref="B34:W34"/>
    <mergeCell ref="AB34:AF34"/>
    <mergeCell ref="C35:AA35"/>
    <mergeCell ref="AB35:AF35"/>
    <mergeCell ref="B21:D21"/>
    <mergeCell ref="E21:F21"/>
    <mergeCell ref="H21:I21"/>
    <mergeCell ref="O21:P21"/>
    <mergeCell ref="R21:S21"/>
    <mergeCell ref="V21:Y21"/>
    <mergeCell ref="AB40:AF40"/>
    <mergeCell ref="AB41:AF41"/>
    <mergeCell ref="AB42:AF42"/>
    <mergeCell ref="AB47:AF47"/>
    <mergeCell ref="AB48:AF48"/>
    <mergeCell ref="AB49:AF49"/>
    <mergeCell ref="AB46:AF46"/>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J141:AF141"/>
    <mergeCell ref="C144:AF144"/>
    <mergeCell ref="A147:AG147"/>
    <mergeCell ref="E149:F149"/>
    <mergeCell ref="H149:I149"/>
    <mergeCell ref="K149:L149"/>
    <mergeCell ref="T149:AF149"/>
  </mergeCells>
  <phoneticPr fontId="2"/>
  <conditionalFormatting sqref="AA61:AE67">
    <cfRule type="containsText" dxfId="2" priority="3" operator="containsText" text="問題あり">
      <formula>NOT(ISERROR(SEARCH("問題あり",AA61)))</formula>
    </cfRule>
  </conditionalFormatting>
  <conditionalFormatting sqref="B36:AG39">
    <cfRule type="expression" dxfId="1" priority="1">
      <formula>$AI$27=FALSE</formula>
    </cfRule>
  </conditionalFormatting>
  <dataValidations count="1">
    <dataValidation type="list" allowBlank="1" showInputMessage="1" showErrorMessage="1" sqref="R16:S18 H16:I18 R21:S21 H21:I21" xr:uid="{7D9164B3-B5B1-43E9-B041-5C947F9D5B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rowBreaks count="3" manualBreakCount="3">
    <brk id="31" max="51" man="1"/>
    <brk id="85" max="51" man="1"/>
    <brk id="11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6868"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6869"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5504-5166-4B55-AB3B-354330E41FEE}">
  <sheetPr>
    <tabColor theme="7" tint="0.39997558519241921"/>
    <pageSetUpPr fitToPage="1"/>
  </sheetPr>
  <dimension ref="A1:BR213"/>
  <sheetViews>
    <sheetView showGridLines="0" view="pageBreakPreview" topLeftCell="A79" zoomScale="60" zoomScaleNormal="100" workbookViewId="0"/>
  </sheetViews>
  <sheetFormatPr defaultColWidth="8.75" defaultRowHeight="13.5" outlineLevelCol="1"/>
  <cols>
    <col min="1" max="33" width="3.625" style="111" customWidth="1"/>
    <col min="34" max="34" width="9.125" style="110" hidden="1" customWidth="1" outlineLevel="1"/>
    <col min="35" max="35" width="5" style="110" hidden="1" customWidth="1" outlineLevel="1"/>
    <col min="36" max="36" width="6.5" style="110" hidden="1" customWidth="1" outlineLevel="1"/>
    <col min="37" max="37" width="3.5" style="110" hidden="1" customWidth="1" outlineLevel="1"/>
    <col min="38" max="42" width="2.75" style="110" hidden="1" customWidth="1" outlineLevel="1"/>
    <col min="43" max="44" width="9.5" style="110" hidden="1" customWidth="1" outlineLevel="1"/>
    <col min="45" max="45" width="8.75" style="110" hidden="1" customWidth="1" outlineLevel="1"/>
    <col min="46" max="46" width="8.75" style="111" hidden="1" customWidth="1" outlineLevel="1"/>
    <col min="47" max="47" width="8.75" style="111" collapsed="1"/>
    <col min="48" max="16384" width="8.75" style="111"/>
  </cols>
  <sheetData>
    <row r="1" spans="1:36" ht="16.149999999999999" customHeight="1">
      <c r="A1" s="109" t="s">
        <v>168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36" ht="16.149999999999999" customHeight="1">
      <c r="A2" s="526" t="s">
        <v>293</v>
      </c>
      <c r="B2" s="526"/>
      <c r="C2" s="526"/>
      <c r="D2" s="526"/>
      <c r="E2" s="526"/>
      <c r="F2" s="526"/>
      <c r="G2" s="526"/>
      <c r="H2" s="526"/>
      <c r="I2" s="526"/>
      <c r="J2" s="526"/>
      <c r="K2" s="526"/>
      <c r="L2" s="526"/>
      <c r="M2" s="526"/>
      <c r="N2" s="526"/>
      <c r="O2" s="526"/>
      <c r="P2" s="526"/>
      <c r="Q2" s="526"/>
      <c r="R2" s="526"/>
      <c r="S2" s="527">
        <v>6</v>
      </c>
      <c r="T2" s="527"/>
      <c r="U2" s="546" t="s">
        <v>170</v>
      </c>
      <c r="V2" s="546"/>
      <c r="W2" s="546"/>
      <c r="X2" s="546"/>
      <c r="Y2" s="546"/>
      <c r="Z2" s="546"/>
      <c r="AA2" s="546"/>
      <c r="AB2" s="546"/>
      <c r="AC2" s="546"/>
      <c r="AD2" s="546"/>
      <c r="AE2" s="546"/>
      <c r="AF2" s="546"/>
      <c r="AG2" s="546"/>
      <c r="AH2" s="113"/>
      <c r="AI2" s="113"/>
    </row>
    <row r="3" spans="1:36" ht="14.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36" ht="16.350000000000001" customHeight="1">
      <c r="A4" s="109"/>
      <c r="B4" s="109"/>
      <c r="C4" s="109"/>
      <c r="D4" s="109"/>
      <c r="E4" s="109"/>
      <c r="F4" s="109"/>
      <c r="G4" s="109"/>
      <c r="H4" s="109"/>
      <c r="I4" s="109"/>
      <c r="J4" s="109"/>
      <c r="K4" s="109"/>
      <c r="L4" s="109"/>
      <c r="M4" s="109"/>
      <c r="N4" s="109"/>
      <c r="O4" s="109"/>
      <c r="P4" s="109"/>
      <c r="Q4" s="528" t="s">
        <v>171</v>
      </c>
      <c r="R4" s="528"/>
      <c r="S4" s="528"/>
      <c r="T4" s="528"/>
      <c r="U4" s="528"/>
      <c r="V4" s="529">
        <v>1234567</v>
      </c>
      <c r="W4" s="529"/>
      <c r="X4" s="529"/>
      <c r="Y4" s="529"/>
      <c r="Z4" s="529"/>
      <c r="AA4" s="529"/>
      <c r="AB4" s="529"/>
      <c r="AC4" s="529"/>
      <c r="AD4" s="529"/>
      <c r="AE4" s="529"/>
      <c r="AF4" s="529"/>
      <c r="AG4" s="530"/>
      <c r="AH4" s="115"/>
      <c r="AI4" s="115"/>
    </row>
    <row r="5" spans="1:36" ht="16.149999999999999" customHeight="1">
      <c r="A5" s="109"/>
      <c r="B5" s="109"/>
      <c r="C5" s="109"/>
      <c r="D5" s="109"/>
      <c r="E5" s="109"/>
      <c r="F5" s="109"/>
      <c r="G5" s="109"/>
      <c r="H5" s="109"/>
      <c r="I5" s="109"/>
      <c r="J5" s="109"/>
      <c r="K5" s="109"/>
      <c r="L5" s="109"/>
      <c r="M5" s="109"/>
      <c r="N5" s="109"/>
      <c r="O5" s="109"/>
      <c r="P5" s="109"/>
      <c r="Q5" s="531" t="s">
        <v>173</v>
      </c>
      <c r="R5" s="531"/>
      <c r="S5" s="531"/>
      <c r="T5" s="531"/>
      <c r="U5" s="532"/>
      <c r="V5" s="533" t="s">
        <v>294</v>
      </c>
      <c r="W5" s="533"/>
      <c r="X5" s="533"/>
      <c r="Y5" s="533"/>
      <c r="Z5" s="533"/>
      <c r="AA5" s="533"/>
      <c r="AB5" s="533"/>
      <c r="AC5" s="533"/>
      <c r="AD5" s="533"/>
      <c r="AE5" s="533"/>
      <c r="AF5" s="533"/>
      <c r="AG5" s="534"/>
      <c r="AH5" s="114"/>
      <c r="AI5" s="114"/>
    </row>
    <row r="6" spans="1:36" ht="15.7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row>
    <row r="7" spans="1:36" ht="16.149999999999999" customHeight="1">
      <c r="A7" s="112" t="s">
        <v>175</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row>
    <row r="8" spans="1:36" ht="16.149999999999999" customHeight="1">
      <c r="A8" s="109" t="s">
        <v>176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row>
    <row r="9" spans="1:36" ht="16.149999999999999" customHeight="1">
      <c r="A9" s="112"/>
      <c r="B9" s="535"/>
      <c r="C9" s="535"/>
      <c r="D9" s="536" t="s">
        <v>177</v>
      </c>
      <c r="E9" s="536"/>
      <c r="F9" s="536"/>
      <c r="G9" s="536"/>
      <c r="H9" s="536"/>
      <c r="I9" s="536"/>
      <c r="J9" s="536"/>
      <c r="K9" s="536"/>
      <c r="L9" s="536"/>
      <c r="M9" s="536"/>
      <c r="N9" s="536"/>
      <c r="O9" s="536"/>
      <c r="P9" s="536"/>
      <c r="Q9" s="536"/>
      <c r="R9" s="536"/>
      <c r="S9" s="536"/>
      <c r="T9" s="536"/>
      <c r="U9" s="536"/>
      <c r="V9" s="536"/>
      <c r="W9" s="536"/>
      <c r="X9" s="536"/>
      <c r="Y9" s="536"/>
      <c r="Z9" s="536"/>
      <c r="AA9" s="109"/>
      <c r="AB9" s="109"/>
      <c r="AC9" s="109"/>
      <c r="AD9" s="109"/>
      <c r="AE9" s="109"/>
      <c r="AF9" s="109"/>
      <c r="AG9" s="109"/>
      <c r="AJ9" s="110">
        <v>2</v>
      </c>
    </row>
    <row r="10" spans="1:36" ht="16.149999999999999" customHeight="1">
      <c r="A10" s="112"/>
      <c r="B10" s="537"/>
      <c r="C10" s="537"/>
      <c r="D10" s="538" t="s">
        <v>178</v>
      </c>
      <c r="E10" s="538"/>
      <c r="F10" s="538"/>
      <c r="G10" s="538"/>
      <c r="H10" s="538"/>
      <c r="I10" s="538"/>
      <c r="J10" s="538"/>
      <c r="K10" s="538"/>
      <c r="L10" s="538"/>
      <c r="M10" s="538"/>
      <c r="N10" s="538"/>
      <c r="O10" s="538"/>
      <c r="P10" s="538"/>
      <c r="Q10" s="538"/>
      <c r="R10" s="538"/>
      <c r="S10" s="538"/>
      <c r="T10" s="538"/>
      <c r="U10" s="538"/>
      <c r="V10" s="538"/>
      <c r="W10" s="538"/>
      <c r="X10" s="538"/>
      <c r="Y10" s="538"/>
      <c r="Z10" s="538"/>
      <c r="AA10" s="109"/>
      <c r="AB10" s="109"/>
      <c r="AC10" s="109"/>
      <c r="AD10" s="109"/>
      <c r="AE10" s="109"/>
      <c r="AF10" s="109"/>
      <c r="AG10" s="109"/>
    </row>
    <row r="11" spans="1:36" ht="16.149999999999999" customHeight="1">
      <c r="A11" s="112"/>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6" ht="16.149999999999999" customHeight="1" thickBot="1">
      <c r="A12" s="109" t="s">
        <v>179</v>
      </c>
      <c r="B12" s="109"/>
      <c r="C12" s="109"/>
      <c r="D12" s="109"/>
      <c r="E12" s="109"/>
      <c r="F12" s="109"/>
      <c r="L12" s="109"/>
      <c r="M12" s="109"/>
      <c r="N12" s="109"/>
      <c r="O12" s="109"/>
      <c r="P12" s="109"/>
      <c r="Q12" s="109"/>
      <c r="R12" s="109"/>
      <c r="S12" s="109"/>
      <c r="T12" s="109"/>
      <c r="U12" s="109"/>
      <c r="V12" s="109"/>
      <c r="AE12" s="109"/>
      <c r="AF12" s="109"/>
      <c r="AG12" s="109"/>
    </row>
    <row r="13" spans="1:36" ht="16.149999999999999" customHeight="1" thickTop="1" thickBot="1">
      <c r="B13" s="511" t="s">
        <v>180</v>
      </c>
      <c r="C13" s="512"/>
      <c r="D13" s="512"/>
      <c r="E13" s="513">
        <v>6</v>
      </c>
      <c r="F13" s="513"/>
      <c r="G13" s="116" t="s">
        <v>181</v>
      </c>
      <c r="H13" s="514">
        <v>6</v>
      </c>
      <c r="I13" s="515"/>
      <c r="J13" s="116" t="s">
        <v>182</v>
      </c>
      <c r="K13" s="116"/>
      <c r="L13" s="116" t="s">
        <v>183</v>
      </c>
      <c r="M13" s="116" t="s">
        <v>180</v>
      </c>
      <c r="N13" s="116"/>
      <c r="O13" s="513">
        <v>7</v>
      </c>
      <c r="P13" s="513"/>
      <c r="Q13" s="116" t="s">
        <v>181</v>
      </c>
      <c r="R13" s="513">
        <v>3</v>
      </c>
      <c r="S13" s="513"/>
      <c r="T13" s="117" t="s">
        <v>182</v>
      </c>
      <c r="V13" s="516">
        <f>IF(E13=O13,R13-H13+1,IF(O13-E13=1,12-H13+1+R13,IF(O13-E13=2,12-H13+1+R13+12,"エラー")))</f>
        <v>10</v>
      </c>
      <c r="W13" s="516"/>
      <c r="X13" s="516"/>
      <c r="Y13" s="517"/>
      <c r="Z13" s="109" t="s">
        <v>184</v>
      </c>
      <c r="AA13" s="109"/>
      <c r="AG13" s="109"/>
    </row>
    <row r="14" spans="1:36" ht="16.149999999999999" customHeight="1">
      <c r="B14" s="118"/>
      <c r="C14" s="119"/>
      <c r="D14" s="119"/>
      <c r="E14" s="119"/>
      <c r="F14" s="119"/>
      <c r="H14" s="119"/>
      <c r="I14" s="119"/>
      <c r="O14" s="119"/>
      <c r="P14" s="119"/>
      <c r="R14" s="119"/>
      <c r="S14" s="119"/>
      <c r="V14" s="119"/>
      <c r="W14" s="119"/>
      <c r="X14" s="119"/>
      <c r="Y14" s="119"/>
    </row>
    <row r="15" spans="1:36" ht="16.149999999999999" customHeight="1">
      <c r="B15" s="118"/>
      <c r="C15" s="119"/>
      <c r="D15" s="119"/>
      <c r="E15" s="119"/>
      <c r="F15" s="119"/>
      <c r="H15" s="119"/>
      <c r="I15" s="119"/>
      <c r="O15" s="119"/>
      <c r="P15" s="119"/>
      <c r="R15" s="119"/>
      <c r="S15" s="119"/>
      <c r="V15" s="119"/>
      <c r="W15" s="119"/>
      <c r="X15" s="119"/>
      <c r="Y15" s="119"/>
    </row>
    <row r="16" spans="1:36" ht="16.149999999999999" customHeight="1">
      <c r="A16" s="109"/>
      <c r="B16" s="120"/>
      <c r="C16" s="109"/>
      <c r="D16" s="109"/>
      <c r="E16" s="109"/>
      <c r="F16" s="109"/>
      <c r="G16" s="109"/>
      <c r="H16" s="109"/>
      <c r="I16" s="109"/>
      <c r="J16" s="109"/>
      <c r="K16" s="109"/>
      <c r="L16" s="109"/>
      <c r="M16" s="109"/>
      <c r="N16" s="109"/>
      <c r="O16" s="109"/>
      <c r="P16" s="109"/>
      <c r="Q16" s="109"/>
      <c r="R16" s="109"/>
      <c r="S16" s="109"/>
      <c r="T16" s="109"/>
      <c r="U16" s="109"/>
      <c r="AB16" s="109"/>
      <c r="AC16" s="109"/>
      <c r="AD16" s="109"/>
      <c r="AE16" s="109"/>
      <c r="AF16" s="109"/>
      <c r="AG16" s="109"/>
    </row>
    <row r="17" spans="1:43" ht="16.149999999999999" customHeight="1" thickBot="1">
      <c r="A17" s="109" t="s">
        <v>185</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row>
    <row r="18" spans="1:43" ht="16.149999999999999" customHeight="1" thickTop="1" thickBot="1">
      <c r="A18" s="109"/>
      <c r="B18" s="511" t="s">
        <v>180</v>
      </c>
      <c r="C18" s="512"/>
      <c r="D18" s="512"/>
      <c r="E18" s="513">
        <v>6</v>
      </c>
      <c r="F18" s="513"/>
      <c r="G18" s="116" t="s">
        <v>181</v>
      </c>
      <c r="H18" s="514">
        <v>6</v>
      </c>
      <c r="I18" s="515"/>
      <c r="J18" s="116" t="s">
        <v>182</v>
      </c>
      <c r="K18" s="116"/>
      <c r="L18" s="116" t="s">
        <v>183</v>
      </c>
      <c r="M18" s="116" t="s">
        <v>180</v>
      </c>
      <c r="N18" s="116"/>
      <c r="O18" s="513">
        <v>7</v>
      </c>
      <c r="P18" s="513"/>
      <c r="Q18" s="116" t="s">
        <v>181</v>
      </c>
      <c r="R18" s="513">
        <v>3</v>
      </c>
      <c r="S18" s="513"/>
      <c r="T18" s="117" t="s">
        <v>182</v>
      </c>
      <c r="V18" s="516">
        <f>IF(E18=O18,R18-H18+1,IF(O18-E18=1,12-H18+1+R18,IF(O18-E18=2,12-H18+1+R18+12,"エラー")))</f>
        <v>10</v>
      </c>
      <c r="W18" s="516"/>
      <c r="X18" s="516"/>
      <c r="Y18" s="517"/>
      <c r="Z18" s="109" t="s">
        <v>184</v>
      </c>
      <c r="AA18" s="109"/>
      <c r="AG18" s="109"/>
    </row>
    <row r="19" spans="1:43" ht="16.149999999999999" customHeight="1">
      <c r="A19" s="109"/>
      <c r="B19" s="121"/>
      <c r="D19" s="119"/>
      <c r="E19" s="119"/>
      <c r="G19" s="119"/>
      <c r="H19" s="119"/>
      <c r="N19" s="119"/>
      <c r="O19" s="119"/>
      <c r="Q19" s="119"/>
      <c r="R19" s="119"/>
      <c r="U19" s="109"/>
      <c r="AB19" s="109"/>
      <c r="AC19" s="109"/>
      <c r="AD19" s="109"/>
      <c r="AE19" s="109"/>
      <c r="AF19" s="109"/>
      <c r="AG19" s="109"/>
    </row>
    <row r="20" spans="1:43" ht="16.149999999999999" customHeight="1">
      <c r="A20" s="109"/>
      <c r="B20" s="121"/>
      <c r="D20" s="119"/>
      <c r="E20" s="119"/>
      <c r="G20" s="119"/>
      <c r="H20" s="119"/>
      <c r="N20" s="119"/>
      <c r="O20" s="119"/>
      <c r="Q20" s="119"/>
      <c r="R20" s="119"/>
      <c r="U20" s="109"/>
      <c r="AB20" s="109"/>
      <c r="AC20" s="109"/>
      <c r="AD20" s="109"/>
      <c r="AE20" s="109"/>
      <c r="AF20" s="109"/>
      <c r="AG20" s="109"/>
      <c r="AQ20" s="110" t="s">
        <v>295</v>
      </c>
    </row>
    <row r="21" spans="1:43" ht="16.149999999999999" customHeight="1">
      <c r="A21" s="109"/>
      <c r="B21" s="121"/>
      <c r="D21" s="119"/>
      <c r="E21" s="119"/>
      <c r="G21" s="119"/>
      <c r="H21" s="119"/>
      <c r="N21" s="119"/>
      <c r="O21" s="119"/>
      <c r="Q21" s="119"/>
      <c r="R21" s="119"/>
      <c r="U21" s="109"/>
      <c r="AB21" s="109"/>
      <c r="AC21" s="109"/>
      <c r="AD21" s="109"/>
      <c r="AE21" s="109"/>
      <c r="AF21" s="109"/>
      <c r="AG21" s="109"/>
    </row>
    <row r="22" spans="1:43" ht="16.149999999999999" customHeight="1">
      <c r="A22" s="109"/>
      <c r="B22" s="121"/>
      <c r="D22" s="119"/>
      <c r="E22" s="119"/>
      <c r="G22" s="119"/>
      <c r="H22" s="119"/>
      <c r="N22" s="119"/>
      <c r="O22" s="119"/>
      <c r="Q22" s="119"/>
      <c r="R22" s="119"/>
      <c r="U22" s="109"/>
      <c r="AB22" s="109"/>
      <c r="AC22" s="109"/>
      <c r="AD22" s="109"/>
      <c r="AE22" s="109"/>
      <c r="AF22" s="109"/>
      <c r="AG22" s="109"/>
    </row>
    <row r="23" spans="1:43" ht="16.149999999999999" customHeight="1" thickBot="1">
      <c r="A23" s="109"/>
      <c r="B23" s="121"/>
      <c r="D23" s="119"/>
      <c r="E23" s="119"/>
      <c r="G23" s="119"/>
      <c r="H23" s="119"/>
      <c r="N23" s="119"/>
      <c r="O23" s="119"/>
      <c r="Q23" s="119"/>
      <c r="R23" s="119"/>
      <c r="U23" s="109"/>
      <c r="AB23" s="109"/>
      <c r="AC23" s="109"/>
      <c r="AD23" s="109"/>
      <c r="AE23" s="109"/>
      <c r="AF23" s="109"/>
      <c r="AG23" s="109"/>
    </row>
    <row r="24" spans="1:43" ht="16.149999999999999" customHeight="1" thickBot="1">
      <c r="A24" s="112" t="s">
        <v>296</v>
      </c>
      <c r="B24" s="112"/>
      <c r="C24" s="122"/>
      <c r="D24" s="122"/>
      <c r="E24" s="122"/>
      <c r="F24" s="122"/>
      <c r="G24" s="122"/>
      <c r="H24" s="122"/>
      <c r="I24" s="122"/>
      <c r="J24" s="122"/>
      <c r="K24" s="122"/>
      <c r="L24" s="122"/>
      <c r="M24" s="122"/>
      <c r="N24" s="122"/>
      <c r="O24" s="122"/>
      <c r="P24" s="122"/>
      <c r="Q24" s="122"/>
      <c r="R24" s="122"/>
      <c r="S24" s="122"/>
      <c r="T24" s="122"/>
      <c r="U24" s="122"/>
      <c r="W24" s="123"/>
      <c r="X24" s="518" t="s">
        <v>187</v>
      </c>
      <c r="Y24" s="519"/>
      <c r="Z24" s="122"/>
      <c r="AA24" s="122"/>
      <c r="AB24" s="122"/>
      <c r="AC24" s="122"/>
      <c r="AD24" s="122"/>
      <c r="AE24" s="122"/>
      <c r="AF24" s="122"/>
      <c r="AG24" s="124"/>
      <c r="AH24" s="110" t="b">
        <v>0</v>
      </c>
    </row>
    <row r="25" spans="1:43" ht="16.149999999999999" customHeight="1">
      <c r="A25" s="112"/>
      <c r="B25" s="120"/>
      <c r="C25" s="122"/>
      <c r="D25" s="122"/>
      <c r="E25" s="122"/>
      <c r="F25" s="122"/>
      <c r="G25" s="122"/>
      <c r="H25" s="122"/>
      <c r="I25" s="122"/>
      <c r="J25" s="122"/>
      <c r="K25" s="122"/>
      <c r="L25" s="122"/>
      <c r="M25" s="122"/>
      <c r="N25" s="122"/>
      <c r="O25" s="122"/>
      <c r="P25" s="122"/>
      <c r="Q25" s="122"/>
      <c r="R25" s="122"/>
      <c r="S25" s="122"/>
      <c r="T25" s="122"/>
      <c r="U25" s="122"/>
      <c r="X25" s="119"/>
      <c r="Y25" s="119"/>
      <c r="Z25" s="122"/>
      <c r="AA25" s="122"/>
      <c r="AB25" s="122"/>
      <c r="AC25" s="122"/>
      <c r="AD25" s="122"/>
      <c r="AE25" s="122"/>
      <c r="AF25" s="122"/>
      <c r="AG25" s="124"/>
    </row>
    <row r="26" spans="1:43" ht="16.149999999999999" customHeight="1">
      <c r="A26" s="109"/>
      <c r="B26" s="121"/>
      <c r="D26" s="119"/>
      <c r="E26" s="119"/>
      <c r="G26" s="119"/>
      <c r="H26" s="119"/>
      <c r="N26" s="119"/>
      <c r="O26" s="119"/>
      <c r="Q26" s="119"/>
      <c r="R26" s="119"/>
      <c r="U26" s="109"/>
      <c r="AB26" s="109"/>
      <c r="AC26" s="109"/>
      <c r="AD26" s="109"/>
      <c r="AE26" s="109"/>
      <c r="AF26" s="109"/>
      <c r="AG26" s="109"/>
    </row>
    <row r="27" spans="1:43" ht="16.149999999999999" customHeight="1">
      <c r="A27" s="109"/>
      <c r="B27" s="121"/>
      <c r="D27" s="119"/>
      <c r="E27" s="119"/>
      <c r="G27" s="119"/>
      <c r="H27" s="119"/>
      <c r="N27" s="119"/>
      <c r="O27" s="119"/>
      <c r="Q27" s="119"/>
      <c r="R27" s="119"/>
      <c r="U27" s="109"/>
      <c r="AB27" s="109"/>
      <c r="AC27" s="109"/>
      <c r="AD27" s="109"/>
      <c r="AE27" s="109"/>
      <c r="AF27" s="109"/>
      <c r="AG27" s="109"/>
    </row>
    <row r="28" spans="1:43" ht="16.149999999999999" customHeight="1">
      <c r="A28" s="109"/>
      <c r="B28" s="121"/>
      <c r="D28" s="119"/>
      <c r="E28" s="119"/>
      <c r="G28" s="119"/>
      <c r="H28" s="119"/>
      <c r="N28" s="119"/>
      <c r="O28" s="119"/>
      <c r="Q28" s="119"/>
      <c r="R28" s="119"/>
      <c r="U28" s="109"/>
      <c r="AB28" s="109"/>
      <c r="AC28" s="109"/>
      <c r="AD28" s="109"/>
      <c r="AE28" s="109"/>
      <c r="AF28" s="109"/>
      <c r="AG28" s="109"/>
    </row>
    <row r="29" spans="1:43" ht="16.149999999999999" customHeight="1" thickBot="1">
      <c r="A29" s="112" t="s">
        <v>297</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row>
    <row r="30" spans="1:43" ht="16.149999999999999" customHeight="1" thickTop="1" thickBot="1">
      <c r="A30" s="125" t="s">
        <v>189</v>
      </c>
      <c r="B30" s="126"/>
      <c r="C30" s="126"/>
      <c r="D30" s="126"/>
      <c r="E30" s="126"/>
      <c r="F30" s="126"/>
      <c r="G30" s="126"/>
      <c r="H30" s="126"/>
      <c r="I30" s="126"/>
      <c r="J30" s="126"/>
      <c r="K30" s="126"/>
      <c r="L30" s="126"/>
      <c r="M30" s="127"/>
      <c r="N30" s="127"/>
      <c r="O30" s="127"/>
      <c r="P30" s="127"/>
      <c r="Q30" s="127"/>
      <c r="R30" s="127"/>
      <c r="S30" s="127"/>
      <c r="T30" s="127"/>
      <c r="U30" s="127"/>
      <c r="V30" s="127"/>
      <c r="W30" s="127"/>
      <c r="X30" s="127"/>
      <c r="Y30" s="127"/>
      <c r="Z30" s="127"/>
      <c r="AA30" s="127"/>
      <c r="AB30" s="520">
        <f>【みほん】計算シート!I7*'【みほん】転記例）賃金改善計画書'!V18</f>
        <v>360000</v>
      </c>
      <c r="AC30" s="521"/>
      <c r="AD30" s="521"/>
      <c r="AE30" s="521"/>
      <c r="AF30" s="522"/>
      <c r="AG30" s="128" t="s">
        <v>190</v>
      </c>
    </row>
    <row r="31" spans="1:43" ht="16.149999999999999" customHeight="1" thickTop="1">
      <c r="A31" s="129"/>
      <c r="B31" s="523" t="s">
        <v>298</v>
      </c>
      <c r="C31" s="524"/>
      <c r="D31" s="524"/>
      <c r="E31" s="524"/>
      <c r="F31" s="524"/>
      <c r="G31" s="524"/>
      <c r="H31" s="524"/>
      <c r="I31" s="524"/>
      <c r="J31" s="524"/>
      <c r="K31" s="524"/>
      <c r="L31" s="524"/>
      <c r="M31" s="524"/>
      <c r="N31" s="524"/>
      <c r="O31" s="524"/>
      <c r="P31" s="524"/>
      <c r="Q31" s="524"/>
      <c r="R31" s="524"/>
      <c r="S31" s="524"/>
      <c r="T31" s="524"/>
      <c r="U31" s="524"/>
      <c r="V31" s="524"/>
      <c r="W31" s="524"/>
      <c r="X31" s="130"/>
      <c r="Y31" s="130" t="s">
        <v>192</v>
      </c>
      <c r="Z31" s="130"/>
      <c r="AA31" s="130"/>
      <c r="AB31" s="525">
        <f>AB30</f>
        <v>360000</v>
      </c>
      <c r="AC31" s="525"/>
      <c r="AD31" s="525"/>
      <c r="AE31" s="525"/>
      <c r="AF31" s="525"/>
      <c r="AG31" s="131" t="s">
        <v>190</v>
      </c>
    </row>
    <row r="32" spans="1:43" ht="16.149999999999999" customHeight="1">
      <c r="A32" s="132"/>
      <c r="B32" s="133"/>
      <c r="C32" s="509" t="s">
        <v>299</v>
      </c>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10">
        <f>AB31/10</f>
        <v>36000</v>
      </c>
      <c r="AC32" s="510"/>
      <c r="AD32" s="510"/>
      <c r="AE32" s="510"/>
      <c r="AF32" s="510"/>
      <c r="AG32" s="134" t="s">
        <v>194</v>
      </c>
    </row>
    <row r="33" spans="1:47" ht="16.149999999999999" customHeight="1" thickBot="1">
      <c r="A33" s="132"/>
      <c r="B33" s="135" t="s">
        <v>300</v>
      </c>
      <c r="C33" s="136"/>
      <c r="D33" s="136"/>
      <c r="E33" s="136"/>
      <c r="F33" s="136"/>
      <c r="G33" s="136"/>
      <c r="H33" s="136"/>
      <c r="I33" s="136"/>
      <c r="J33" s="136"/>
      <c r="K33" s="136"/>
      <c r="L33" s="136"/>
      <c r="M33" s="136"/>
      <c r="N33" s="136"/>
      <c r="O33" s="136"/>
      <c r="P33" s="136"/>
      <c r="Q33" s="136"/>
      <c r="R33" s="136"/>
      <c r="S33" s="136"/>
      <c r="T33" s="136"/>
      <c r="U33" s="136"/>
      <c r="V33" s="136"/>
      <c r="W33" s="136"/>
      <c r="X33" s="137"/>
      <c r="Y33" s="137"/>
      <c r="Z33" s="137"/>
      <c r="AA33" s="137"/>
      <c r="AB33" s="503" t="s">
        <v>301</v>
      </c>
      <c r="AC33" s="503"/>
      <c r="AD33" s="503"/>
      <c r="AE33" s="503"/>
      <c r="AF33" s="503"/>
      <c r="AG33" s="138" t="s">
        <v>190</v>
      </c>
    </row>
    <row r="34" spans="1:47" ht="16.149999999999999" customHeight="1" thickBot="1">
      <c r="A34" s="132"/>
      <c r="B34" s="139"/>
      <c r="C34" s="140" t="s">
        <v>302</v>
      </c>
      <c r="D34" s="141"/>
      <c r="E34" s="141"/>
      <c r="F34" s="141"/>
      <c r="G34" s="141"/>
      <c r="H34" s="141"/>
      <c r="I34" s="141"/>
      <c r="J34" s="141"/>
      <c r="K34" s="141"/>
      <c r="L34" s="141"/>
      <c r="M34" s="136"/>
      <c r="N34" s="136"/>
      <c r="O34" s="136"/>
      <c r="P34" s="136"/>
      <c r="Q34" s="142" t="s">
        <v>197</v>
      </c>
      <c r="R34" s="504" t="s">
        <v>198</v>
      </c>
      <c r="S34" s="504"/>
      <c r="T34" s="504"/>
      <c r="U34" s="504"/>
      <c r="V34" s="504"/>
      <c r="W34" s="136" t="s">
        <v>199</v>
      </c>
      <c r="X34" s="505" t="s">
        <v>200</v>
      </c>
      <c r="Y34" s="506"/>
      <c r="Z34" s="506"/>
      <c r="AA34" s="143" t="s">
        <v>301</v>
      </c>
      <c r="AB34" s="144" t="s">
        <v>194</v>
      </c>
      <c r="AC34" s="506" t="s">
        <v>202</v>
      </c>
      <c r="AD34" s="506"/>
      <c r="AE34" s="506"/>
      <c r="AF34" s="143" t="s">
        <v>301</v>
      </c>
      <c r="AG34" s="145" t="s">
        <v>194</v>
      </c>
    </row>
    <row r="35" spans="1:47" ht="16.149999999999999" customHeight="1">
      <c r="A35" s="132"/>
      <c r="B35" s="139"/>
      <c r="C35" s="140" t="s">
        <v>303</v>
      </c>
      <c r="D35" s="146"/>
      <c r="E35" s="146"/>
      <c r="F35" s="146"/>
      <c r="G35" s="146"/>
      <c r="H35" s="146"/>
      <c r="I35" s="146"/>
      <c r="J35" s="146"/>
      <c r="K35" s="146"/>
      <c r="L35" s="146"/>
      <c r="M35" s="147"/>
      <c r="N35" s="147"/>
      <c r="O35" s="147"/>
      <c r="P35" s="148"/>
      <c r="Q35" s="148"/>
      <c r="R35" s="148"/>
      <c r="S35" s="149"/>
      <c r="T35" s="149"/>
      <c r="U35" s="149"/>
      <c r="V35" s="149"/>
      <c r="W35" s="149"/>
      <c r="X35" s="150"/>
      <c r="Y35" s="147"/>
      <c r="Z35" s="147"/>
      <c r="AA35" s="147"/>
      <c r="AB35" s="507" t="s">
        <v>301</v>
      </c>
      <c r="AC35" s="507"/>
      <c r="AD35" s="507"/>
      <c r="AE35" s="507"/>
      <c r="AF35" s="507"/>
      <c r="AG35" s="151" t="s">
        <v>204</v>
      </c>
    </row>
    <row r="36" spans="1:47" ht="16.149999999999999" customHeight="1" thickBot="1">
      <c r="A36" s="152"/>
      <c r="B36" s="153"/>
      <c r="C36" s="140" t="s">
        <v>304</v>
      </c>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503" t="s">
        <v>301</v>
      </c>
      <c r="AC36" s="503"/>
      <c r="AD36" s="503"/>
      <c r="AE36" s="503"/>
      <c r="AF36" s="503"/>
      <c r="AG36" s="151" t="s">
        <v>204</v>
      </c>
    </row>
    <row r="37" spans="1:47" ht="16.149999999999999" customHeight="1" thickTop="1" thickBot="1">
      <c r="A37" s="154"/>
      <c r="B37" s="155" t="s">
        <v>206</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480">
        <f>IF(【みほん】計算シート!J81&gt;0,0,AB43-【みほん】計算シート!J81*V18)</f>
        <v>85060</v>
      </c>
      <c r="AC37" s="481"/>
      <c r="AD37" s="481"/>
      <c r="AE37" s="481"/>
      <c r="AF37" s="481"/>
      <c r="AG37" s="338" t="s">
        <v>207</v>
      </c>
    </row>
    <row r="38" spans="1:47" ht="16.149999999999999" customHeight="1" thickTop="1" thickBot="1">
      <c r="A38" s="157" t="s">
        <v>208</v>
      </c>
      <c r="B38" s="158"/>
      <c r="C38" s="159"/>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543">
        <v>0</v>
      </c>
      <c r="AC38" s="543"/>
      <c r="AD38" s="543"/>
      <c r="AE38" s="543"/>
      <c r="AF38" s="543"/>
      <c r="AG38" s="160" t="s">
        <v>207</v>
      </c>
    </row>
    <row r="39" spans="1:47" ht="16.149999999999999" customHeight="1" thickTop="1" thickBot="1">
      <c r="A39" s="161" t="s">
        <v>209</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498">
        <f>IFERROR(AB30-AB37+AB38,"")</f>
        <v>274940</v>
      </c>
      <c r="AC39" s="498"/>
      <c r="AD39" s="498"/>
      <c r="AE39" s="498"/>
      <c r="AF39" s="498"/>
      <c r="AG39" s="163" t="s">
        <v>190</v>
      </c>
    </row>
    <row r="40" spans="1:47" ht="16.149999999999999" customHeight="1">
      <c r="A40" s="122"/>
      <c r="B40" s="120"/>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4"/>
    </row>
    <row r="41" spans="1:47" ht="16.149999999999999" customHeight="1">
      <c r="A41" s="122"/>
      <c r="B41" s="120"/>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4"/>
    </row>
    <row r="42" spans="1:47" ht="16.149999999999999" customHeight="1" thickBot="1"/>
    <row r="43" spans="1:47" ht="16.149999999999999" customHeight="1" thickTop="1" thickBot="1">
      <c r="A43" s="112" t="s">
        <v>210</v>
      </c>
      <c r="AA43" s="304" t="s">
        <v>211</v>
      </c>
      <c r="AB43" s="499">
        <f>IF(【みほん】計算シート!J81&gt;0,【みほん】計算シート!J81*V13,0)</f>
        <v>0</v>
      </c>
      <c r="AC43" s="500"/>
      <c r="AD43" s="500"/>
      <c r="AE43" s="500"/>
      <c r="AF43" s="501"/>
      <c r="AG43" s="119" t="s">
        <v>98</v>
      </c>
    </row>
    <row r="44" spans="1:47" ht="16.149999999999999" customHeight="1" thickTop="1" thickBot="1">
      <c r="A44" s="164" t="s">
        <v>212</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544">
        <f>【みほん】計算シート!I139+AB47</f>
        <v>234864</v>
      </c>
      <c r="AC44" s="545"/>
      <c r="AD44" s="545"/>
      <c r="AE44" s="545"/>
      <c r="AF44" s="545"/>
      <c r="AG44" s="232" t="s">
        <v>190</v>
      </c>
      <c r="AH44" s="110" t="str">
        <f>IF(AB39&gt;AB44,"NG","OK")</f>
        <v>NG</v>
      </c>
      <c r="AU44" s="166" t="str">
        <f>IF(AH44="NG","←（８）全体の賃金改善の見込み額は（７）算定金額の見込み（繰越額調整後）の値を上回るように設定してください","")</f>
        <v>←（８）全体の賃金改善の見込み額は（７）算定金額の見込み（繰越額調整後）の値を上回るように設定してください</v>
      </c>
    </row>
    <row r="45" spans="1:47" ht="16.149999999999999" customHeight="1" thickTop="1" thickBot="1">
      <c r="A45" s="152"/>
      <c r="B45" s="167" t="s">
        <v>213</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502">
        <f>AB39</f>
        <v>274940</v>
      </c>
      <c r="AC45" s="502"/>
      <c r="AD45" s="502"/>
      <c r="AE45" s="502"/>
      <c r="AF45" s="502"/>
      <c r="AG45" s="169" t="s">
        <v>190</v>
      </c>
    </row>
    <row r="46" spans="1:47" ht="16.149999999999999" customHeight="1" thickTop="1" thickBot="1">
      <c r="A46" s="152"/>
      <c r="B46" s="167" t="s">
        <v>214</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480">
        <f>【みほん】計算シート!C132*【みほん】計算シート!F139+AB43</f>
        <v>69900</v>
      </c>
      <c r="AC46" s="481"/>
      <c r="AD46" s="481"/>
      <c r="AE46" s="481"/>
      <c r="AF46" s="482"/>
      <c r="AG46" s="169" t="s">
        <v>190</v>
      </c>
    </row>
    <row r="47" spans="1:47" ht="16.149999999999999" customHeight="1" thickTop="1">
      <c r="A47" s="152"/>
      <c r="B47" s="167" t="s">
        <v>215</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492">
        <v>0</v>
      </c>
      <c r="AC47" s="492"/>
      <c r="AD47" s="492"/>
      <c r="AE47" s="492"/>
      <c r="AF47" s="492"/>
      <c r="AG47" s="169" t="s">
        <v>190</v>
      </c>
      <c r="AQ47" s="170"/>
    </row>
    <row r="48" spans="1:47" ht="16.149999999999999" customHeight="1" thickBot="1">
      <c r="A48" s="161"/>
      <c r="B48" s="171" t="s">
        <v>216</v>
      </c>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493">
        <f>AB44-SUM(AB45:AF47)</f>
        <v>-109976</v>
      </c>
      <c r="AC48" s="493"/>
      <c r="AD48" s="493"/>
      <c r="AE48" s="493"/>
      <c r="AF48" s="493"/>
      <c r="AG48" s="173" t="s">
        <v>190</v>
      </c>
    </row>
    <row r="49" spans="1:35" ht="16.149999999999999" customHeight="1">
      <c r="A49" s="109"/>
      <c r="B49" s="120"/>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row>
    <row r="50" spans="1:35" ht="16.149999999999999" customHeight="1">
      <c r="A50" s="109"/>
      <c r="B50" s="120"/>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row>
    <row r="51" spans="1:35" ht="16.149999999999999" customHeight="1">
      <c r="A51" s="109"/>
      <c r="B51" s="120"/>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row>
    <row r="52" spans="1:35" ht="16.149999999999999" customHeight="1">
      <c r="A52" s="109"/>
      <c r="B52" s="120"/>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1:35" ht="16.149999999999999" customHeight="1">
      <c r="A53" s="109"/>
      <c r="B53" s="120"/>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1:35" ht="16.149999999999999" customHeight="1">
      <c r="A54" s="109"/>
      <c r="B54" s="120"/>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1:35" ht="16.149999999999999" customHeight="1">
      <c r="A55" s="109"/>
      <c r="B55" s="120"/>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1:35" ht="16.149999999999999" customHeight="1">
      <c r="A56" s="109"/>
      <c r="B56" s="120"/>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1:35" ht="16.149999999999999" customHeight="1">
      <c r="A57" s="109"/>
      <c r="B57" s="120"/>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1:35" ht="16.149999999999999" customHeight="1">
      <c r="A58" s="174" t="s">
        <v>217</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24"/>
      <c r="AC58" s="124"/>
      <c r="AD58" s="124"/>
      <c r="AE58" s="124"/>
      <c r="AF58" s="304"/>
    </row>
    <row r="59" spans="1:35" ht="16.149999999999999" customHeight="1" thickBot="1">
      <c r="A59" s="112" t="s">
        <v>218</v>
      </c>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B59" s="305"/>
      <c r="AC59" s="305"/>
      <c r="AD59" s="305"/>
      <c r="AE59" s="305"/>
      <c r="AF59" s="305"/>
      <c r="AG59" s="119"/>
      <c r="AH59" s="113"/>
      <c r="AI59" s="113"/>
    </row>
    <row r="60" spans="1:35" ht="16.149999999999999" customHeight="1" thickTop="1" thickBot="1">
      <c r="A60" s="175" t="s">
        <v>219</v>
      </c>
      <c r="B60" s="127"/>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7"/>
      <c r="AB60" s="488">
        <f>【みほん】計算シート!E27</f>
        <v>3.6</v>
      </c>
      <c r="AC60" s="489"/>
      <c r="AD60" s="489"/>
      <c r="AE60" s="489"/>
      <c r="AF60" s="490"/>
      <c r="AG60" s="178" t="s">
        <v>220</v>
      </c>
      <c r="AH60" s="114"/>
      <c r="AI60" s="114"/>
    </row>
    <row r="61" spans="1:35" ht="16.149999999999999" customHeight="1" thickTop="1" thickBot="1">
      <c r="A61" s="179" t="s">
        <v>221</v>
      </c>
      <c r="B61" s="147"/>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233"/>
      <c r="AB61" s="494">
        <f>【みほん】計算シート!G27</f>
        <v>920000</v>
      </c>
      <c r="AC61" s="495"/>
      <c r="AD61" s="495"/>
      <c r="AE61" s="495"/>
      <c r="AF61" s="496"/>
      <c r="AG61" s="181" t="s">
        <v>190</v>
      </c>
    </row>
    <row r="62" spans="1:35" ht="16.149999999999999" customHeight="1" thickTop="1" thickBot="1">
      <c r="A62" s="179" t="s">
        <v>222</v>
      </c>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234"/>
      <c r="AB62" s="480">
        <f>【みほん】計算シート!G71+AB64</f>
        <v>941600</v>
      </c>
      <c r="AC62" s="481"/>
      <c r="AD62" s="481"/>
      <c r="AE62" s="481"/>
      <c r="AF62" s="482"/>
      <c r="AG62" s="182" t="s">
        <v>190</v>
      </c>
    </row>
    <row r="63" spans="1:35" ht="16.149999999999999" customHeight="1" thickTop="1">
      <c r="A63" s="183" t="s">
        <v>223</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483">
        <f>AB62-AB61</f>
        <v>21600</v>
      </c>
      <c r="AC63" s="483"/>
      <c r="AD63" s="483"/>
      <c r="AE63" s="483"/>
      <c r="AF63" s="483"/>
      <c r="AG63" s="182" t="s">
        <v>190</v>
      </c>
    </row>
    <row r="64" spans="1:35" ht="16.149999999999999" customHeight="1" thickBot="1">
      <c r="A64" s="152"/>
      <c r="B64" s="155" t="s">
        <v>224</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484">
        <v>0</v>
      </c>
      <c r="AC64" s="484"/>
      <c r="AD64" s="484"/>
      <c r="AE64" s="484"/>
      <c r="AF64" s="484"/>
      <c r="AG64" s="169" t="s">
        <v>190</v>
      </c>
    </row>
    <row r="65" spans="1:35" ht="16.149999999999999" customHeight="1" thickTop="1" thickBot="1">
      <c r="A65" s="184"/>
      <c r="B65" s="185" t="s">
        <v>225</v>
      </c>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480">
        <f>【みほん】計算シート!G49</f>
        <v>21600</v>
      </c>
      <c r="AC65" s="481"/>
      <c r="AD65" s="481"/>
      <c r="AE65" s="481"/>
      <c r="AF65" s="482"/>
      <c r="AG65" s="169" t="s">
        <v>226</v>
      </c>
    </row>
    <row r="66" spans="1:35" ht="16.149999999999999" customHeight="1" thickTop="1" thickBot="1">
      <c r="A66" s="186"/>
      <c r="B66" s="187" t="s">
        <v>227</v>
      </c>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467">
        <f>IFERROR(AB65/AB61*100,0)</f>
        <v>2.3478260869565215</v>
      </c>
      <c r="AC66" s="467"/>
      <c r="AD66" s="467"/>
      <c r="AE66" s="467"/>
      <c r="AF66" s="467"/>
      <c r="AG66" s="189" t="s">
        <v>228</v>
      </c>
    </row>
    <row r="67" spans="1:35" ht="16.149999999999999" customHeight="1">
      <c r="F67" s="122"/>
      <c r="G67" s="122"/>
      <c r="H67" s="122"/>
      <c r="I67" s="122"/>
      <c r="J67" s="122"/>
      <c r="K67" s="122"/>
      <c r="L67" s="122"/>
      <c r="M67" s="122"/>
      <c r="N67" s="122"/>
      <c r="O67" s="122"/>
      <c r="P67" s="122"/>
      <c r="Q67" s="122"/>
      <c r="R67" s="122"/>
      <c r="S67" s="122"/>
      <c r="T67" s="122"/>
      <c r="U67" s="122"/>
      <c r="V67" s="122"/>
      <c r="W67" s="122"/>
      <c r="X67" s="122"/>
      <c r="Y67" s="122"/>
      <c r="Z67" s="122"/>
      <c r="AA67" s="122"/>
    </row>
    <row r="68" spans="1:35" ht="16.149999999999999" customHeight="1" thickBot="1">
      <c r="A68" s="112" t="s">
        <v>305</v>
      </c>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90"/>
      <c r="AB68" s="275"/>
      <c r="AC68" s="275"/>
      <c r="AD68" s="275"/>
      <c r="AE68" s="275"/>
      <c r="AF68" s="275"/>
      <c r="AG68" s="190"/>
      <c r="AH68" s="113"/>
      <c r="AI68" s="113"/>
    </row>
    <row r="69" spans="1:35" ht="16.149999999999999" customHeight="1" thickTop="1" thickBot="1">
      <c r="A69" s="175" t="s">
        <v>306</v>
      </c>
      <c r="B69" s="127"/>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7"/>
      <c r="AB69" s="488">
        <f>【みほん】計算シート!E28</f>
        <v>1.6</v>
      </c>
      <c r="AC69" s="489"/>
      <c r="AD69" s="489"/>
      <c r="AE69" s="489"/>
      <c r="AF69" s="490"/>
      <c r="AG69" s="178" t="s">
        <v>220</v>
      </c>
      <c r="AH69" s="114"/>
      <c r="AI69" s="114"/>
    </row>
    <row r="70" spans="1:35" ht="16.149999999999999" customHeight="1" thickTop="1" thickBot="1">
      <c r="A70" s="179" t="s">
        <v>307</v>
      </c>
      <c r="B70" s="147"/>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233"/>
      <c r="AB70" s="480">
        <f>【みほん】計算シート!G28</f>
        <v>420000</v>
      </c>
      <c r="AC70" s="481"/>
      <c r="AD70" s="481"/>
      <c r="AE70" s="481"/>
      <c r="AF70" s="481"/>
      <c r="AG70" s="235" t="s">
        <v>190</v>
      </c>
    </row>
    <row r="71" spans="1:35" ht="16.149999999999999" customHeight="1" thickTop="1" thickBot="1">
      <c r="A71" s="179" t="s">
        <v>308</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480">
        <f>【みほん】計算シート!G72+AB73</f>
        <v>429600</v>
      </c>
      <c r="AC71" s="481"/>
      <c r="AD71" s="481"/>
      <c r="AE71" s="481"/>
      <c r="AF71" s="482"/>
      <c r="AG71" s="235" t="s">
        <v>190</v>
      </c>
    </row>
    <row r="72" spans="1:35" ht="16.149999999999999" customHeight="1" thickTop="1">
      <c r="A72" s="183" t="s">
        <v>233</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483">
        <f>AB71-AB70</f>
        <v>9600</v>
      </c>
      <c r="AC72" s="483"/>
      <c r="AD72" s="483"/>
      <c r="AE72" s="483"/>
      <c r="AF72" s="483"/>
      <c r="AG72" s="182" t="s">
        <v>190</v>
      </c>
    </row>
    <row r="73" spans="1:35" ht="16.149999999999999" customHeight="1" thickBot="1">
      <c r="A73" s="152"/>
      <c r="B73" s="155" t="s">
        <v>234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484">
        <v>0</v>
      </c>
      <c r="AC73" s="484"/>
      <c r="AD73" s="484"/>
      <c r="AE73" s="484"/>
      <c r="AF73" s="484"/>
      <c r="AG73" s="169" t="s">
        <v>190</v>
      </c>
    </row>
    <row r="74" spans="1:35" ht="16.149999999999999" customHeight="1" thickTop="1" thickBot="1">
      <c r="A74" s="184"/>
      <c r="B74" s="185" t="s">
        <v>235</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480">
        <f>【みほん】計算シート!G50</f>
        <v>9600</v>
      </c>
      <c r="AC74" s="481"/>
      <c r="AD74" s="481"/>
      <c r="AE74" s="481"/>
      <c r="AF74" s="481"/>
      <c r="AG74" s="236" t="s">
        <v>226</v>
      </c>
    </row>
    <row r="75" spans="1:35" ht="16.350000000000001" customHeight="1" thickTop="1" thickBot="1">
      <c r="A75" s="186"/>
      <c r="B75" s="187" t="s">
        <v>236</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485">
        <f>IFERROR(AB74/AB70*100,0)</f>
        <v>2.2857142857142856</v>
      </c>
      <c r="AC75" s="485"/>
      <c r="AD75" s="485"/>
      <c r="AE75" s="485"/>
      <c r="AF75" s="485"/>
      <c r="AG75" s="189" t="s">
        <v>228</v>
      </c>
    </row>
    <row r="76" spans="1:35" ht="16.350000000000001" customHeight="1"/>
    <row r="77" spans="1:35" ht="16.149999999999999" customHeight="1" thickBot="1">
      <c r="A77" s="112" t="s">
        <v>309</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487"/>
      <c r="AB77" s="542"/>
      <c r="AC77" s="542"/>
      <c r="AD77" s="542"/>
      <c r="AE77" s="542"/>
      <c r="AF77" s="542"/>
      <c r="AG77" s="487"/>
      <c r="AH77" s="113"/>
      <c r="AI77" s="113"/>
    </row>
    <row r="78" spans="1:35" ht="16.149999999999999" customHeight="1" thickTop="1" thickBot="1">
      <c r="A78" s="175" t="s">
        <v>310</v>
      </c>
      <c r="B78" s="127"/>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7"/>
      <c r="AB78" s="488">
        <f>【みほん】計算シート!E29</f>
        <v>0.5</v>
      </c>
      <c r="AC78" s="489"/>
      <c r="AD78" s="489"/>
      <c r="AE78" s="489"/>
      <c r="AF78" s="490"/>
      <c r="AG78" s="178" t="s">
        <v>220</v>
      </c>
      <c r="AH78" s="114"/>
      <c r="AI78" s="114"/>
    </row>
    <row r="79" spans="1:35" ht="16.149999999999999" customHeight="1" thickTop="1" thickBot="1">
      <c r="A79" s="179" t="s">
        <v>311</v>
      </c>
      <c r="B79" s="147"/>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80"/>
      <c r="AB79" s="480">
        <f>【みほん】計算シート!G29</f>
        <v>150000</v>
      </c>
      <c r="AC79" s="481"/>
      <c r="AD79" s="481"/>
      <c r="AE79" s="481"/>
      <c r="AF79" s="482"/>
      <c r="AG79" s="181" t="s">
        <v>190</v>
      </c>
    </row>
    <row r="80" spans="1:35" ht="16.149999999999999" customHeight="1" thickTop="1" thickBot="1">
      <c r="A80" s="179" t="s">
        <v>312</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480">
        <f>【みほん】計算シート!G73+AB82</f>
        <v>153000</v>
      </c>
      <c r="AC80" s="481"/>
      <c r="AD80" s="481"/>
      <c r="AE80" s="481"/>
      <c r="AF80" s="481"/>
      <c r="AG80" s="235" t="s">
        <v>190</v>
      </c>
    </row>
    <row r="81" spans="1:35" ht="16.149999999999999" customHeight="1" thickTop="1">
      <c r="A81" s="183" t="s">
        <v>241</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491">
        <f>AB80-AB79</f>
        <v>3000</v>
      </c>
      <c r="AC81" s="491"/>
      <c r="AD81" s="491"/>
      <c r="AE81" s="491"/>
      <c r="AF81" s="491"/>
      <c r="AG81" s="182" t="s">
        <v>190</v>
      </c>
    </row>
    <row r="82" spans="1:35" ht="16.149999999999999" customHeight="1" thickBot="1">
      <c r="A82" s="152"/>
      <c r="B82" s="155" t="s">
        <v>242</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486">
        <v>0</v>
      </c>
      <c r="AC82" s="486"/>
      <c r="AD82" s="486"/>
      <c r="AE82" s="486"/>
      <c r="AF82" s="486"/>
      <c r="AG82" s="169" t="s">
        <v>190</v>
      </c>
    </row>
    <row r="83" spans="1:35" ht="16.149999999999999" customHeight="1" thickTop="1" thickBot="1">
      <c r="A83" s="184"/>
      <c r="B83" s="185" t="s">
        <v>243</v>
      </c>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480">
        <f>【みほん】計算シート!G51</f>
        <v>3000</v>
      </c>
      <c r="AC83" s="481"/>
      <c r="AD83" s="481"/>
      <c r="AE83" s="481"/>
      <c r="AF83" s="482"/>
      <c r="AG83" s="169" t="s">
        <v>226</v>
      </c>
    </row>
    <row r="84" spans="1:35" ht="16.350000000000001" customHeight="1" thickTop="1" thickBot="1">
      <c r="A84" s="186"/>
      <c r="B84" s="187" t="s">
        <v>244</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467">
        <f>IFERROR(AB83/AB79*100,0)</f>
        <v>2</v>
      </c>
      <c r="AC84" s="467"/>
      <c r="AD84" s="467"/>
      <c r="AE84" s="467"/>
      <c r="AF84" s="467"/>
      <c r="AG84" s="189" t="s">
        <v>228</v>
      </c>
    </row>
    <row r="85" spans="1:35" ht="16.350000000000001" customHeight="1"/>
    <row r="86" spans="1:35" ht="16.149999999999999" customHeight="1" thickBot="1">
      <c r="A86" s="112" t="s">
        <v>313</v>
      </c>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487"/>
      <c r="AB86" s="542"/>
      <c r="AC86" s="542"/>
      <c r="AD86" s="542"/>
      <c r="AE86" s="542"/>
      <c r="AF86" s="542"/>
      <c r="AG86" s="487"/>
      <c r="AH86" s="113"/>
      <c r="AI86" s="113"/>
    </row>
    <row r="87" spans="1:35" ht="16.149999999999999" customHeight="1" thickTop="1" thickBot="1">
      <c r="A87" s="175" t="s">
        <v>314</v>
      </c>
      <c r="B87" s="127"/>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c r="AB87" s="488">
        <f>【みほん】計算シート!E30</f>
        <v>1</v>
      </c>
      <c r="AC87" s="489"/>
      <c r="AD87" s="489"/>
      <c r="AE87" s="489"/>
      <c r="AF87" s="490"/>
      <c r="AG87" s="178" t="s">
        <v>220</v>
      </c>
      <c r="AH87" s="114"/>
      <c r="AI87" s="114"/>
    </row>
    <row r="88" spans="1:35" ht="16.149999999999999" customHeight="1" thickTop="1" thickBot="1">
      <c r="A88" s="179" t="s">
        <v>315</v>
      </c>
      <c r="B88" s="147"/>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233"/>
      <c r="AB88" s="480">
        <f>【みほん】計算シート!G30</f>
        <v>250000</v>
      </c>
      <c r="AC88" s="481"/>
      <c r="AD88" s="481"/>
      <c r="AE88" s="481"/>
      <c r="AF88" s="482"/>
      <c r="AG88" s="181" t="s">
        <v>190</v>
      </c>
    </row>
    <row r="89" spans="1:35" ht="16.149999999999999" customHeight="1" thickTop="1" thickBot="1">
      <c r="A89" s="179" t="s">
        <v>316</v>
      </c>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480">
        <f>【みほん】計算シート!G74+AB91</f>
        <v>256000</v>
      </c>
      <c r="AC89" s="481"/>
      <c r="AD89" s="481"/>
      <c r="AE89" s="481"/>
      <c r="AF89" s="482"/>
      <c r="AG89" s="182" t="s">
        <v>190</v>
      </c>
    </row>
    <row r="90" spans="1:35" ht="16.149999999999999" customHeight="1" thickTop="1">
      <c r="A90" s="183" t="s">
        <v>249</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491">
        <f>AB89-AB88</f>
        <v>6000</v>
      </c>
      <c r="AC90" s="491"/>
      <c r="AD90" s="491"/>
      <c r="AE90" s="491"/>
      <c r="AF90" s="491"/>
      <c r="AG90" s="182" t="s">
        <v>190</v>
      </c>
    </row>
    <row r="91" spans="1:35" ht="16.149999999999999" customHeight="1" thickBot="1">
      <c r="A91" s="152"/>
      <c r="B91" s="155" t="s">
        <v>250</v>
      </c>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486">
        <v>0</v>
      </c>
      <c r="AC91" s="486"/>
      <c r="AD91" s="486"/>
      <c r="AE91" s="486"/>
      <c r="AF91" s="486"/>
      <c r="AG91" s="169" t="s">
        <v>190</v>
      </c>
    </row>
    <row r="92" spans="1:35" ht="16.350000000000001" customHeight="1" thickTop="1" thickBot="1">
      <c r="A92" s="184"/>
      <c r="B92" s="185" t="s">
        <v>251</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480">
        <f>【みほん】計算シート!G52</f>
        <v>6000</v>
      </c>
      <c r="AC92" s="481"/>
      <c r="AD92" s="481"/>
      <c r="AE92" s="481"/>
      <c r="AF92" s="481"/>
      <c r="AG92" s="236" t="s">
        <v>226</v>
      </c>
    </row>
    <row r="93" spans="1:35" ht="16.350000000000001" customHeight="1" thickTop="1" thickBot="1">
      <c r="A93" s="186"/>
      <c r="B93" s="187" t="s">
        <v>252</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467">
        <f>IFERROR(AB92/AB88*100,0)</f>
        <v>2.4</v>
      </c>
      <c r="AC93" s="467"/>
      <c r="AD93" s="467"/>
      <c r="AE93" s="467"/>
      <c r="AF93" s="467"/>
      <c r="AG93" s="189" t="s">
        <v>228</v>
      </c>
    </row>
    <row r="94" spans="1:35" ht="16.350000000000001" customHeight="1"/>
    <row r="95" spans="1:35" ht="16.149999999999999" customHeight="1" thickBot="1">
      <c r="A95" s="112" t="s">
        <v>253</v>
      </c>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487"/>
      <c r="AB95" s="542"/>
      <c r="AC95" s="542"/>
      <c r="AD95" s="542"/>
      <c r="AE95" s="542"/>
      <c r="AF95" s="542"/>
      <c r="AG95" s="487"/>
      <c r="AH95" s="113"/>
      <c r="AI95" s="113"/>
    </row>
    <row r="96" spans="1:35" ht="16.149999999999999" customHeight="1" thickTop="1" thickBot="1">
      <c r="A96" s="175" t="s">
        <v>254</v>
      </c>
      <c r="B96" s="127"/>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7"/>
      <c r="AB96" s="488">
        <f>【みほん】計算シート!E31</f>
        <v>0.5</v>
      </c>
      <c r="AC96" s="489"/>
      <c r="AD96" s="489"/>
      <c r="AE96" s="489"/>
      <c r="AF96" s="490"/>
      <c r="AG96" s="178" t="s">
        <v>220</v>
      </c>
      <c r="AH96" s="114"/>
      <c r="AI96" s="114"/>
    </row>
    <row r="97" spans="1:35" ht="16.149999999999999" customHeight="1" thickTop="1" thickBot="1">
      <c r="A97" s="179" t="s">
        <v>255</v>
      </c>
      <c r="B97" s="147"/>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80"/>
      <c r="AB97" s="480">
        <f>【みほん】計算シート!G31</f>
        <v>100000</v>
      </c>
      <c r="AC97" s="481"/>
      <c r="AD97" s="481"/>
      <c r="AE97" s="481"/>
      <c r="AF97" s="481"/>
      <c r="AG97" s="235" t="s">
        <v>190</v>
      </c>
    </row>
    <row r="98" spans="1:35" ht="16.149999999999999" customHeight="1" thickTop="1" thickBot="1">
      <c r="A98" s="179" t="s">
        <v>256</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480">
        <f>【みほん】計算シート!G75+AB100</f>
        <v>103000</v>
      </c>
      <c r="AC98" s="481"/>
      <c r="AD98" s="481"/>
      <c r="AE98" s="481"/>
      <c r="AF98" s="482"/>
      <c r="AG98" s="182" t="s">
        <v>190</v>
      </c>
    </row>
    <row r="99" spans="1:35" ht="16.149999999999999" customHeight="1" thickTop="1">
      <c r="A99" s="183" t="s">
        <v>257</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483">
        <f>AB98-AB97</f>
        <v>3000</v>
      </c>
      <c r="AC99" s="483"/>
      <c r="AD99" s="483"/>
      <c r="AE99" s="483"/>
      <c r="AF99" s="483"/>
      <c r="AG99" s="182" t="s">
        <v>190</v>
      </c>
    </row>
    <row r="100" spans="1:35" ht="16.149999999999999" customHeight="1" thickBot="1">
      <c r="A100" s="152"/>
      <c r="B100" s="155" t="s">
        <v>258</v>
      </c>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484">
        <v>0</v>
      </c>
      <c r="AC100" s="484"/>
      <c r="AD100" s="484"/>
      <c r="AE100" s="484"/>
      <c r="AF100" s="484"/>
      <c r="AG100" s="169" t="s">
        <v>190</v>
      </c>
    </row>
    <row r="101" spans="1:35" ht="16.149999999999999" customHeight="1" thickTop="1" thickBot="1">
      <c r="A101" s="184"/>
      <c r="B101" s="185" t="s">
        <v>259</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480">
        <f>【みほん】計算シート!G53</f>
        <v>3000</v>
      </c>
      <c r="AC101" s="481"/>
      <c r="AD101" s="481"/>
      <c r="AE101" s="481"/>
      <c r="AF101" s="481"/>
      <c r="AG101" s="236" t="s">
        <v>226</v>
      </c>
    </row>
    <row r="102" spans="1:35" ht="16.350000000000001" customHeight="1" thickTop="1" thickBot="1">
      <c r="A102" s="186"/>
      <c r="B102" s="187" t="s">
        <v>260</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485">
        <f>IFERROR(AB101/AB97*100,0)</f>
        <v>3</v>
      </c>
      <c r="AC102" s="485"/>
      <c r="AD102" s="485"/>
      <c r="AE102" s="485"/>
      <c r="AF102" s="485"/>
      <c r="AG102" s="189" t="s">
        <v>228</v>
      </c>
    </row>
    <row r="103" spans="1:35" ht="16.350000000000001" customHeight="1">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91"/>
      <c r="AC103" s="191"/>
      <c r="AD103" s="191"/>
      <c r="AE103" s="191"/>
      <c r="AF103" s="191"/>
      <c r="AG103" s="122"/>
    </row>
    <row r="104" spans="1:35" ht="16.350000000000001" customHeight="1">
      <c r="A104" s="192" t="s">
        <v>261</v>
      </c>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row>
    <row r="105" spans="1:35" ht="16.149999999999999" customHeight="1" thickBot="1">
      <c r="A105" s="192" t="s">
        <v>317</v>
      </c>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476"/>
      <c r="AB105" s="539"/>
      <c r="AC105" s="539"/>
      <c r="AD105" s="539"/>
      <c r="AE105" s="539"/>
      <c r="AF105" s="539"/>
      <c r="AG105" s="476"/>
      <c r="AH105" s="113"/>
      <c r="AI105" s="113"/>
    </row>
    <row r="106" spans="1:35" ht="16.149999999999999" customHeight="1" thickTop="1" thickBot="1">
      <c r="A106" s="194" t="s">
        <v>318</v>
      </c>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6"/>
      <c r="AB106" s="477">
        <f>【みほん】計算シート!E97</f>
        <v>0.5</v>
      </c>
      <c r="AC106" s="478"/>
      <c r="AD106" s="478"/>
      <c r="AE106" s="478"/>
      <c r="AF106" s="479"/>
      <c r="AG106" s="197" t="s">
        <v>220</v>
      </c>
      <c r="AH106" s="114"/>
      <c r="AI106" s="114"/>
    </row>
    <row r="107" spans="1:35" ht="16.149999999999999" customHeight="1" thickTop="1" thickBot="1">
      <c r="A107" s="198" t="s">
        <v>264</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237"/>
      <c r="AB107" s="465">
        <f>【みほん】計算シート!Q97</f>
        <v>366975</v>
      </c>
      <c r="AC107" s="465"/>
      <c r="AD107" s="465"/>
      <c r="AE107" s="465"/>
      <c r="AF107" s="466"/>
      <c r="AG107" s="201" t="s">
        <v>190</v>
      </c>
      <c r="AH107" s="114"/>
      <c r="AI107" s="114"/>
    </row>
    <row r="108" spans="1:35" ht="16.149999999999999" customHeight="1" thickTop="1" thickBot="1">
      <c r="A108" s="198" t="s">
        <v>319</v>
      </c>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238"/>
      <c r="AB108" s="540">
        <f>【みほん】計算シート!G97</f>
        <v>300000</v>
      </c>
      <c r="AC108" s="540"/>
      <c r="AD108" s="540"/>
      <c r="AE108" s="540"/>
      <c r="AF108" s="541"/>
      <c r="AG108" s="201" t="s">
        <v>190</v>
      </c>
    </row>
    <row r="109" spans="1:35" ht="16.149999999999999" customHeight="1" thickTop="1" thickBot="1">
      <c r="A109" s="198" t="s">
        <v>266</v>
      </c>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39"/>
      <c r="AB109" s="465">
        <f>【みほん】計算シート!Q127+AB113</f>
        <v>370470</v>
      </c>
      <c r="AC109" s="465"/>
      <c r="AD109" s="465"/>
      <c r="AE109" s="465"/>
      <c r="AF109" s="466"/>
      <c r="AG109" s="203" t="s">
        <v>190</v>
      </c>
    </row>
    <row r="110" spans="1:35" ht="16.149999999999999" customHeight="1" thickTop="1" thickBot="1">
      <c r="A110" s="198" t="s">
        <v>320</v>
      </c>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39"/>
      <c r="AB110" s="464">
        <f>【みほん】計算シート!G127+AB113</f>
        <v>303000</v>
      </c>
      <c r="AC110" s="465"/>
      <c r="AD110" s="465"/>
      <c r="AE110" s="465"/>
      <c r="AF110" s="466"/>
      <c r="AG110" s="203" t="s">
        <v>190</v>
      </c>
    </row>
    <row r="111" spans="1:35" ht="16.149999999999999" customHeight="1" thickTop="1">
      <c r="A111" s="204" t="s">
        <v>268</v>
      </c>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474">
        <f>AB109-AB107</f>
        <v>3495</v>
      </c>
      <c r="AC111" s="474"/>
      <c r="AD111" s="474"/>
      <c r="AE111" s="474"/>
      <c r="AF111" s="474"/>
      <c r="AG111" s="203" t="s">
        <v>190</v>
      </c>
    </row>
    <row r="112" spans="1:35" ht="16.149999999999999" customHeight="1">
      <c r="A112" s="204" t="s">
        <v>321</v>
      </c>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475">
        <f>AB110-AB108</f>
        <v>3000</v>
      </c>
      <c r="AC112" s="475"/>
      <c r="AD112" s="475"/>
      <c r="AE112" s="475"/>
      <c r="AF112" s="475"/>
      <c r="AG112" s="203" t="s">
        <v>190</v>
      </c>
    </row>
    <row r="113" spans="1:35" ht="16.149999999999999" customHeight="1" thickBot="1">
      <c r="A113" s="205"/>
      <c r="B113" s="206" t="s">
        <v>322</v>
      </c>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463">
        <v>0</v>
      </c>
      <c r="AC113" s="463"/>
      <c r="AD113" s="463"/>
      <c r="AE113" s="463"/>
      <c r="AF113" s="463"/>
      <c r="AG113" s="208" t="s">
        <v>190</v>
      </c>
    </row>
    <row r="114" spans="1:35" ht="16.149999999999999" customHeight="1" thickTop="1" thickBot="1">
      <c r="A114" s="209"/>
      <c r="B114" s="210" t="s">
        <v>323</v>
      </c>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464">
        <f>【みほん】計算シート!G112</f>
        <v>3000</v>
      </c>
      <c r="AC114" s="465"/>
      <c r="AD114" s="465"/>
      <c r="AE114" s="465"/>
      <c r="AF114" s="465"/>
      <c r="AG114" s="240" t="s">
        <v>226</v>
      </c>
    </row>
    <row r="115" spans="1:35" ht="16.350000000000001" customHeight="1" thickTop="1" thickBot="1">
      <c r="A115" s="211"/>
      <c r="B115" s="212" t="s">
        <v>324</v>
      </c>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467">
        <f>IFERROR(AB114/AB108*100,0)</f>
        <v>1</v>
      </c>
      <c r="AC115" s="467"/>
      <c r="AD115" s="467"/>
      <c r="AE115" s="467"/>
      <c r="AF115" s="467"/>
      <c r="AG115" s="214" t="s">
        <v>228</v>
      </c>
    </row>
    <row r="116" spans="1:35" ht="16.350000000000001" customHeight="1">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row>
    <row r="117" spans="1:35" ht="16.149999999999999" customHeight="1" thickBot="1">
      <c r="A117" s="192" t="s">
        <v>325</v>
      </c>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476"/>
      <c r="AB117" s="539"/>
      <c r="AC117" s="539"/>
      <c r="AD117" s="539"/>
      <c r="AE117" s="539"/>
      <c r="AF117" s="539"/>
      <c r="AG117" s="476"/>
      <c r="AH117" s="113"/>
      <c r="AI117" s="113"/>
    </row>
    <row r="118" spans="1:35" ht="16.149999999999999" customHeight="1" thickTop="1" thickBot="1">
      <c r="A118" s="194" t="s">
        <v>326</v>
      </c>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6"/>
      <c r="AB118" s="477">
        <f>【みほん】計算シート!E98</f>
        <v>1</v>
      </c>
      <c r="AC118" s="478"/>
      <c r="AD118" s="478"/>
      <c r="AE118" s="478"/>
      <c r="AF118" s="479"/>
      <c r="AG118" s="197" t="s">
        <v>220</v>
      </c>
      <c r="AH118" s="114"/>
      <c r="AI118" s="114"/>
    </row>
    <row r="119" spans="1:35" ht="16.149999999999999" customHeight="1" thickTop="1" thickBot="1">
      <c r="A119" s="198" t="s">
        <v>271</v>
      </c>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200"/>
      <c r="AB119" s="471">
        <f>【みほん】計算シート!Q98</f>
        <v>357655</v>
      </c>
      <c r="AC119" s="472"/>
      <c r="AD119" s="472"/>
      <c r="AE119" s="472"/>
      <c r="AF119" s="473"/>
      <c r="AG119" s="201" t="s">
        <v>190</v>
      </c>
      <c r="AH119" s="114"/>
      <c r="AI119" s="114"/>
    </row>
    <row r="120" spans="1:35" ht="16.149999999999999" customHeight="1" thickTop="1" thickBot="1">
      <c r="A120" s="198" t="s">
        <v>327</v>
      </c>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200"/>
      <c r="AB120" s="471">
        <f>【みほん】計算シート!G98</f>
        <v>250000</v>
      </c>
      <c r="AC120" s="472"/>
      <c r="AD120" s="472"/>
      <c r="AE120" s="472"/>
      <c r="AF120" s="473"/>
      <c r="AG120" s="201" t="s">
        <v>190</v>
      </c>
    </row>
    <row r="121" spans="1:35" ht="16.149999999999999" customHeight="1" thickTop="1" thickBot="1">
      <c r="A121" s="198" t="s">
        <v>273</v>
      </c>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464">
        <f>【みほん】計算シート!Q128+AB125</f>
        <v>365810</v>
      </c>
      <c r="AC121" s="465"/>
      <c r="AD121" s="465"/>
      <c r="AE121" s="465"/>
      <c r="AF121" s="466"/>
      <c r="AG121" s="203" t="s">
        <v>190</v>
      </c>
    </row>
    <row r="122" spans="1:35" ht="16.149999999999999" customHeight="1" thickTop="1" thickBot="1">
      <c r="A122" s="198" t="s">
        <v>328</v>
      </c>
      <c r="B122" s="202"/>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464">
        <f>【みほん】計算シート!G128+AB125</f>
        <v>256000</v>
      </c>
      <c r="AC122" s="465"/>
      <c r="AD122" s="465"/>
      <c r="AE122" s="465"/>
      <c r="AF122" s="466"/>
      <c r="AG122" s="203" t="s">
        <v>190</v>
      </c>
    </row>
    <row r="123" spans="1:35" ht="16.149999999999999" customHeight="1" thickTop="1">
      <c r="A123" s="204" t="s">
        <v>275</v>
      </c>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474">
        <f>AB121-AB119</f>
        <v>8155</v>
      </c>
      <c r="AC123" s="474"/>
      <c r="AD123" s="474"/>
      <c r="AE123" s="474"/>
      <c r="AF123" s="474"/>
      <c r="AG123" s="203" t="s">
        <v>190</v>
      </c>
    </row>
    <row r="124" spans="1:35" ht="16.149999999999999" customHeight="1">
      <c r="A124" s="204" t="s">
        <v>329</v>
      </c>
      <c r="B124" s="202"/>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475">
        <f>AB122-AB120</f>
        <v>6000</v>
      </c>
      <c r="AC124" s="475"/>
      <c r="AD124" s="475"/>
      <c r="AE124" s="475"/>
      <c r="AF124" s="475"/>
      <c r="AG124" s="203" t="s">
        <v>190</v>
      </c>
    </row>
    <row r="125" spans="1:35" ht="16.149999999999999" customHeight="1" thickBot="1">
      <c r="A125" s="205"/>
      <c r="B125" s="206" t="s">
        <v>330</v>
      </c>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463">
        <v>0</v>
      </c>
      <c r="AC125" s="463"/>
      <c r="AD125" s="463"/>
      <c r="AE125" s="463"/>
      <c r="AF125" s="463"/>
      <c r="AG125" s="208" t="s">
        <v>190</v>
      </c>
    </row>
    <row r="126" spans="1:35" ht="16.149999999999999" customHeight="1" thickTop="1" thickBot="1">
      <c r="A126" s="209"/>
      <c r="B126" s="210" t="s">
        <v>331</v>
      </c>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464">
        <f>【みほん】計算シート!G113</f>
        <v>6000</v>
      </c>
      <c r="AC126" s="465"/>
      <c r="AD126" s="465"/>
      <c r="AE126" s="465"/>
      <c r="AF126" s="466"/>
      <c r="AG126" s="208" t="s">
        <v>226</v>
      </c>
    </row>
    <row r="127" spans="1:35" ht="16.350000000000001" customHeight="1" thickTop="1" thickBot="1">
      <c r="A127" s="211"/>
      <c r="B127" s="212" t="s">
        <v>332</v>
      </c>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467">
        <f>IFERROR(AB126/AB120*100,0)</f>
        <v>2.4</v>
      </c>
      <c r="AC127" s="467"/>
      <c r="AD127" s="467"/>
      <c r="AE127" s="467"/>
      <c r="AF127" s="467"/>
      <c r="AG127" s="214" t="s">
        <v>228</v>
      </c>
    </row>
    <row r="128" spans="1:35" ht="13.5" customHeight="1">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row>
    <row r="129" spans="1:36" ht="16.149999999999999" customHeight="1" thickBot="1">
      <c r="A129" s="112" t="s">
        <v>333</v>
      </c>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row>
    <row r="130" spans="1:36" ht="16.149999999999999" customHeight="1">
      <c r="A130" s="164" t="s">
        <v>334</v>
      </c>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215"/>
      <c r="AJ130" s="110" t="b">
        <v>0</v>
      </c>
    </row>
    <row r="131" spans="1:36" ht="16.149999999999999" customHeight="1">
      <c r="A131" s="152"/>
      <c r="B131" s="109"/>
      <c r="C131" s="109" t="s">
        <v>278</v>
      </c>
      <c r="D131" s="109"/>
      <c r="E131" s="109"/>
      <c r="F131" s="109"/>
      <c r="G131" s="109"/>
      <c r="H131" s="109"/>
      <c r="I131" s="109"/>
      <c r="J131" s="109"/>
      <c r="K131" s="109"/>
      <c r="L131" s="109"/>
      <c r="M131" s="109" t="s">
        <v>279</v>
      </c>
      <c r="N131" s="109"/>
      <c r="O131" s="109"/>
      <c r="P131" s="109"/>
      <c r="Q131" s="109"/>
      <c r="R131" s="109"/>
      <c r="S131" s="109"/>
      <c r="T131" s="109"/>
      <c r="U131" s="109"/>
      <c r="V131" s="109"/>
      <c r="W131" s="109"/>
      <c r="X131" s="109"/>
      <c r="Y131" s="109"/>
      <c r="Z131" s="109"/>
      <c r="AA131" s="109"/>
      <c r="AB131" s="109"/>
      <c r="AC131" s="109"/>
      <c r="AD131" s="109"/>
      <c r="AE131" s="109"/>
      <c r="AF131" s="109"/>
      <c r="AG131" s="134"/>
      <c r="AJ131" s="110" t="b">
        <v>0</v>
      </c>
    </row>
    <row r="132" spans="1:36" ht="15.6" customHeight="1">
      <c r="A132" s="152"/>
      <c r="B132" s="109"/>
      <c r="C132" s="109" t="s">
        <v>280</v>
      </c>
      <c r="D132" s="109"/>
      <c r="E132" s="109"/>
      <c r="F132" s="109"/>
      <c r="G132" s="109"/>
      <c r="H132" s="109"/>
      <c r="I132" s="109"/>
      <c r="J132" s="468"/>
      <c r="K132" s="468"/>
      <c r="L132" s="468"/>
      <c r="M132" s="468"/>
      <c r="N132" s="468"/>
      <c r="O132" s="468"/>
      <c r="P132" s="468"/>
      <c r="Q132" s="468"/>
      <c r="R132" s="468"/>
      <c r="S132" s="468"/>
      <c r="T132" s="468"/>
      <c r="U132" s="468"/>
      <c r="V132" s="468"/>
      <c r="W132" s="468"/>
      <c r="X132" s="468"/>
      <c r="Y132" s="468"/>
      <c r="Z132" s="468"/>
      <c r="AA132" s="468"/>
      <c r="AB132" s="468"/>
      <c r="AC132" s="468"/>
      <c r="AD132" s="468"/>
      <c r="AE132" s="468"/>
      <c r="AF132" s="468"/>
      <c r="AG132" s="134" t="s">
        <v>199</v>
      </c>
      <c r="AJ132" s="110" t="b">
        <v>0</v>
      </c>
    </row>
    <row r="133" spans="1:36" ht="5.45" customHeight="1">
      <c r="A133" s="216"/>
      <c r="B133" s="130"/>
      <c r="C133" s="130"/>
      <c r="D133" s="130"/>
      <c r="E133" s="130"/>
      <c r="F133" s="130"/>
      <c r="G133" s="130"/>
      <c r="H133" s="130"/>
      <c r="I133" s="130"/>
      <c r="J133" s="130"/>
      <c r="K133" s="130"/>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131"/>
    </row>
    <row r="134" spans="1:36">
      <c r="A134" s="183" t="s">
        <v>335</v>
      </c>
      <c r="B134" s="168"/>
      <c r="C134" s="168"/>
      <c r="D134" s="168"/>
      <c r="E134" s="168"/>
      <c r="F134" s="168"/>
      <c r="G134" s="168"/>
      <c r="H134" s="168"/>
      <c r="I134" s="168"/>
      <c r="J134" s="168"/>
      <c r="K134" s="16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9"/>
    </row>
    <row r="135" spans="1:36" ht="49.15" customHeight="1">
      <c r="A135" s="152"/>
      <c r="B135" s="109"/>
      <c r="C135" s="469"/>
      <c r="D135" s="469"/>
      <c r="E135" s="469"/>
      <c r="F135" s="469"/>
      <c r="G135" s="469"/>
      <c r="H135" s="469"/>
      <c r="I135" s="469"/>
      <c r="J135" s="469"/>
      <c r="K135" s="469"/>
      <c r="L135" s="469"/>
      <c r="M135" s="469"/>
      <c r="N135" s="469"/>
      <c r="O135" s="469"/>
      <c r="P135" s="469"/>
      <c r="Q135" s="469"/>
      <c r="R135" s="469"/>
      <c r="S135" s="469"/>
      <c r="T135" s="469"/>
      <c r="U135" s="469"/>
      <c r="V135" s="469"/>
      <c r="W135" s="469"/>
      <c r="X135" s="469"/>
      <c r="Y135" s="469"/>
      <c r="Z135" s="469"/>
      <c r="AA135" s="469"/>
      <c r="AB135" s="469"/>
      <c r="AC135" s="469"/>
      <c r="AD135" s="469"/>
      <c r="AE135" s="469"/>
      <c r="AF135" s="469"/>
      <c r="AG135" s="134"/>
    </row>
    <row r="136" spans="1:36" ht="9" customHeight="1" thickBot="1">
      <c r="A136" s="161"/>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3"/>
    </row>
    <row r="137" spans="1:36" ht="15" customHeight="1">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row>
    <row r="138" spans="1:36" ht="15" customHeight="1">
      <c r="A138" s="470" t="s">
        <v>282</v>
      </c>
      <c r="B138" s="470"/>
      <c r="C138" s="470"/>
      <c r="D138" s="470"/>
      <c r="E138" s="470"/>
      <c r="F138" s="470"/>
      <c r="G138" s="470"/>
      <c r="H138" s="470"/>
      <c r="I138" s="470"/>
      <c r="J138" s="470"/>
      <c r="K138" s="470"/>
      <c r="L138" s="470"/>
      <c r="M138" s="470"/>
      <c r="N138" s="470"/>
      <c r="O138" s="470"/>
      <c r="P138" s="470"/>
      <c r="Q138" s="470"/>
      <c r="R138" s="470"/>
      <c r="S138" s="470"/>
      <c r="T138" s="470"/>
      <c r="U138" s="470"/>
      <c r="V138" s="470"/>
      <c r="W138" s="470"/>
      <c r="X138" s="470"/>
      <c r="Y138" s="470"/>
      <c r="Z138" s="470"/>
      <c r="AA138" s="470"/>
      <c r="AB138" s="470"/>
      <c r="AC138" s="470"/>
      <c r="AD138" s="470"/>
      <c r="AE138" s="470"/>
      <c r="AF138" s="470"/>
      <c r="AG138" s="470"/>
      <c r="AH138" s="220"/>
      <c r="AI138" s="220"/>
    </row>
    <row r="139" spans="1:36" ht="15" customHeight="1">
      <c r="A139" s="470"/>
      <c r="B139" s="470"/>
      <c r="C139" s="470"/>
      <c r="D139" s="470"/>
      <c r="E139" s="470"/>
      <c r="F139" s="470"/>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0"/>
      <c r="AD139" s="470"/>
      <c r="AE139" s="470"/>
      <c r="AF139" s="470"/>
      <c r="AG139" s="470"/>
      <c r="AH139" s="220"/>
      <c r="AI139" s="220"/>
    </row>
    <row r="140" spans="1:36" ht="15" customHeight="1">
      <c r="A140" s="109"/>
      <c r="B140" s="109"/>
      <c r="C140" s="109" t="s">
        <v>180</v>
      </c>
      <c r="D140" s="109"/>
      <c r="E140" s="461"/>
      <c r="F140" s="461"/>
      <c r="G140" s="109" t="s">
        <v>181</v>
      </c>
      <c r="H140" s="461"/>
      <c r="I140" s="461"/>
      <c r="J140" s="109" t="s">
        <v>182</v>
      </c>
      <c r="K140" s="461"/>
      <c r="L140" s="461"/>
      <c r="M140" s="109" t="s">
        <v>283</v>
      </c>
      <c r="N140" s="109"/>
      <c r="O140" s="109"/>
      <c r="P140" s="109" t="s">
        <v>284</v>
      </c>
      <c r="Q140" s="109"/>
      <c r="R140" s="109"/>
      <c r="S140" s="109"/>
      <c r="T140" s="462"/>
      <c r="U140" s="462"/>
      <c r="V140" s="462"/>
      <c r="W140" s="462"/>
      <c r="X140" s="462"/>
      <c r="Y140" s="462"/>
      <c r="Z140" s="462"/>
      <c r="AA140" s="462"/>
      <c r="AB140" s="462"/>
      <c r="AC140" s="462"/>
      <c r="AD140" s="462"/>
      <c r="AE140" s="462"/>
      <c r="AF140" s="462"/>
      <c r="AG140" s="109"/>
    </row>
    <row r="141" spans="1:36" ht="15" customHeight="1">
      <c r="A141" s="109"/>
      <c r="B141" s="109"/>
      <c r="C141" s="109"/>
      <c r="D141" s="109"/>
      <c r="E141" s="124"/>
      <c r="F141" s="124"/>
      <c r="G141" s="109"/>
      <c r="H141" s="124"/>
      <c r="I141" s="124"/>
      <c r="J141" s="109"/>
      <c r="K141" s="124"/>
      <c r="L141" s="124"/>
      <c r="M141" s="109"/>
      <c r="N141" s="109"/>
      <c r="O141" s="109"/>
      <c r="P141" s="109"/>
      <c r="Q141" s="109"/>
      <c r="R141" s="109"/>
      <c r="S141" s="109"/>
      <c r="T141" s="124"/>
      <c r="U141" s="124"/>
      <c r="V141" s="124"/>
      <c r="W141" s="124"/>
      <c r="X141" s="124"/>
      <c r="Y141" s="124"/>
      <c r="Z141" s="124"/>
      <c r="AA141" s="124"/>
      <c r="AB141" s="124"/>
      <c r="AC141" s="124"/>
      <c r="AD141" s="124"/>
      <c r="AE141" s="124"/>
      <c r="AF141" s="124"/>
      <c r="AG141" s="109"/>
    </row>
    <row r="142" spans="1:36" ht="15" customHeight="1">
      <c r="A142" s="109" t="s">
        <v>285</v>
      </c>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row>
    <row r="143" spans="1:36" ht="15" customHeight="1">
      <c r="A143" s="221"/>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2"/>
      <c r="AI143" s="220"/>
    </row>
    <row r="144" spans="1:36" ht="15" customHeight="1">
      <c r="A144" s="221"/>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2"/>
      <c r="AI144" s="220"/>
    </row>
    <row r="145" spans="1:35" ht="15" customHeight="1">
      <c r="A145" s="221"/>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2"/>
      <c r="AI145" s="220"/>
    </row>
    <row r="146" spans="1:35" ht="15" customHeight="1">
      <c r="A146" s="221"/>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2"/>
      <c r="AI146" s="220"/>
    </row>
    <row r="147" spans="1:35" ht="15" customHeight="1">
      <c r="A147" s="221"/>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2"/>
      <c r="AI147" s="220"/>
    </row>
    <row r="148" spans="1:35" ht="15" customHeight="1">
      <c r="A148" s="221"/>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2"/>
      <c r="AI148" s="220"/>
    </row>
    <row r="149" spans="1:35" ht="15" customHeight="1">
      <c r="A149" s="221"/>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2"/>
      <c r="AI149" s="220"/>
    </row>
    <row r="150" spans="1:35" ht="15" customHeight="1">
      <c r="A150" s="221"/>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2"/>
      <c r="AI150" s="220"/>
    </row>
    <row r="151" spans="1:35" ht="15" customHeight="1">
      <c r="A151" s="221"/>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2"/>
      <c r="AI151" s="220"/>
    </row>
    <row r="152" spans="1:35" ht="15" customHeight="1">
      <c r="A152" s="221"/>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2"/>
      <c r="AI152" s="220"/>
    </row>
    <row r="153" spans="1:35" ht="15" customHeight="1">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2"/>
      <c r="AI153" s="220"/>
    </row>
    <row r="154" spans="1:35" ht="15" customHeight="1">
      <c r="A154" s="221"/>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2"/>
      <c r="AI154" s="220"/>
    </row>
    <row r="155" spans="1:35" ht="15" customHeight="1">
      <c r="A155" s="221"/>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2"/>
      <c r="AI155" s="220"/>
    </row>
    <row r="156" spans="1:35" ht="15" customHeight="1">
      <c r="A156" s="221"/>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2"/>
      <c r="AI156" s="220"/>
    </row>
    <row r="157" spans="1:35" ht="15" customHeight="1">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2"/>
      <c r="AI157" s="220"/>
    </row>
    <row r="158" spans="1:35" ht="15" customHeight="1">
      <c r="A158" s="221"/>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2"/>
      <c r="AI158" s="220"/>
    </row>
    <row r="159" spans="1:35" ht="15" customHeight="1">
      <c r="A159" s="221"/>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2"/>
      <c r="AI159" s="220"/>
    </row>
    <row r="160" spans="1:35" ht="15" customHeight="1">
      <c r="A160" s="221"/>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2"/>
      <c r="AI160" s="220"/>
    </row>
    <row r="161" spans="1:35" ht="15" customHeight="1">
      <c r="A161" s="221"/>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2"/>
      <c r="AI161" s="220"/>
    </row>
    <row r="162" spans="1:35" ht="15" customHeight="1">
      <c r="A162" s="221"/>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2"/>
      <c r="AI162" s="220"/>
    </row>
    <row r="163" spans="1:35" ht="15" customHeight="1">
      <c r="A163" s="221"/>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2"/>
      <c r="AI163" s="220"/>
    </row>
    <row r="164" spans="1:35" ht="15" customHeight="1">
      <c r="A164" s="221"/>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2"/>
      <c r="AI164" s="220"/>
    </row>
    <row r="165" spans="1:35" ht="15" customHeight="1">
      <c r="A165" s="221"/>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2"/>
      <c r="AI165" s="220"/>
    </row>
    <row r="166" spans="1:35" ht="15" customHeight="1">
      <c r="A166" s="221"/>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2"/>
      <c r="AI166" s="220"/>
    </row>
    <row r="167" spans="1:35" ht="15" customHeight="1">
      <c r="A167" s="221"/>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2"/>
      <c r="AI167" s="220"/>
    </row>
    <row r="168" spans="1:35" ht="15" customHeight="1">
      <c r="A168" s="221"/>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2"/>
      <c r="AI168" s="220"/>
    </row>
    <row r="169" spans="1:35" ht="15" customHeight="1">
      <c r="A169" s="221"/>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2"/>
      <c r="AI169" s="220"/>
    </row>
    <row r="170" spans="1:35" ht="15" customHeight="1">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2"/>
      <c r="AI170" s="220"/>
    </row>
    <row r="171" spans="1:35" ht="15" customHeight="1">
      <c r="A171" s="221"/>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2"/>
      <c r="AI171" s="220"/>
    </row>
    <row r="172" spans="1:35" ht="15" customHeight="1">
      <c r="A172" s="221"/>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2"/>
      <c r="AI172" s="220"/>
    </row>
    <row r="173" spans="1:35" ht="15" customHeight="1">
      <c r="A173" s="221"/>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2"/>
      <c r="AI173" s="220"/>
    </row>
    <row r="174" spans="1:35" ht="15" customHeight="1">
      <c r="A174" s="221"/>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2"/>
      <c r="AI174" s="220"/>
    </row>
    <row r="175" spans="1:35" ht="15" customHeight="1">
      <c r="A175" s="221"/>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2"/>
      <c r="AI175" s="220"/>
    </row>
    <row r="176" spans="1:35" ht="15" customHeight="1">
      <c r="A176" s="221"/>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2"/>
      <c r="AI176" s="220"/>
    </row>
    <row r="177" spans="1:70" ht="15" customHeight="1">
      <c r="A177" s="221"/>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2"/>
      <c r="AI177" s="220"/>
    </row>
    <row r="178" spans="1:70" ht="15" customHeight="1">
      <c r="A178" s="221"/>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2"/>
      <c r="AI178" s="220"/>
    </row>
    <row r="179" spans="1:70" ht="15" customHeight="1">
      <c r="A179" s="221"/>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2"/>
      <c r="AI179" s="220"/>
    </row>
    <row r="180" spans="1:70" ht="15" customHeight="1">
      <c r="A180" s="221"/>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2"/>
      <c r="AI180" s="220"/>
    </row>
    <row r="181" spans="1:70" ht="16.149999999999999" customHeight="1">
      <c r="A181" s="221"/>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2"/>
      <c r="AI181" s="220"/>
    </row>
    <row r="182" spans="1:70" ht="16.149999999999999" customHeight="1">
      <c r="A182" s="221"/>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2"/>
      <c r="AI182" s="220"/>
    </row>
    <row r="183" spans="1:70" ht="16.149999999999999" customHeight="1">
      <c r="A183" s="221"/>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2"/>
    </row>
    <row r="184" spans="1:70">
      <c r="A184" s="221"/>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2"/>
    </row>
    <row r="185" spans="1:70">
      <c r="A185" s="221"/>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2"/>
    </row>
    <row r="186" spans="1:70" ht="16.149999999999999" customHeight="1">
      <c r="A186" s="221"/>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2"/>
    </row>
    <row r="187" spans="1:70" ht="16.149999999999999" customHeight="1">
      <c r="A187" s="221"/>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2"/>
    </row>
    <row r="188" spans="1:70" ht="16.149999999999999" customHeight="1">
      <c r="A188" s="221"/>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2"/>
    </row>
    <row r="189" spans="1:70">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2"/>
    </row>
    <row r="190" spans="1:70" ht="15" customHeight="1">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2"/>
      <c r="AM190" s="223"/>
      <c r="AN190" s="223"/>
      <c r="AO190" s="223"/>
      <c r="AP190" s="223"/>
      <c r="AQ190" s="223"/>
      <c r="AR190" s="223"/>
      <c r="AS190" s="223"/>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row>
    <row r="191" spans="1:70" ht="15" customHeight="1">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2"/>
      <c r="AL191" s="223"/>
      <c r="AM191" s="223"/>
      <c r="AN191" s="223"/>
      <c r="AO191" s="223"/>
      <c r="AP191" s="223"/>
      <c r="AQ191" s="223"/>
      <c r="AR191" s="223"/>
      <c r="AS191" s="223"/>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c r="BP191" s="109"/>
      <c r="BQ191" s="109"/>
      <c r="BR191" s="109"/>
    </row>
    <row r="192" spans="1:70" ht="15" customHeight="1">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2"/>
      <c r="AL192" s="223"/>
      <c r="AM192" s="223"/>
      <c r="AN192" s="223"/>
      <c r="AO192" s="223"/>
      <c r="AP192" s="223"/>
      <c r="AQ192" s="223"/>
      <c r="AR192" s="223"/>
      <c r="AS192" s="223"/>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row>
    <row r="193" spans="1:70" ht="15" customHeight="1">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2"/>
      <c r="AL193" s="223"/>
      <c r="AM193" s="223"/>
      <c r="AN193" s="223"/>
      <c r="AO193" s="223"/>
      <c r="AP193" s="223"/>
      <c r="AQ193" s="223"/>
      <c r="AR193" s="223"/>
      <c r="AS193" s="223"/>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09"/>
      <c r="BR193" s="109"/>
    </row>
    <row r="194" spans="1:70" ht="15" customHeight="1">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2"/>
      <c r="AL194" s="223"/>
      <c r="AM194" s="223"/>
      <c r="AN194" s="223"/>
      <c r="AO194" s="223"/>
      <c r="AP194" s="223"/>
      <c r="AQ194" s="223"/>
      <c r="AR194" s="223"/>
      <c r="AS194" s="223"/>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09"/>
      <c r="BR194" s="109"/>
    </row>
    <row r="195" spans="1:70" ht="15" customHeight="1">
      <c r="AL195" s="223"/>
      <c r="AM195" s="223"/>
      <c r="AN195" s="223"/>
      <c r="AO195" s="223"/>
      <c r="AP195" s="223"/>
      <c r="AQ195" s="223"/>
      <c r="AR195" s="223"/>
      <c r="AS195" s="223"/>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09"/>
      <c r="BQ195" s="109"/>
      <c r="BR195" s="109"/>
    </row>
    <row r="196" spans="1:70" ht="15" customHeight="1">
      <c r="AL196" s="223"/>
      <c r="AM196" s="223"/>
      <c r="AN196" s="223"/>
      <c r="AO196" s="223"/>
      <c r="AP196" s="223"/>
      <c r="AQ196" s="223"/>
      <c r="AR196" s="223"/>
      <c r="AS196" s="223"/>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109"/>
      <c r="BP196" s="109"/>
      <c r="BQ196" s="109"/>
      <c r="BR196" s="109"/>
    </row>
    <row r="197" spans="1:70" ht="15" customHeight="1">
      <c r="AL197" s="223"/>
      <c r="AM197" s="223"/>
      <c r="AN197" s="223"/>
      <c r="AO197" s="223"/>
      <c r="AP197" s="223"/>
      <c r="AQ197" s="223"/>
      <c r="AR197" s="223"/>
      <c r="AS197" s="223"/>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09"/>
    </row>
    <row r="198" spans="1:70" ht="15" customHeight="1">
      <c r="AL198" s="223"/>
      <c r="AM198" s="223"/>
      <c r="AN198" s="223"/>
      <c r="AO198" s="223"/>
      <c r="AP198" s="223"/>
      <c r="AQ198" s="223"/>
      <c r="AR198" s="223"/>
      <c r="AS198" s="223"/>
      <c r="AT198" s="109"/>
      <c r="AU198" s="109"/>
      <c r="AV198" s="109"/>
      <c r="AW198" s="109"/>
      <c r="AX198" s="109"/>
      <c r="AY198" s="109"/>
      <c r="AZ198" s="109"/>
      <c r="BA198" s="109"/>
      <c r="BB198" s="109"/>
      <c r="BC198" s="109"/>
      <c r="BD198" s="109"/>
      <c r="BE198" s="109"/>
      <c r="BF198" s="109"/>
      <c r="BG198" s="109"/>
      <c r="BH198" s="109"/>
      <c r="BI198" s="109"/>
      <c r="BJ198" s="109"/>
      <c r="BK198" s="109"/>
      <c r="BL198" s="109"/>
      <c r="BM198" s="109"/>
      <c r="BN198" s="109"/>
      <c r="BO198" s="109"/>
      <c r="BP198" s="109"/>
      <c r="BQ198" s="109"/>
      <c r="BR198" s="109"/>
    </row>
    <row r="199" spans="1:70" ht="15" customHeight="1">
      <c r="AL199" s="223"/>
      <c r="AM199" s="223"/>
      <c r="AN199" s="223"/>
      <c r="AO199" s="223"/>
      <c r="AP199" s="223"/>
      <c r="AQ199" s="223"/>
      <c r="AR199" s="223"/>
      <c r="AS199" s="223"/>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row>
    <row r="200" spans="1:70" ht="15" customHeight="1">
      <c r="AL200" s="224"/>
      <c r="AM200" s="225"/>
      <c r="AN200" s="224"/>
      <c r="AO200" s="224"/>
      <c r="AP200" s="224"/>
      <c r="AQ200" s="224"/>
      <c r="AR200" s="224"/>
      <c r="AS200" s="224"/>
      <c r="AT200" s="226"/>
      <c r="AU200" s="226"/>
      <c r="AV200" s="226"/>
      <c r="AW200" s="226"/>
      <c r="AX200" s="226"/>
      <c r="AY200" s="226"/>
      <c r="AZ200" s="226"/>
      <c r="BA200" s="226"/>
      <c r="BB200" s="226"/>
      <c r="BC200" s="226"/>
      <c r="BD200" s="226"/>
      <c r="BE200" s="226"/>
      <c r="BF200" s="226"/>
      <c r="BG200" s="226"/>
      <c r="BH200" s="226"/>
      <c r="BI200" s="226"/>
      <c r="BJ200" s="226"/>
      <c r="BK200" s="226"/>
      <c r="BL200" s="226"/>
      <c r="BM200" s="226"/>
      <c r="BN200" s="226"/>
      <c r="BO200" s="226"/>
      <c r="BP200" s="226"/>
      <c r="BQ200" s="226"/>
      <c r="BR200" s="226"/>
    </row>
    <row r="201" spans="1:70" ht="15" customHeight="1">
      <c r="AL201" s="225"/>
      <c r="AM201" s="225"/>
      <c r="AN201" s="224"/>
      <c r="AO201" s="224"/>
      <c r="AP201" s="224"/>
      <c r="AQ201" s="224"/>
      <c r="AR201" s="224"/>
      <c r="AS201" s="224"/>
      <c r="AT201" s="226"/>
      <c r="AU201" s="226"/>
      <c r="AV201" s="226"/>
      <c r="AW201" s="226"/>
      <c r="AX201" s="226"/>
      <c r="AY201" s="226"/>
      <c r="AZ201" s="226"/>
      <c r="BA201" s="226"/>
      <c r="BB201" s="226"/>
      <c r="BC201" s="226"/>
      <c r="BD201" s="226"/>
      <c r="BE201" s="226"/>
      <c r="BF201" s="226"/>
      <c r="BG201" s="226"/>
      <c r="BH201" s="226"/>
      <c r="BI201" s="226"/>
      <c r="BJ201" s="226"/>
      <c r="BK201" s="226"/>
      <c r="BL201" s="226"/>
      <c r="BM201" s="226"/>
      <c r="BN201" s="226"/>
      <c r="BO201" s="226"/>
      <c r="BP201" s="226"/>
      <c r="BQ201" s="226"/>
      <c r="BR201" s="226"/>
    </row>
    <row r="202" spans="1:70" ht="15" customHeight="1">
      <c r="AL202" s="225"/>
      <c r="AM202" s="225"/>
      <c r="AN202" s="224"/>
      <c r="AO202" s="224"/>
      <c r="AP202" s="224"/>
      <c r="AQ202" s="224"/>
      <c r="AR202" s="224"/>
      <c r="AS202" s="224"/>
      <c r="AT202" s="226"/>
      <c r="AU202" s="226"/>
      <c r="AV202" s="226"/>
      <c r="AW202" s="226"/>
      <c r="AX202" s="226"/>
      <c r="AY202" s="226"/>
      <c r="AZ202" s="226"/>
      <c r="BA202" s="226"/>
      <c r="BB202" s="226"/>
      <c r="BC202" s="226"/>
      <c r="BD202" s="226"/>
      <c r="BE202" s="226"/>
      <c r="BF202" s="226"/>
      <c r="BG202" s="226"/>
      <c r="BH202" s="226"/>
      <c r="BI202" s="226"/>
      <c r="BJ202" s="226"/>
      <c r="BK202" s="226"/>
      <c r="BL202" s="226"/>
      <c r="BM202" s="226"/>
      <c r="BN202" s="226"/>
      <c r="BO202" s="226"/>
      <c r="BP202" s="226"/>
      <c r="BQ202" s="226"/>
      <c r="BR202" s="226"/>
    </row>
    <row r="203" spans="1:70" ht="15" customHeight="1">
      <c r="AL203" s="225"/>
      <c r="AM203" s="225"/>
      <c r="AN203" s="224"/>
      <c r="AO203" s="224"/>
      <c r="AP203" s="224"/>
      <c r="AQ203" s="224"/>
      <c r="AR203" s="224"/>
      <c r="AS203" s="224"/>
      <c r="AT203" s="226"/>
      <c r="AU203" s="226"/>
      <c r="AV203" s="226"/>
      <c r="AW203" s="226"/>
      <c r="AX203" s="226"/>
      <c r="AY203" s="226"/>
      <c r="AZ203" s="226"/>
      <c r="BA203" s="226"/>
      <c r="BB203" s="226"/>
      <c r="BC203" s="226"/>
      <c r="BD203" s="226"/>
      <c r="BE203" s="226"/>
      <c r="BF203" s="226"/>
      <c r="BG203" s="226"/>
      <c r="BH203" s="226"/>
      <c r="BI203" s="226"/>
      <c r="BJ203" s="226"/>
      <c r="BK203" s="226"/>
      <c r="BL203" s="226"/>
      <c r="BM203" s="226"/>
      <c r="BN203" s="226"/>
      <c r="BO203" s="226"/>
      <c r="BP203" s="226"/>
      <c r="BQ203" s="226"/>
      <c r="BR203" s="226"/>
    </row>
    <row r="204" spans="1:70" ht="15" customHeight="1">
      <c r="AL204" s="225"/>
      <c r="AM204" s="225"/>
      <c r="AN204" s="224"/>
      <c r="AO204" s="224"/>
      <c r="AP204" s="224"/>
      <c r="AQ204" s="224"/>
      <c r="AR204" s="224"/>
      <c r="AS204" s="224"/>
      <c r="AT204" s="226"/>
      <c r="AU204" s="226"/>
      <c r="AV204" s="226"/>
      <c r="AW204" s="226"/>
      <c r="AX204" s="226"/>
      <c r="AY204" s="226"/>
      <c r="AZ204" s="226"/>
      <c r="BA204" s="226"/>
      <c r="BB204" s="226"/>
      <c r="BC204" s="226"/>
      <c r="BD204" s="226"/>
      <c r="BE204" s="226"/>
      <c r="BF204" s="226"/>
      <c r="BG204" s="226"/>
      <c r="BH204" s="226"/>
      <c r="BI204" s="226"/>
      <c r="BJ204" s="226"/>
      <c r="BK204" s="226"/>
      <c r="BL204" s="226"/>
      <c r="BM204" s="226"/>
      <c r="BN204" s="226"/>
      <c r="BO204" s="226"/>
      <c r="BP204" s="226"/>
      <c r="BQ204" s="226"/>
      <c r="BR204" s="226"/>
    </row>
    <row r="205" spans="1:70" ht="15" customHeight="1">
      <c r="AL205" s="225"/>
      <c r="AM205" s="225"/>
      <c r="AN205" s="224"/>
      <c r="AO205" s="224"/>
      <c r="AP205" s="224"/>
      <c r="AQ205" s="224"/>
      <c r="AR205" s="224"/>
      <c r="AS205" s="224"/>
      <c r="AT205" s="226"/>
      <c r="AU205" s="226"/>
      <c r="AV205" s="226"/>
      <c r="AW205" s="226"/>
      <c r="AX205" s="226"/>
      <c r="AY205" s="226"/>
      <c r="AZ205" s="226"/>
      <c r="BA205" s="226"/>
      <c r="BB205" s="226"/>
      <c r="BC205" s="226"/>
      <c r="BD205" s="226"/>
      <c r="BE205" s="226"/>
      <c r="BF205" s="226"/>
      <c r="BG205" s="226"/>
      <c r="BH205" s="226"/>
      <c r="BI205" s="226"/>
      <c r="BJ205" s="226"/>
      <c r="BK205" s="226"/>
      <c r="BL205" s="226"/>
      <c r="BM205" s="226"/>
      <c r="BN205" s="226"/>
      <c r="BO205" s="226"/>
      <c r="BP205" s="226"/>
      <c r="BQ205" s="226"/>
      <c r="BR205" s="226"/>
    </row>
    <row r="206" spans="1:70" ht="15" customHeight="1">
      <c r="AL206" s="224"/>
      <c r="AM206" s="225"/>
      <c r="AN206" s="224"/>
      <c r="AO206" s="224"/>
      <c r="AP206" s="224"/>
      <c r="AQ206" s="224"/>
      <c r="AR206" s="224"/>
      <c r="AS206" s="224"/>
      <c r="AT206" s="226"/>
      <c r="AU206" s="226"/>
      <c r="AV206" s="226"/>
      <c r="AW206" s="226"/>
      <c r="AX206" s="226"/>
      <c r="AY206" s="226"/>
      <c r="AZ206" s="226"/>
      <c r="BA206" s="226"/>
      <c r="BB206" s="226"/>
      <c r="BC206" s="226"/>
      <c r="BD206" s="226"/>
      <c r="BE206" s="226"/>
      <c r="BF206" s="226"/>
      <c r="BG206" s="226"/>
      <c r="BH206" s="226"/>
      <c r="BI206" s="226"/>
      <c r="BJ206" s="226"/>
      <c r="BK206" s="226"/>
      <c r="BL206" s="226"/>
      <c r="BM206" s="226"/>
      <c r="BN206" s="226"/>
      <c r="BO206" s="226"/>
      <c r="BP206" s="226"/>
      <c r="BQ206" s="226"/>
      <c r="BR206" s="226"/>
    </row>
    <row r="207" spans="1:70" ht="15" customHeight="1">
      <c r="AL207" s="224"/>
      <c r="AM207" s="225"/>
      <c r="AN207" s="224"/>
      <c r="AO207" s="224"/>
      <c r="AP207" s="224"/>
      <c r="AQ207" s="224"/>
      <c r="AR207" s="224"/>
      <c r="AS207" s="224"/>
      <c r="AT207" s="226"/>
      <c r="AU207" s="226"/>
      <c r="AV207" s="226"/>
      <c r="AW207" s="226"/>
      <c r="AX207" s="226"/>
      <c r="AY207" s="226"/>
      <c r="AZ207" s="226"/>
      <c r="BA207" s="226"/>
      <c r="BB207" s="226"/>
      <c r="BC207" s="226"/>
      <c r="BD207" s="226"/>
      <c r="BE207" s="226"/>
      <c r="BF207" s="226"/>
      <c r="BG207" s="226"/>
      <c r="BH207" s="226"/>
      <c r="BI207" s="226"/>
      <c r="BJ207" s="226"/>
      <c r="BK207" s="226"/>
      <c r="BL207" s="226"/>
      <c r="BM207" s="226"/>
      <c r="BN207" s="226"/>
      <c r="BO207" s="226"/>
      <c r="BP207" s="226"/>
      <c r="BQ207" s="226"/>
      <c r="BR207" s="226"/>
    </row>
    <row r="208" spans="1:70" ht="15" customHeight="1">
      <c r="AL208" s="224"/>
      <c r="AM208" s="225"/>
      <c r="AN208" s="224"/>
      <c r="AO208" s="224"/>
      <c r="AP208" s="224"/>
      <c r="AQ208" s="224"/>
      <c r="AR208" s="224"/>
      <c r="AS208" s="224"/>
      <c r="AT208" s="226"/>
      <c r="AU208" s="226"/>
      <c r="AV208" s="226"/>
      <c r="AW208" s="226"/>
      <c r="AX208" s="226"/>
      <c r="AY208" s="226"/>
      <c r="AZ208" s="226"/>
      <c r="BA208" s="226"/>
      <c r="BB208" s="226"/>
      <c r="BC208" s="226"/>
      <c r="BD208" s="226"/>
      <c r="BE208" s="226"/>
      <c r="BF208" s="226"/>
      <c r="BG208" s="226"/>
      <c r="BH208" s="226"/>
      <c r="BI208" s="226"/>
      <c r="BJ208" s="226"/>
      <c r="BK208" s="226"/>
      <c r="BL208" s="226"/>
      <c r="BM208" s="226"/>
      <c r="BN208" s="226"/>
      <c r="BO208" s="226"/>
      <c r="BP208" s="226"/>
      <c r="BQ208" s="226"/>
      <c r="BR208" s="226"/>
    </row>
    <row r="209" spans="38:70" ht="15" customHeight="1">
      <c r="AL209" s="225"/>
      <c r="AM209" s="225"/>
      <c r="AN209" s="224"/>
      <c r="AO209" s="224"/>
      <c r="AP209" s="224"/>
      <c r="AQ209" s="224"/>
      <c r="AR209" s="224"/>
      <c r="AS209" s="224"/>
      <c r="AT209" s="226"/>
      <c r="AU209" s="226"/>
      <c r="AV209" s="226"/>
      <c r="AW209" s="226"/>
      <c r="AX209" s="226"/>
      <c r="AY209" s="226"/>
      <c r="AZ209" s="226"/>
      <c r="BA209" s="226"/>
      <c r="BB209" s="226"/>
      <c r="BC209" s="226"/>
      <c r="BD209" s="226"/>
      <c r="BE209" s="226"/>
      <c r="BF209" s="226"/>
      <c r="BG209" s="226"/>
      <c r="BH209" s="226"/>
      <c r="BI209" s="226"/>
      <c r="BJ209" s="226"/>
      <c r="BK209" s="226"/>
      <c r="BL209" s="226"/>
      <c r="BM209" s="226"/>
      <c r="BN209" s="226"/>
      <c r="BO209" s="226"/>
      <c r="BP209" s="226"/>
      <c r="BQ209" s="226"/>
      <c r="BR209" s="226"/>
    </row>
    <row r="210" spans="38:70" ht="15" customHeight="1">
      <c r="AL210" s="224"/>
      <c r="AM210" s="225"/>
      <c r="AN210" s="224"/>
      <c r="AO210" s="224"/>
      <c r="AP210" s="224"/>
      <c r="AQ210" s="224"/>
      <c r="AR210" s="224"/>
      <c r="AS210" s="224"/>
      <c r="AT210" s="226"/>
      <c r="AU210" s="226"/>
      <c r="AV210" s="226"/>
      <c r="AW210" s="226"/>
      <c r="AX210" s="226"/>
      <c r="AY210" s="226"/>
      <c r="AZ210" s="226"/>
      <c r="BA210" s="226"/>
      <c r="BB210" s="226"/>
      <c r="BC210" s="226"/>
      <c r="BD210" s="226"/>
      <c r="BE210" s="226"/>
      <c r="BF210" s="226"/>
      <c r="BG210" s="226"/>
      <c r="BH210" s="226"/>
      <c r="BI210" s="226"/>
      <c r="BJ210" s="226"/>
      <c r="BK210" s="226"/>
      <c r="BL210" s="226"/>
      <c r="BM210" s="226"/>
      <c r="BN210" s="226"/>
      <c r="BO210" s="226"/>
      <c r="BP210" s="226"/>
      <c r="BQ210" s="226"/>
      <c r="BR210" s="226"/>
    </row>
    <row r="211" spans="38:70" ht="15" customHeight="1">
      <c r="AL211" s="224"/>
      <c r="AM211" s="225"/>
      <c r="AN211" s="224"/>
      <c r="AO211" s="224"/>
      <c r="AP211" s="224"/>
      <c r="AQ211" s="224"/>
      <c r="AR211" s="224"/>
      <c r="AS211" s="224"/>
      <c r="AT211" s="226"/>
      <c r="AU211" s="226"/>
      <c r="AV211" s="226"/>
      <c r="AW211" s="226"/>
      <c r="AX211" s="226"/>
      <c r="AY211" s="226"/>
      <c r="AZ211" s="226"/>
      <c r="BA211" s="226"/>
      <c r="BB211" s="226"/>
      <c r="BC211" s="226"/>
      <c r="BD211" s="226"/>
      <c r="BE211" s="226"/>
      <c r="BF211" s="226"/>
      <c r="BG211" s="226"/>
      <c r="BH211" s="226"/>
      <c r="BI211" s="226"/>
      <c r="BJ211" s="226"/>
      <c r="BK211" s="226"/>
      <c r="BL211" s="226"/>
      <c r="BM211" s="226"/>
      <c r="BN211" s="226"/>
      <c r="BO211" s="226"/>
      <c r="BP211" s="226"/>
      <c r="BQ211" s="226"/>
      <c r="BR211" s="226"/>
    </row>
    <row r="212" spans="38:70" ht="15" customHeight="1">
      <c r="AL212" s="225"/>
      <c r="AM212" s="225"/>
      <c r="AN212" s="224"/>
      <c r="AO212" s="224"/>
      <c r="AP212" s="224"/>
      <c r="AQ212" s="224"/>
      <c r="AR212" s="224"/>
      <c r="AS212" s="224"/>
      <c r="AT212" s="226"/>
      <c r="AU212" s="226"/>
      <c r="AV212" s="226"/>
      <c r="AW212" s="226"/>
      <c r="AX212" s="226"/>
      <c r="AY212" s="226"/>
      <c r="AZ212" s="226"/>
      <c r="BA212" s="226"/>
      <c r="BB212" s="226"/>
      <c r="BC212" s="226"/>
      <c r="BD212" s="226"/>
      <c r="BE212" s="226"/>
      <c r="BF212" s="226"/>
      <c r="BG212" s="226"/>
      <c r="BH212" s="226"/>
      <c r="BI212" s="226"/>
      <c r="BJ212" s="226"/>
      <c r="BK212" s="226"/>
      <c r="BL212" s="226"/>
      <c r="BM212" s="226"/>
      <c r="BN212" s="226"/>
      <c r="BO212" s="226"/>
      <c r="BP212" s="226"/>
      <c r="BQ212" s="226"/>
      <c r="BR212" s="226"/>
    </row>
    <row r="213" spans="38:70" ht="15" customHeight="1">
      <c r="AL213" s="224"/>
      <c r="AM213" s="225"/>
      <c r="AN213" s="224"/>
      <c r="AO213" s="224"/>
      <c r="AP213" s="224"/>
      <c r="AQ213" s="224"/>
      <c r="AR213" s="224"/>
      <c r="AS213" s="224"/>
      <c r="AT213" s="226"/>
      <c r="AU213" s="226"/>
      <c r="AV213" s="226"/>
      <c r="AW213" s="226"/>
      <c r="AX213" s="226"/>
      <c r="AY213" s="226"/>
      <c r="AZ213" s="226"/>
      <c r="BA213" s="226"/>
      <c r="BB213" s="226"/>
      <c r="BC213" s="226"/>
      <c r="BD213" s="226"/>
      <c r="BE213" s="226"/>
      <c r="BF213" s="226"/>
      <c r="BG213" s="226"/>
      <c r="BH213" s="226"/>
      <c r="BI213" s="226"/>
      <c r="BJ213" s="226"/>
      <c r="BK213" s="226"/>
      <c r="BL213" s="226"/>
      <c r="BM213" s="226"/>
      <c r="BN213" s="226"/>
      <c r="BO213" s="226"/>
      <c r="BP213" s="226"/>
      <c r="BQ213" s="226"/>
      <c r="BR213" s="226"/>
    </row>
  </sheetData>
  <mergeCells count="111">
    <mergeCell ref="A2:R2"/>
    <mergeCell ref="S2:T2"/>
    <mergeCell ref="U2:AG2"/>
    <mergeCell ref="Q4:U4"/>
    <mergeCell ref="V4:AG4"/>
    <mergeCell ref="Q5:U5"/>
    <mergeCell ref="V5:AG5"/>
    <mergeCell ref="B9:C9"/>
    <mergeCell ref="D9:Z9"/>
    <mergeCell ref="B10:C10"/>
    <mergeCell ref="D10:Z10"/>
    <mergeCell ref="B13:D13"/>
    <mergeCell ref="E13:F13"/>
    <mergeCell ref="H13:I13"/>
    <mergeCell ref="O13:P13"/>
    <mergeCell ref="R13:S13"/>
    <mergeCell ref="V13:Y13"/>
    <mergeCell ref="X24:Y24"/>
    <mergeCell ref="AB30:AF30"/>
    <mergeCell ref="B31:W31"/>
    <mergeCell ref="AB31:AF31"/>
    <mergeCell ref="C32:AA32"/>
    <mergeCell ref="AB32:AF32"/>
    <mergeCell ref="B18:D18"/>
    <mergeCell ref="E18:F18"/>
    <mergeCell ref="H18:I18"/>
    <mergeCell ref="O18:P18"/>
    <mergeCell ref="R18:S18"/>
    <mergeCell ref="V18:Y18"/>
    <mergeCell ref="AB37:AF37"/>
    <mergeCell ref="AB38:AF38"/>
    <mergeCell ref="AB39:AF39"/>
    <mergeCell ref="AB44:AF44"/>
    <mergeCell ref="AB45:AF45"/>
    <mergeCell ref="AB46:AF46"/>
    <mergeCell ref="AB33:AF33"/>
    <mergeCell ref="R34:V34"/>
    <mergeCell ref="X34:Z34"/>
    <mergeCell ref="AC34:AE34"/>
    <mergeCell ref="AB35:AF35"/>
    <mergeCell ref="AB36:AF36"/>
    <mergeCell ref="AB43:AF43"/>
    <mergeCell ref="AB64:AF64"/>
    <mergeCell ref="AB65:AF65"/>
    <mergeCell ref="AB66:AF66"/>
    <mergeCell ref="AB69:AF69"/>
    <mergeCell ref="AB70:AF70"/>
    <mergeCell ref="AB71:AF71"/>
    <mergeCell ref="AB47:AF47"/>
    <mergeCell ref="AB48:AF48"/>
    <mergeCell ref="AB60:AF60"/>
    <mergeCell ref="AB61:AF61"/>
    <mergeCell ref="AB62:AF62"/>
    <mergeCell ref="AB63:AF63"/>
    <mergeCell ref="AB79:AF79"/>
    <mergeCell ref="AB80:AF80"/>
    <mergeCell ref="AB81:AF81"/>
    <mergeCell ref="AB82:AF82"/>
    <mergeCell ref="AB83:AF83"/>
    <mergeCell ref="AB84:AF84"/>
    <mergeCell ref="AB72:AF72"/>
    <mergeCell ref="AB73:AF73"/>
    <mergeCell ref="AB74:AF74"/>
    <mergeCell ref="AB75:AF75"/>
    <mergeCell ref="AA77:AG77"/>
    <mergeCell ref="AB78:AF78"/>
    <mergeCell ref="AB92:AF92"/>
    <mergeCell ref="AB93:AF93"/>
    <mergeCell ref="AA95:AG95"/>
    <mergeCell ref="AB96:AF96"/>
    <mergeCell ref="AB97:AF97"/>
    <mergeCell ref="AB98:AF98"/>
    <mergeCell ref="AA86:AG86"/>
    <mergeCell ref="AB87:AF87"/>
    <mergeCell ref="AB88:AF88"/>
    <mergeCell ref="AB89:AF89"/>
    <mergeCell ref="AB90:AF90"/>
    <mergeCell ref="AB91:AF91"/>
    <mergeCell ref="AB107:AF107"/>
    <mergeCell ref="AB108:AF108"/>
    <mergeCell ref="AB109:AF109"/>
    <mergeCell ref="AB110:AF110"/>
    <mergeCell ref="AB111:AF111"/>
    <mergeCell ref="AB112:AF112"/>
    <mergeCell ref="AB99:AF99"/>
    <mergeCell ref="AB100:AF100"/>
    <mergeCell ref="AB101:AF101"/>
    <mergeCell ref="AB102:AF102"/>
    <mergeCell ref="AA105:AG105"/>
    <mergeCell ref="AB106:AF106"/>
    <mergeCell ref="AB120:AF120"/>
    <mergeCell ref="AB121:AF121"/>
    <mergeCell ref="AB122:AF122"/>
    <mergeCell ref="AB123:AF123"/>
    <mergeCell ref="AB124:AF124"/>
    <mergeCell ref="AB125:AF125"/>
    <mergeCell ref="AB113:AF113"/>
    <mergeCell ref="AB114:AF114"/>
    <mergeCell ref="AB115:AF115"/>
    <mergeCell ref="AA117:AG117"/>
    <mergeCell ref="AB118:AF118"/>
    <mergeCell ref="AB119:AF119"/>
    <mergeCell ref="AB126:AF126"/>
    <mergeCell ref="AB127:AF127"/>
    <mergeCell ref="J132:AF132"/>
    <mergeCell ref="C135:AF135"/>
    <mergeCell ref="A138:AG139"/>
    <mergeCell ref="E140:F140"/>
    <mergeCell ref="H140:I140"/>
    <mergeCell ref="K140:L140"/>
    <mergeCell ref="T140:AF140"/>
  </mergeCells>
  <phoneticPr fontId="2"/>
  <conditionalFormatting sqref="AC58:AF58 AA58">
    <cfRule type="containsText" dxfId="0" priority="2" operator="containsText" text="問題あり">
      <formula>NOT(ISERROR(SEARCH("問題あり",AA58)))</formula>
    </cfRule>
  </conditionalFormatting>
  <dataValidations count="1">
    <dataValidation type="list" allowBlank="1" showInputMessage="1" showErrorMessage="1" sqref="R13:S15 H13:I15 R18:S18 H18:I18" xr:uid="{7A56551A-4989-42C6-A670-FEF3B0BD55E8}">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rowBreaks count="4" manualBreakCount="4">
    <brk id="28" max="55" man="1"/>
    <brk id="103" max="55" man="1"/>
    <brk id="141" max="55" man="1"/>
    <brk id="17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130</xdr:row>
                    <xdr:rowOff>19050</xdr:rowOff>
                  </from>
                  <to>
                    <xdr:col>2</xdr:col>
                    <xdr:colOff>28575</xdr:colOff>
                    <xdr:row>131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28575</xdr:colOff>
                    <xdr:row>131</xdr:row>
                    <xdr:rowOff>9525</xdr:rowOff>
                  </from>
                  <to>
                    <xdr:col>2</xdr:col>
                    <xdr:colOff>28575</xdr:colOff>
                    <xdr:row>132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57150</xdr:colOff>
                    <xdr:row>130</xdr:row>
                    <xdr:rowOff>9525</xdr:rowOff>
                  </from>
                  <to>
                    <xdr:col>12</xdr:col>
                    <xdr:colOff>57150</xdr:colOff>
                    <xdr:row>130</xdr:row>
                    <xdr:rowOff>180975</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22</xdr:col>
                    <xdr:colOff>28575</xdr:colOff>
                    <xdr:row>23</xdr:row>
                    <xdr:rowOff>19050</xdr:rowOff>
                  </from>
                  <to>
                    <xdr:col>22</xdr:col>
                    <xdr:colOff>238125</xdr:colOff>
                    <xdr:row>23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790F-5291-4A92-B709-4DE426A5DB1E}">
  <dimension ref="B1:C5"/>
  <sheetViews>
    <sheetView showGridLines="0" workbookViewId="0"/>
  </sheetViews>
  <sheetFormatPr defaultRowHeight="18.75"/>
  <cols>
    <col min="2" max="3" width="27.75" bestFit="1" customWidth="1"/>
  </cols>
  <sheetData>
    <row r="1" spans="2:3">
      <c r="B1" s="42" t="s">
        <v>336</v>
      </c>
      <c r="C1" s="42" t="s">
        <v>337</v>
      </c>
    </row>
    <row r="2" spans="2:3">
      <c r="B2" t="s">
        <v>118</v>
      </c>
      <c r="C2" t="s">
        <v>154</v>
      </c>
    </row>
    <row r="3" spans="2:3">
      <c r="B3" t="s">
        <v>119</v>
      </c>
      <c r="C3" t="s">
        <v>68</v>
      </c>
    </row>
    <row r="4" spans="2:3">
      <c r="B4" t="s">
        <v>120</v>
      </c>
    </row>
    <row r="5" spans="2:3">
      <c r="B5" t="s">
        <v>42</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C5F638-0091-45C4-9570-1B68BE769CC9}">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32A7CBB5-228C-40E2-AED4-F2E1E8A85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B37407-C7F8-4107-AEF4-DAA4BC3B9C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支給実績</vt:lpstr>
      <vt:lpstr>使い方</vt:lpstr>
      <vt:lpstr>計算シート</vt:lpstr>
      <vt:lpstr>転記例）賃金改善計画書d</vt:lpstr>
      <vt:lpstr>記載例→</vt:lpstr>
      <vt:lpstr>【みほん】計算シート</vt:lpstr>
      <vt:lpstr>【みほん】転記例）賃金改善計画書d</vt:lpstr>
      <vt:lpstr>【みほん】転記例）賃金改善計画書</vt:lpstr>
      <vt:lpstr>対象職種</vt:lpstr>
      <vt:lpstr>【みほん】計算シート!Print_Area</vt:lpstr>
      <vt:lpstr>'【みほん】転記例）賃金改善計画書'!Print_Area</vt:lpstr>
      <vt:lpstr>'【みほん】転記例）賃金改善計画書d'!Print_Area</vt:lpstr>
      <vt:lpstr>使い方!Print_Area</vt:lpstr>
      <vt:lpstr>支給実績!Print_Area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