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11" documentId="8_{4EB9ECB4-790F-4745-B352-8A745BCE38C2}" xr6:coauthVersionLast="47" xr6:coauthVersionMax="47" xr10:uidLastSave="{372433BB-21ED-42EB-AB53-E64B0B8CBDA9}"/>
  <workbookProtection workbookAlgorithmName="SHA-512" workbookHashValue="+f5zk4neIH9NmBxtfhW8D17JZSmWqAsX2dtJsJvCEYqH+c/hsLg+eh+XwgjIJbi/m/AVMJIBMF+ijY87619y1g==" workbookSaltValue="UZOUFZHF2og3yKMD9yNIzw==" workbookSpinCount="100000" lockStructure="1"/>
  <bookViews>
    <workbookView xWindow="-28920" yWindow="-120" windowWidth="29040" windowHeight="15720" tabRatio="719" xr2:uid="{03B4A1F9-7022-4A8B-960D-AD2CEE1E5C27}"/>
  </bookViews>
  <sheets>
    <sheet name="（別紙様式11）訪問看護ベースアップ評価料（Ⅰ）" sheetId="18" r:id="rId1"/>
    <sheet name="（別紙様式11）訪問看護ベースアップ評価料（Ⅱ）" sheetId="20" r:id="rId2"/>
    <sheet name="（別添１）新様式継続的賃上げ実施 (訪問看護)" sheetId="21" r:id="rId3"/>
    <sheet name="（別添２）新様式_法人側 (訪問看護)" sheetId="23" r:id="rId4"/>
    <sheet name="（別添３）_特別事情届出書" sheetId="29"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1" i="26" l="1"/>
  <c r="AB120" i="25"/>
  <c r="AQ7" i="25"/>
  <c r="AS7" i="25" s="1"/>
  <c r="AQ7" i="26"/>
  <c r="AS7" i="26" s="1"/>
  <c r="IO2" i="16"/>
  <c r="FY2" i="16"/>
  <c r="IN2" i="16"/>
  <c r="DJ2" i="16"/>
  <c r="X4" i="25"/>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CE2" i="16"/>
  <c r="CF2" i="16"/>
  <c r="CG2" i="16"/>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CY2" i="16" l="1"/>
  <c r="CX2" i="16"/>
  <c r="CW2" i="16"/>
  <c r="CV2" i="16"/>
  <c r="CT2" i="16"/>
  <c r="CS2" i="16"/>
  <c r="CQ2" i="16"/>
  <c r="CP2" i="16"/>
  <c r="CN2" i="16"/>
  <c r="CM2" i="16"/>
  <c r="CC2" i="16"/>
  <c r="CB2" i="16"/>
  <c r="BY2" i="16"/>
  <c r="BX2" i="16"/>
  <c r="BW2" i="16"/>
  <c r="BU2" i="16"/>
  <c r="BT2" i="16"/>
  <c r="BQ2" i="16"/>
  <c r="BP2" i="16"/>
  <c r="BO2" i="16"/>
  <c r="BN2" i="16"/>
  <c r="BJ2" i="16"/>
  <c r="BI2" i="16"/>
  <c r="BH2" i="16"/>
  <c r="BG2" i="16"/>
  <c r="BE2" i="16"/>
  <c r="BB2" i="16"/>
  <c r="AW2" i="16"/>
  <c r="AX2" i="16"/>
  <c r="AY2" i="16"/>
  <c r="AU2" i="16"/>
  <c r="AT2" i="16"/>
  <c r="AS2" i="16"/>
  <c r="AM2" i="16"/>
  <c r="AJ2" i="16"/>
  <c r="AI2" i="16"/>
  <c r="AH2" i="16"/>
  <c r="AG2" i="16"/>
  <c r="AF2" i="16"/>
  <c r="AE2" i="16"/>
  <c r="AD2" i="16"/>
  <c r="AB2" i="16"/>
  <c r="AA2" i="16"/>
  <c r="Z2" i="16"/>
  <c r="Y2" i="16"/>
  <c r="W2" i="16"/>
  <c r="V2" i="16"/>
  <c r="T2" i="16"/>
  <c r="S2" i="16"/>
  <c r="R2" i="16"/>
  <c r="P2" i="16"/>
  <c r="O2" i="16"/>
  <c r="H2" i="16"/>
  <c r="G2" i="16"/>
  <c r="F2" i="16"/>
  <c r="AK31" i="21"/>
  <c r="CD2" i="16" s="1"/>
  <c r="AK23" i="21"/>
  <c r="BS2" i="16"/>
  <c r="CA2" i="16"/>
  <c r="AK14" i="21"/>
  <c r="BR2" i="16" s="1"/>
  <c r="GM2" i="16"/>
  <c r="AD32" i="20"/>
  <c r="HV2" i="16"/>
  <c r="BV2" i="16" l="1"/>
  <c r="IA2" i="16"/>
  <c r="BZ2" i="16"/>
  <c r="AL2" i="16"/>
  <c r="AN2" i="16"/>
  <c r="AK2" i="16"/>
  <c r="Q2" i="16"/>
  <c r="CJ2" i="16" l="1"/>
  <c r="CH2" i="16"/>
  <c r="GN2" i="16"/>
  <c r="AG81" i="20"/>
  <c r="AK12" i="23"/>
  <c r="AK9" i="23"/>
  <c r="CO2" i="16" s="1"/>
  <c r="GO2" i="16"/>
  <c r="GT2" i="16"/>
  <c r="HA2" i="16"/>
  <c r="HH2" i="16"/>
  <c r="AC94" i="26"/>
  <c r="HI2" i="16" s="1"/>
  <c r="AC112" i="26"/>
  <c r="HW2" i="16" s="1"/>
  <c r="AC75" i="25"/>
  <c r="CI2" i="16" l="1"/>
  <c r="AC103" i="26"/>
  <c r="HP2" i="16" s="1"/>
  <c r="HO2" i="16"/>
  <c r="AC102" i="25"/>
  <c r="FA2" i="16" s="1"/>
  <c r="EZ2" i="16"/>
  <c r="AC93" i="25"/>
  <c r="ET2" i="16" s="1"/>
  <c r="ES2" i="16"/>
  <c r="AC84" i="25"/>
  <c r="EM2" i="16" s="1"/>
  <c r="EL2" i="16"/>
  <c r="AC111" i="25"/>
  <c r="FH2" i="16" s="1"/>
  <c r="FG2" i="16"/>
  <c r="EF2" i="16"/>
  <c r="EE2" i="16"/>
  <c r="CR2" i="16"/>
  <c r="AC85" i="26"/>
  <c r="HB2" i="16" s="1"/>
  <c r="AC76" i="26"/>
  <c r="GU2" i="16" s="1"/>
  <c r="V60" i="20"/>
  <c r="AB117" i="26" l="1"/>
  <c r="AB120" i="26" s="1"/>
  <c r="GH2" i="16"/>
  <c r="GJ2" i="16" l="1"/>
  <c r="HZ2" i="16"/>
  <c r="D144" i="20"/>
  <c r="AL140" i="20"/>
  <c r="I2" i="16"/>
  <c r="L19" i="20"/>
  <c r="BK2" i="16"/>
  <c r="IC2" i="16" l="1"/>
  <c r="ID2" i="16"/>
  <c r="B7" i="18"/>
  <c r="D38" i="18"/>
  <c r="Q57" i="20" l="1"/>
  <c r="M82" i="20"/>
  <c r="AK40" i="20"/>
  <c r="X2" i="16" s="1"/>
  <c r="N2" i="16"/>
  <c r="M2" i="16"/>
  <c r="L2" i="16"/>
  <c r="D2" i="16"/>
  <c r="E2" i="16"/>
  <c r="AV2" i="16" l="1"/>
  <c r="AO2" i="16"/>
  <c r="U2" i="16"/>
  <c r="AL149" i="20"/>
  <c r="C2" i="16"/>
  <c r="CL2" i="16" s="1"/>
  <c r="B2" i="16"/>
  <c r="AL142" i="20"/>
  <c r="B7" i="20"/>
  <c r="AK53" i="20"/>
  <c r="K8" i="29"/>
  <c r="L6" i="23"/>
  <c r="L5" i="23"/>
  <c r="L6" i="21"/>
  <c r="M60" i="20" l="1"/>
  <c r="AC2" i="16" s="1"/>
  <c r="BL2" i="16"/>
  <c r="CK2" i="16"/>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X5" i="25"/>
  <c r="DD2" i="16" s="1"/>
  <c r="DC2" i="16"/>
  <c r="AI11" i="26"/>
  <c r="AI10" i="26"/>
  <c r="X3" i="26"/>
  <c r="Q69" i="20" l="1"/>
  <c r="R46" i="23"/>
  <c r="DA2" i="16" s="1"/>
  <c r="R43" i="23"/>
  <c r="CZ2" i="16" s="1"/>
  <c r="Y69" i="20"/>
  <c r="U69" i="20"/>
  <c r="DS2" i="16"/>
  <c r="AZ2" i="16"/>
  <c r="CU2" i="16"/>
  <c r="AM104" i="20"/>
  <c r="BD2" i="16"/>
  <c r="FL2" i="16"/>
  <c r="Z44" i="21"/>
  <c r="B27" i="21"/>
  <c r="BM2" i="16"/>
  <c r="J2" i="16"/>
  <c r="K2" i="16"/>
  <c r="B35" i="21"/>
  <c r="F86" i="20" l="1"/>
  <c r="AP2" i="16" s="1"/>
  <c r="DZ2" i="16"/>
  <c r="DY2" i="16"/>
  <c r="AB116" i="25"/>
  <c r="AB119" i="25" s="1"/>
  <c r="DU2" i="16"/>
  <c r="F87" i="20"/>
  <c r="AQ2" i="16" s="1"/>
  <c r="F88" i="20"/>
  <c r="AR2" i="16" s="1"/>
  <c r="FN2" i="16" l="1"/>
  <c r="FK2" i="16"/>
  <c r="M97" i="20"/>
  <c r="BA2" i="16"/>
  <c r="FO2" i="16" l="1"/>
  <c r="BC2" i="16"/>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BF2" i="16" s="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<sst xmlns="http://schemas.openxmlformats.org/spreadsheetml/2006/main" count="1537" uniqueCount="911">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</sst>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4">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3"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Border="1">
      <alignment vertical="center"/>
    </xf>
    <xf numFmtId="0" fontId="6" fillId="0" borderId="4" xfId="0" applyFont="1" applyBorder="1">
      <alignment vertical="center"/>
    </xf>
    <xf numFmtId="0" fontId="9" fillId="4" borderId="2" xfId="1" applyFont="1" applyFill="1" applyBorder="1" applyAlignment="1">
      <alignment horizontal="center" vertical="center"/>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176" fontId="9" fillId="4" borderId="2" xfId="2" applyNumberFormat="1" applyFont="1" applyFill="1" applyBorder="1" applyAlignment="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0" fontId="9" fillId="0" borderId="0" xfId="1" applyFont="1" applyAlignment="1">
      <alignment horizontal="left" vertical="center"/>
    </xf>
    <xf numFmtId="181" fontId="9" fillId="4" borderId="3" xfId="1" applyNumberFormat="1" applyFont="1" applyFill="1" applyBorder="1" applyAlignment="1">
      <alignment horizontal="center" vertical="center" shrinkToFit="1"/>
    </xf>
    <xf numFmtId="0" fontId="26" fillId="8" borderId="0" xfId="1" applyFont="1" applyFill="1" applyAlignment="1">
      <alignment horizontal="center" vertical="center"/>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38" fontId="39" fillId="3" borderId="3" xfId="3" applyFont="1" applyFill="1" applyBorder="1" applyAlignment="1" applyProtection="1">
      <alignment horizontal="center" vertical="center" shrinkToFit="1"/>
      <protection locked="0"/>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9" fillId="3" borderId="55" xfId="1" applyFont="1" applyFill="1" applyBorder="1" applyAlignment="1" applyProtection="1">
      <alignment horizontal="center" vertical="center"/>
      <protection locked="0"/>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176" fontId="14" fillId="4" borderId="45" xfId="3" applyNumberFormat="1" applyFont="1" applyFill="1" applyBorder="1" applyAlignment="1">
      <alignment horizontal="center"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3" borderId="3" xfId="3" applyFont="1" applyFill="1" applyBorder="1" applyAlignment="1" applyProtection="1">
      <alignment horizontal="center" vertical="center" shrinkToFit="1"/>
      <protection locked="0"/>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1" xfId="3"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38" fontId="2" fillId="4" borderId="3" xfId="3" applyFont="1" applyFill="1" applyBorder="1" applyAlignment="1">
      <alignment horizontal="center" vertical="center" shrinkToFit="1"/>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4" borderId="10"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tabSelected="1" view="pageBreakPreview" zoomScaleNormal="100" zoomScaleSheetLayoutView="100" workbookViewId="0"/>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9" t="s">
        <v>82</v>
      </c>
      <c r="T2" s="320"/>
      <c r="U2" s="320"/>
      <c r="V2" s="321"/>
      <c r="W2" s="322" t="s">
        <v>278</v>
      </c>
      <c r="X2" s="323"/>
      <c r="Y2" s="323"/>
      <c r="Z2" s="323"/>
      <c r="AA2" s="323"/>
      <c r="AB2" s="323"/>
      <c r="AC2" s="323"/>
      <c r="AD2" s="323"/>
      <c r="AE2" s="323"/>
      <c r="AF2" s="324"/>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8" t="s">
        <v>83</v>
      </c>
      <c r="C4" s="328"/>
      <c r="D4" s="328"/>
      <c r="E4" s="328"/>
      <c r="F4" s="329" t="s">
        <v>84</v>
      </c>
      <c r="G4" s="329"/>
      <c r="H4" s="329"/>
      <c r="I4" s="329"/>
      <c r="J4" s="329"/>
      <c r="K4" s="329"/>
      <c r="L4" s="329"/>
      <c r="M4" s="329"/>
      <c r="N4" s="329"/>
      <c r="O4" s="329"/>
      <c r="P4" s="78"/>
      <c r="S4" s="319" t="s">
        <v>85</v>
      </c>
      <c r="T4" s="320"/>
      <c r="U4" s="320"/>
      <c r="V4" s="321"/>
      <c r="W4" s="322" t="s">
        <v>84</v>
      </c>
      <c r="X4" s="323"/>
      <c r="Y4" s="323"/>
      <c r="Z4" s="323"/>
      <c r="AA4" s="323"/>
      <c r="AB4" s="323"/>
      <c r="AC4" s="323"/>
      <c r="AD4" s="323"/>
      <c r="AE4" s="323"/>
      <c r="AF4" s="324"/>
    </row>
    <row r="5" spans="1:54" ht="49.5" customHeight="1">
      <c r="A5" s="332" t="s">
        <v>759</v>
      </c>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33" t="str">
        <f>IF(OR(AK9=FALSE,AK13=FALSE),"※項目が未チェックです","")</f>
        <v>※項目が未チェックです</v>
      </c>
      <c r="C7" s="333"/>
      <c r="D7" s="333"/>
      <c r="E7" s="333"/>
      <c r="F7" s="333"/>
      <c r="G7" s="333"/>
      <c r="H7" s="333"/>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16"/>
      <c r="E15" s="316"/>
      <c r="F15" s="2" t="s">
        <v>17</v>
      </c>
      <c r="G15" s="316"/>
      <c r="H15" s="316"/>
      <c r="I15" s="2" t="s">
        <v>18</v>
      </c>
      <c r="J15" s="316"/>
      <c r="K15" s="316"/>
      <c r="L15" s="2" t="s">
        <v>23</v>
      </c>
      <c r="M15" s="2"/>
      <c r="N15" s="2"/>
      <c r="O15" s="2" t="s">
        <v>25</v>
      </c>
      <c r="P15" s="2"/>
      <c r="Q15" s="2"/>
      <c r="R15" s="2"/>
      <c r="S15" s="317"/>
      <c r="T15" s="317"/>
      <c r="U15" s="317"/>
      <c r="V15" s="317"/>
      <c r="W15" s="317"/>
      <c r="X15" s="317"/>
      <c r="Y15" s="317"/>
      <c r="Z15" s="317"/>
      <c r="AA15" s="317"/>
      <c r="AB15" s="317"/>
      <c r="AC15" s="317"/>
      <c r="AD15" s="317"/>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18"/>
      <c r="N18" s="318"/>
      <c r="O18" s="318"/>
      <c r="P18" s="318"/>
      <c r="Q18" s="318"/>
      <c r="R18" s="318"/>
      <c r="S18" s="318"/>
      <c r="T18" s="318"/>
      <c r="U18" s="318"/>
      <c r="V18" s="318"/>
      <c r="W18" s="318"/>
      <c r="X18" s="318"/>
      <c r="Y18" s="318"/>
    </row>
    <row r="19" spans="1:54" ht="30" customHeight="1">
      <c r="B19" s="22" t="s">
        <v>32</v>
      </c>
      <c r="C19" s="22"/>
      <c r="D19" s="22"/>
      <c r="E19" s="22"/>
      <c r="F19" s="22"/>
      <c r="G19" s="22"/>
      <c r="M19" s="330"/>
      <c r="N19" s="330"/>
      <c r="O19" s="330"/>
      <c r="P19" s="330"/>
      <c r="Q19" s="330"/>
      <c r="R19" s="330"/>
      <c r="S19" s="330"/>
      <c r="T19" s="330"/>
      <c r="U19" s="330"/>
      <c r="V19" s="330"/>
      <c r="W19" s="330"/>
      <c r="X19" s="330"/>
      <c r="Y19" s="330"/>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31"/>
      <c r="G26" s="331"/>
      <c r="H26" s="331"/>
      <c r="I26" s="331"/>
      <c r="J26" s="331"/>
      <c r="K26" s="331"/>
      <c r="L26" s="331"/>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4" t="s">
        <v>749</v>
      </c>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c r="AA28" s="335"/>
      <c r="AB28" s="335"/>
      <c r="AC28" s="335"/>
      <c r="AK28" s="80"/>
    </row>
    <row r="29" spans="1:54" ht="24.75" customHeight="1">
      <c r="A29" s="23"/>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c r="AA29" s="335"/>
      <c r="AB29" s="335"/>
      <c r="AC29" s="335"/>
      <c r="AK29" s="80"/>
    </row>
    <row r="30" spans="1:54" s="22" customFormat="1" ht="24.75" customHeight="1">
      <c r="A30" s="23"/>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c r="AA30" s="335"/>
      <c r="AB30" s="335"/>
      <c r="AC30" s="335"/>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14"/>
      <c r="AZ34" s="315"/>
      <c r="BA34" s="314"/>
      <c r="BB34" s="314"/>
      <c r="BC34" s="315"/>
      <c r="BD34" s="314"/>
      <c r="BE34" s="314"/>
      <c r="BF34" s="315"/>
      <c r="BG34" s="314"/>
      <c r="BH34" s="314"/>
      <c r="BI34" s="315"/>
      <c r="BJ34" s="314"/>
      <c r="BK34" s="314"/>
      <c r="BL34" s="314"/>
    </row>
    <row r="35" spans="1:65" ht="24.95" customHeight="1" outlineLevel="1">
      <c r="A35" s="23"/>
      <c r="C35" s="53"/>
      <c r="D35" s="80" t="s">
        <v>113</v>
      </c>
      <c r="E35" s="78"/>
      <c r="X35" s="80"/>
      <c r="Y35" s="80"/>
      <c r="AK35" s="76"/>
      <c r="AL35" s="54"/>
      <c r="AM35" s="54"/>
      <c r="AN35" s="54"/>
      <c r="AO35" s="54"/>
      <c r="AP35" s="54"/>
      <c r="AX35" s="78"/>
      <c r="AY35" s="314"/>
      <c r="AZ35" s="315"/>
      <c r="BA35" s="314"/>
      <c r="BB35" s="314"/>
      <c r="BC35" s="315"/>
      <c r="BD35" s="314"/>
      <c r="BE35" s="314"/>
      <c r="BF35" s="315"/>
      <c r="BG35" s="314"/>
      <c r="BH35" s="314"/>
      <c r="BI35" s="315"/>
      <c r="BJ35" s="314"/>
      <c r="BK35" s="314"/>
      <c r="BL35" s="314"/>
    </row>
    <row r="36" spans="1:65" ht="24.95" customHeight="1" outlineLevel="1">
      <c r="A36" s="23"/>
      <c r="B36" s="29" t="s">
        <v>442</v>
      </c>
      <c r="C36" s="53"/>
      <c r="D36" s="80" t="s">
        <v>443</v>
      </c>
      <c r="E36" s="78"/>
      <c r="AK36" s="54" t="b">
        <v>0</v>
      </c>
      <c r="AL36" s="54"/>
      <c r="AM36" s="54"/>
      <c r="AN36" s="54"/>
      <c r="AO36" s="54"/>
      <c r="AP36" s="54"/>
      <c r="AX36" s="78"/>
      <c r="AY36" s="78"/>
      <c r="AZ36" s="77"/>
      <c r="BA36" s="314"/>
      <c r="BB36" s="314"/>
      <c r="BC36" s="77"/>
      <c r="BD36" s="314"/>
      <c r="BE36" s="314"/>
      <c r="BF36" s="77"/>
      <c r="BG36" s="314"/>
      <c r="BH36" s="314"/>
      <c r="BI36" s="77"/>
      <c r="BJ36" s="314"/>
      <c r="BK36" s="31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14"/>
      <c r="BC40" s="314"/>
      <c r="BD40" s="266"/>
      <c r="BE40" s="314"/>
      <c r="BF40" s="314"/>
      <c r="BG40" s="266"/>
      <c r="BH40" s="314"/>
      <c r="BI40" s="314"/>
      <c r="BJ40" s="266"/>
      <c r="BK40" s="314"/>
      <c r="BL40" s="31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6" t="str">
        <f>IF(AK23=TRUE,IF(AK34=TRUE,"訪問看護ベースアップ評価料（Ⅰ）の注３",IF(AK36=TRUE,"訪問看護ベースアップ評価料（Ⅰ）の注３(様式提出必須）","訪問看護ベースアップ評価料（Ⅰ）")),"")</f>
        <v/>
      </c>
      <c r="J42" s="326"/>
      <c r="K42" s="326"/>
      <c r="L42" s="326"/>
      <c r="M42" s="326"/>
      <c r="N42" s="326"/>
      <c r="O42" s="326"/>
      <c r="P42" s="326"/>
      <c r="Q42" s="326"/>
      <c r="R42" s="326"/>
      <c r="S42" s="326"/>
      <c r="T42" s="326"/>
      <c r="U42" s="326"/>
      <c r="V42" s="326"/>
      <c r="W42" s="326"/>
      <c r="X42" s="326"/>
      <c r="Y42" s="326"/>
      <c r="Z42" s="326"/>
      <c r="AA42" s="326"/>
      <c r="AB42" s="326"/>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7"/>
      <c r="J44" s="327"/>
      <c r="K44" s="327"/>
      <c r="L44" s="327"/>
      <c r="M44" s="327"/>
      <c r="N44" s="327"/>
      <c r="O44" s="327"/>
      <c r="P44" s="327"/>
      <c r="Q44" s="327"/>
      <c r="R44" s="327"/>
      <c r="S44" s="327"/>
      <c r="T44" s="327"/>
      <c r="U44" s="327"/>
      <c r="V44" s="327"/>
      <c r="W44" s="327"/>
      <c r="X44" s="327"/>
      <c r="Y44" s="327"/>
      <c r="Z44" s="327"/>
      <c r="AA44" s="327"/>
      <c r="AB44" s="327"/>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5" t="s">
        <v>439</v>
      </c>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row>
    <row r="47" spans="1:65" ht="24.75" customHeight="1">
      <c r="A47" s="29" t="s">
        <v>112</v>
      </c>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5"/>
      <c r="AB47" s="325"/>
      <c r="AC47" s="325"/>
    </row>
    <row r="48" spans="1:65" ht="24.75" customHeight="1">
      <c r="B48" s="325"/>
      <c r="C48" s="325"/>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325"/>
      <c r="AB48" s="325"/>
      <c r="AC48" s="325"/>
    </row>
    <row r="49" spans="1:37" ht="24.75" customHeight="1">
      <c r="A49" s="29" t="s">
        <v>112</v>
      </c>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row>
    <row r="50" spans="1:37" ht="24.75" customHeight="1">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 ref="J15:K15"/>
    <mergeCell ref="S15:AD15"/>
    <mergeCell ref="M18:Y18"/>
    <mergeCell ref="BL34:BL35"/>
    <mergeCell ref="BC34:BC35"/>
    <mergeCell ref="BD34:BE35"/>
    <mergeCell ref="BF34:BF35"/>
    <mergeCell ref="BG34:BH35"/>
    <mergeCell ref="BI34:BI35"/>
    <mergeCell ref="BJ34:BK35"/>
    <mergeCell ref="BB40:BC40"/>
    <mergeCell ref="BE40:BF40"/>
    <mergeCell ref="BH40:BI40"/>
    <mergeCell ref="BK40:BL40"/>
    <mergeCell ref="AY34:AY35"/>
    <mergeCell ref="AZ34:AZ35"/>
    <mergeCell ref="BA34:BB35"/>
    <mergeCell ref="BA36:BB36"/>
    <mergeCell ref="BD36:BE36"/>
    <mergeCell ref="BG36:BH36"/>
    <mergeCell ref="BJ36:BK36"/>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41" t="s">
        <v>26</v>
      </c>
      <c r="B2" s="541"/>
      <c r="C2" s="541" t="s">
        <v>55</v>
      </c>
      <c r="D2" s="543" t="s">
        <v>54</v>
      </c>
      <c r="E2" s="542"/>
    </row>
    <row r="3" spans="1:14">
      <c r="A3" s="20" t="s">
        <v>27</v>
      </c>
      <c r="B3" s="20" t="s">
        <v>28</v>
      </c>
      <c r="C3" s="541"/>
      <c r="D3" s="543"/>
      <c r="E3" s="542"/>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9" t="s">
        <v>82</v>
      </c>
      <c r="X2" s="320"/>
      <c r="Y2" s="320"/>
      <c r="Z2" s="321"/>
      <c r="AA2" s="322" t="s">
        <v>279</v>
      </c>
      <c r="AB2" s="323"/>
      <c r="AC2" s="323"/>
      <c r="AD2" s="323"/>
      <c r="AE2" s="323"/>
      <c r="AF2" s="323"/>
      <c r="AG2" s="323"/>
      <c r="AH2" s="323"/>
      <c r="AI2" s="323"/>
      <c r="AJ2" s="324"/>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8" t="s">
        <v>83</v>
      </c>
      <c r="C4" s="328"/>
      <c r="D4" s="328"/>
      <c r="E4" s="328"/>
      <c r="F4" s="329" t="s">
        <v>84</v>
      </c>
      <c r="G4" s="329"/>
      <c r="H4" s="329"/>
      <c r="I4" s="329"/>
      <c r="J4" s="329"/>
      <c r="K4" s="329"/>
      <c r="L4" s="329"/>
      <c r="M4" s="329"/>
      <c r="N4" s="329"/>
      <c r="O4" s="329"/>
      <c r="P4" s="127"/>
      <c r="W4" s="319" t="s">
        <v>85</v>
      </c>
      <c r="X4" s="320"/>
      <c r="Y4" s="320"/>
      <c r="Z4" s="321"/>
      <c r="AA4" s="322" t="s">
        <v>280</v>
      </c>
      <c r="AB4" s="323"/>
      <c r="AC4" s="323"/>
      <c r="AD4" s="323"/>
      <c r="AE4" s="323"/>
      <c r="AF4" s="323"/>
      <c r="AG4" s="323"/>
      <c r="AH4" s="323"/>
      <c r="AI4" s="323"/>
      <c r="AJ4" s="324"/>
      <c r="AK4" s="127"/>
      <c r="AL4" s="29"/>
      <c r="AM4" s="29"/>
      <c r="AN4" s="29"/>
      <c r="AO4" s="29"/>
      <c r="AP4" s="29"/>
    </row>
    <row r="5" spans="1:54" ht="49.5" customHeight="1">
      <c r="A5" s="314" t="s">
        <v>760</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89" t="str">
        <f>IF(OR(AK9=FALSE,AK13=FALSE),"※項目が未チェックです","")</f>
        <v>※項目が未チェックです</v>
      </c>
      <c r="C7" s="389"/>
      <c r="D7" s="389"/>
      <c r="E7" s="389"/>
      <c r="F7" s="389"/>
      <c r="G7" s="389"/>
      <c r="H7" s="38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16"/>
      <c r="E15" s="316"/>
      <c r="F15" s="2" t="s">
        <v>17</v>
      </c>
      <c r="G15" s="316"/>
      <c r="H15" s="316"/>
      <c r="I15" s="2" t="s">
        <v>18</v>
      </c>
      <c r="J15" s="316"/>
      <c r="K15" s="316"/>
      <c r="L15" s="2" t="s">
        <v>23</v>
      </c>
      <c r="M15" s="2"/>
      <c r="N15" s="2"/>
      <c r="O15" s="2" t="s">
        <v>25</v>
      </c>
      <c r="P15" s="2"/>
      <c r="Q15" s="2"/>
      <c r="R15" s="2"/>
      <c r="S15" s="317"/>
      <c r="T15" s="317"/>
      <c r="U15" s="317"/>
      <c r="V15" s="317"/>
      <c r="W15" s="317"/>
      <c r="X15" s="317"/>
      <c r="Y15" s="317"/>
      <c r="Z15" s="317"/>
      <c r="AA15" s="317"/>
      <c r="AB15" s="317"/>
      <c r="AC15" s="317"/>
      <c r="AD15" s="317"/>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87" t="s">
        <v>116</v>
      </c>
      <c r="C18" s="387"/>
      <c r="D18" s="387"/>
      <c r="E18" s="387"/>
      <c r="F18" s="387"/>
      <c r="G18" s="387"/>
      <c r="H18" s="387"/>
      <c r="I18" s="387"/>
      <c r="J18" s="387"/>
      <c r="K18" s="387"/>
      <c r="L18" s="340" t="str">
        <f>IF(ステーションコード="","",ステーションコード)</f>
        <v/>
      </c>
      <c r="M18" s="340"/>
      <c r="N18" s="340"/>
      <c r="O18" s="340"/>
      <c r="P18" s="340"/>
      <c r="Q18" s="340"/>
      <c r="R18" s="340"/>
      <c r="S18" s="340"/>
      <c r="T18" s="340"/>
      <c r="U18" s="340"/>
      <c r="V18" s="340"/>
      <c r="W18" s="340"/>
      <c r="X18" s="340"/>
    </row>
    <row r="19" spans="1:64" ht="24.95" customHeight="1">
      <c r="B19" s="387" t="s">
        <v>32</v>
      </c>
      <c r="C19" s="387"/>
      <c r="D19" s="387"/>
      <c r="E19" s="387"/>
      <c r="F19" s="387"/>
      <c r="G19" s="387"/>
      <c r="H19" s="387"/>
      <c r="I19" s="387"/>
      <c r="J19" s="387"/>
      <c r="K19" s="387"/>
      <c r="L19" s="388" t="str">
        <f>IF(ステーション名="","",ステーション名)</f>
        <v/>
      </c>
      <c r="M19" s="388"/>
      <c r="N19" s="388"/>
      <c r="O19" s="388"/>
      <c r="P19" s="388"/>
      <c r="Q19" s="388"/>
      <c r="R19" s="388"/>
      <c r="S19" s="388"/>
      <c r="T19" s="388"/>
      <c r="U19" s="388"/>
      <c r="V19" s="388"/>
      <c r="W19" s="388"/>
      <c r="X19" s="388"/>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14"/>
      <c r="AZ27" s="315"/>
      <c r="BA27" s="314"/>
      <c r="BB27" s="314"/>
      <c r="BC27" s="315"/>
      <c r="BD27" s="314"/>
      <c r="BE27" s="314"/>
      <c r="BF27" s="315"/>
      <c r="BG27" s="314"/>
      <c r="BH27" s="314"/>
      <c r="BI27" s="315"/>
      <c r="BJ27" s="314"/>
      <c r="BK27" s="314"/>
      <c r="BL27" s="314"/>
    </row>
    <row r="28" spans="1:64" ht="24.95" customHeight="1">
      <c r="A28" s="23"/>
      <c r="B28" s="78"/>
      <c r="C28" s="78"/>
      <c r="D28" s="78"/>
      <c r="E28" s="78"/>
      <c r="F28" s="53"/>
      <c r="G28" s="80" t="s">
        <v>9</v>
      </c>
      <c r="H28" s="78"/>
      <c r="X28" s="80"/>
      <c r="Y28" s="80"/>
      <c r="AK28" s="54" t="b">
        <v>0</v>
      </c>
      <c r="AX28" s="78"/>
      <c r="AY28" s="314"/>
      <c r="AZ28" s="315"/>
      <c r="BA28" s="314"/>
      <c r="BB28" s="314"/>
      <c r="BC28" s="315"/>
      <c r="BD28" s="314"/>
      <c r="BE28" s="314"/>
      <c r="BF28" s="315"/>
      <c r="BG28" s="314"/>
      <c r="BH28" s="314"/>
      <c r="BI28" s="315"/>
      <c r="BJ28" s="314"/>
      <c r="BK28" s="314"/>
      <c r="BL28" s="31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31"/>
      <c r="K31" s="331"/>
      <c r="L31" s="331"/>
      <c r="M31" s="331"/>
      <c r="N31" s="331"/>
      <c r="O31" s="331"/>
      <c r="P31" s="331"/>
      <c r="Q31" s="78" t="s">
        <v>6</v>
      </c>
      <c r="R31" s="78"/>
      <c r="S31" s="78"/>
      <c r="T31" s="80" t="s">
        <v>11</v>
      </c>
      <c r="V31" s="78"/>
      <c r="X31" s="331"/>
      <c r="Y31" s="331"/>
      <c r="Z31" s="331"/>
      <c r="AA31" s="331"/>
      <c r="AB31" s="331"/>
      <c r="AC31" s="331"/>
      <c r="AD31" s="331"/>
      <c r="AE31" s="80" t="s">
        <v>120</v>
      </c>
      <c r="AL31" s="357" t="s">
        <v>121</v>
      </c>
      <c r="AM31" s="358"/>
      <c r="AN31" s="358"/>
      <c r="AO31" s="359"/>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83"/>
      <c r="O37" s="383"/>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86" t="s">
        <v>777</v>
      </c>
      <c r="R38" s="386"/>
      <c r="S38" s="386"/>
      <c r="T38" s="386"/>
      <c r="U38" s="386"/>
      <c r="V38" s="386"/>
      <c r="W38" s="386"/>
      <c r="X38" s="386"/>
      <c r="Y38" s="386"/>
      <c r="Z38" s="386"/>
      <c r="AA38" s="386"/>
      <c r="AB38" s="386"/>
      <c r="AC38" s="386"/>
      <c r="AD38" s="386"/>
      <c r="AE38" s="386"/>
      <c r="AF38" s="386"/>
      <c r="AG38" s="386"/>
      <c r="AH38" s="386"/>
      <c r="AI38" s="386"/>
      <c r="AJ38" s="386"/>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83"/>
      <c r="O40" s="383"/>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79"/>
      <c r="N50" s="379"/>
      <c r="O50" s="379"/>
      <c r="P50" s="379"/>
      <c r="Q50" s="379"/>
      <c r="R50" s="379"/>
      <c r="S50" s="379"/>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79"/>
      <c r="N53" s="379"/>
      <c r="O53" s="379"/>
      <c r="P53" s="379"/>
      <c r="Q53" s="379"/>
      <c r="R53" s="379"/>
      <c r="S53" s="379"/>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84"/>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85"/>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80" t="str">
        <f>IF(AK45=TRUE,法人賃金改善算定基礎額,IF(SUM(AK50,AK53)=0,"",SUM(AK50,AK53)))</f>
        <v/>
      </c>
      <c r="N60" s="381"/>
      <c r="O60" s="381"/>
      <c r="P60" s="381"/>
      <c r="Q60" s="381"/>
      <c r="R60" s="381"/>
      <c r="S60" s="382"/>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7"/>
      <c r="D69" s="368"/>
      <c r="E69" s="368"/>
      <c r="F69" s="368"/>
      <c r="G69" s="368"/>
      <c r="H69" s="368"/>
      <c r="I69" s="368"/>
      <c r="J69" s="368"/>
      <c r="K69" s="368"/>
      <c r="L69" s="368"/>
      <c r="M69" s="368"/>
      <c r="N69" s="368"/>
      <c r="O69" s="368"/>
      <c r="P69" s="369"/>
      <c r="Q69" s="373" t="str">
        <f>IFERROR(TEXT(EDATE(DATEVALUE(AR37 &amp; "/1"), -3), "yyyy年m月"),"")</f>
        <v/>
      </c>
      <c r="R69" s="374"/>
      <c r="S69" s="374"/>
      <c r="T69" s="375"/>
      <c r="U69" s="373" t="str">
        <f>IFERROR(TEXT(EDATE(DATEVALUE(AR37 &amp; "/1"), -2), "yyyy年m月"),"")</f>
        <v/>
      </c>
      <c r="V69" s="374"/>
      <c r="W69" s="374"/>
      <c r="X69" s="375"/>
      <c r="Y69" s="373" t="str">
        <f>IFERROR(TEXT(EDATE(DATEVALUE(AR37 &amp; "/1"), -1), "yyyy年m月"),"")</f>
        <v/>
      </c>
      <c r="Z69" s="374"/>
      <c r="AA69" s="374"/>
      <c r="AB69" s="375"/>
      <c r="AC69" s="364" t="s">
        <v>264</v>
      </c>
      <c r="AD69" s="320"/>
      <c r="AE69" s="320"/>
      <c r="AF69" s="321"/>
      <c r="AK69" s="78" t="s">
        <v>75</v>
      </c>
    </row>
    <row r="70" spans="1:42" s="22" customFormat="1" ht="30" customHeight="1">
      <c r="A70" s="23"/>
      <c r="B70" s="131"/>
      <c r="C70" s="370" t="s">
        <v>266</v>
      </c>
      <c r="D70" s="371"/>
      <c r="E70" s="371"/>
      <c r="F70" s="371"/>
      <c r="G70" s="371"/>
      <c r="H70" s="371"/>
      <c r="I70" s="371"/>
      <c r="J70" s="371"/>
      <c r="K70" s="371"/>
      <c r="L70" s="371"/>
      <c r="M70" s="371"/>
      <c r="N70" s="371"/>
      <c r="O70" s="371"/>
      <c r="P70" s="372"/>
      <c r="Q70" s="376"/>
      <c r="R70" s="377"/>
      <c r="S70" s="378"/>
      <c r="T70" s="130" t="s">
        <v>21</v>
      </c>
      <c r="U70" s="376"/>
      <c r="V70" s="377"/>
      <c r="W70" s="378"/>
      <c r="X70" s="130" t="s">
        <v>21</v>
      </c>
      <c r="Y70" s="376"/>
      <c r="Z70" s="377"/>
      <c r="AA70" s="378"/>
      <c r="AB70" s="130" t="s">
        <v>21</v>
      </c>
      <c r="AC70" s="365" t="str">
        <f>IFERROR(AVERAGE(Q70:AA70),"")</f>
        <v/>
      </c>
      <c r="AD70" s="366"/>
      <c r="AE70" s="366"/>
      <c r="AF70" s="117" t="s">
        <v>21</v>
      </c>
      <c r="AK70" s="127"/>
    </row>
    <row r="71" spans="1:42" s="22" customFormat="1" ht="30" customHeight="1">
      <c r="A71" s="23"/>
      <c r="C71" s="370" t="s">
        <v>267</v>
      </c>
      <c r="D71" s="371"/>
      <c r="E71" s="371"/>
      <c r="F71" s="371"/>
      <c r="G71" s="371"/>
      <c r="H71" s="371"/>
      <c r="I71" s="371"/>
      <c r="J71" s="371"/>
      <c r="K71" s="371"/>
      <c r="L71" s="371"/>
      <c r="M71" s="371"/>
      <c r="N71" s="371"/>
      <c r="O71" s="371"/>
      <c r="P71" s="372"/>
      <c r="Q71" s="376"/>
      <c r="R71" s="377"/>
      <c r="S71" s="378"/>
      <c r="T71" s="130" t="s">
        <v>21</v>
      </c>
      <c r="U71" s="376"/>
      <c r="V71" s="377"/>
      <c r="W71" s="378"/>
      <c r="X71" s="130" t="s">
        <v>21</v>
      </c>
      <c r="Y71" s="376"/>
      <c r="Z71" s="377"/>
      <c r="AA71" s="378"/>
      <c r="AB71" s="130" t="s">
        <v>21</v>
      </c>
      <c r="AC71" s="365" t="str">
        <f>IFERROR(AVERAGE(Q71:AA71),"")</f>
        <v/>
      </c>
      <c r="AD71" s="366"/>
      <c r="AE71" s="366"/>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6" t="str">
        <f>IF(SUM(AC70:AE71)=0,"",SUM(AC70:AE71))</f>
        <v/>
      </c>
      <c r="N80" s="356"/>
      <c r="O80" s="356"/>
      <c r="P80" s="356"/>
      <c r="Q80" s="356"/>
      <c r="R80" s="356"/>
      <c r="S80" s="356"/>
      <c r="T80" s="78" t="s">
        <v>12</v>
      </c>
      <c r="U80" s="78"/>
      <c r="W80" s="80" t="s">
        <v>11</v>
      </c>
      <c r="Y80" s="78"/>
      <c r="AA80" s="331"/>
      <c r="AB80" s="331"/>
      <c r="AC80" s="331"/>
      <c r="AD80" s="331"/>
      <c r="AE80" s="331"/>
      <c r="AF80" s="331"/>
      <c r="AG80" s="331"/>
      <c r="AH80" s="80" t="s">
        <v>13</v>
      </c>
      <c r="AJ80" s="54"/>
      <c r="AK80" s="29"/>
      <c r="AL80" s="357" t="s">
        <v>121</v>
      </c>
      <c r="AM80" s="358"/>
      <c r="AN80" s="358"/>
      <c r="AO80" s="359"/>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6" t="str">
        <f>IFERROR(IF(AK37=1,M80*AK71,M80*AM71),"")</f>
        <v/>
      </c>
      <c r="N82" s="356"/>
      <c r="O82" s="356"/>
      <c r="P82" s="356"/>
      <c r="Q82" s="356"/>
      <c r="R82" s="356"/>
      <c r="S82" s="356"/>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60" t="s">
        <v>74</v>
      </c>
      <c r="G85" s="360"/>
      <c r="H85" s="360"/>
      <c r="I85" s="360"/>
      <c r="J85" s="360"/>
      <c r="K85" s="360"/>
      <c r="L85" s="361"/>
      <c r="M85" s="362" t="s">
        <v>76</v>
      </c>
      <c r="N85" s="363"/>
      <c r="O85" s="363"/>
      <c r="P85" s="363"/>
      <c r="Q85" s="363"/>
      <c r="R85" s="363"/>
      <c r="S85" s="363"/>
      <c r="T85" s="362" t="s">
        <v>77</v>
      </c>
      <c r="U85" s="363"/>
      <c r="V85" s="363"/>
      <c r="W85" s="363"/>
      <c r="X85" s="363"/>
      <c r="Y85" s="363"/>
      <c r="Z85" s="363"/>
      <c r="AA85" s="78"/>
      <c r="AB85" s="78"/>
      <c r="AC85" s="78"/>
      <c r="AD85" s="78"/>
      <c r="AE85" s="78"/>
      <c r="AF85" s="78"/>
      <c r="AG85" s="78"/>
      <c r="AK85" s="61"/>
      <c r="AL85" s="60"/>
      <c r="AN85" s="29"/>
      <c r="AO85" s="29"/>
      <c r="AP85" s="29"/>
    </row>
    <row r="86" spans="1:42" ht="24.75" customHeight="1">
      <c r="A86" s="23"/>
      <c r="B86" s="80"/>
      <c r="C86" s="80"/>
      <c r="D86" s="78"/>
      <c r="E86" s="78"/>
      <c r="F86" s="352" t="str">
        <f>Q69</f>
        <v/>
      </c>
      <c r="G86" s="352"/>
      <c r="H86" s="352"/>
      <c r="I86" s="352"/>
      <c r="J86" s="352"/>
      <c r="K86" s="352"/>
      <c r="L86" s="352"/>
      <c r="M86" s="353"/>
      <c r="N86" s="353"/>
      <c r="O86" s="353"/>
      <c r="P86" s="353"/>
      <c r="Q86" s="353"/>
      <c r="R86" s="353"/>
      <c r="S86" s="353"/>
      <c r="T86" s="353"/>
      <c r="U86" s="353"/>
      <c r="V86" s="353"/>
      <c r="W86" s="353"/>
      <c r="X86" s="353"/>
      <c r="Y86" s="353"/>
      <c r="Z86" s="353"/>
      <c r="AA86" s="78"/>
      <c r="AB86" s="78"/>
      <c r="AC86" s="78"/>
      <c r="AD86" s="78"/>
      <c r="AE86" s="78"/>
      <c r="AF86" s="78"/>
      <c r="AG86" s="78"/>
      <c r="AK86" s="61"/>
      <c r="AL86" s="60"/>
      <c r="AN86" s="29"/>
      <c r="AO86" s="29"/>
      <c r="AP86" s="29"/>
    </row>
    <row r="87" spans="1:42" ht="24.75" customHeight="1">
      <c r="A87" s="23"/>
      <c r="B87" s="80"/>
      <c r="C87" s="80"/>
      <c r="D87" s="78"/>
      <c r="E87" s="78"/>
      <c r="F87" s="352" t="str">
        <f>U69</f>
        <v/>
      </c>
      <c r="G87" s="352"/>
      <c r="H87" s="352"/>
      <c r="I87" s="352"/>
      <c r="J87" s="352"/>
      <c r="K87" s="352"/>
      <c r="L87" s="352"/>
      <c r="M87" s="353"/>
      <c r="N87" s="353"/>
      <c r="O87" s="353"/>
      <c r="P87" s="353"/>
      <c r="Q87" s="353"/>
      <c r="R87" s="353"/>
      <c r="S87" s="353"/>
      <c r="T87" s="353"/>
      <c r="U87" s="353"/>
      <c r="V87" s="353"/>
      <c r="W87" s="353"/>
      <c r="X87" s="353"/>
      <c r="Y87" s="353"/>
      <c r="Z87" s="353"/>
      <c r="AA87" s="78"/>
      <c r="AB87" s="78"/>
      <c r="AC87" s="78"/>
      <c r="AD87" s="78"/>
      <c r="AE87" s="78"/>
      <c r="AF87" s="78"/>
      <c r="AG87" s="78"/>
      <c r="AK87" s="61"/>
      <c r="AL87" s="60"/>
      <c r="AN87" s="29"/>
      <c r="AO87" s="29"/>
      <c r="AP87" s="29"/>
    </row>
    <row r="88" spans="1:42" ht="24.75" customHeight="1">
      <c r="A88" s="23"/>
      <c r="B88" s="80"/>
      <c r="C88" s="80"/>
      <c r="D88" s="78"/>
      <c r="E88" s="78"/>
      <c r="F88" s="352" t="str">
        <f>Y69</f>
        <v/>
      </c>
      <c r="G88" s="352"/>
      <c r="H88" s="352"/>
      <c r="I88" s="352"/>
      <c r="J88" s="352"/>
      <c r="K88" s="352"/>
      <c r="L88" s="352"/>
      <c r="M88" s="353"/>
      <c r="N88" s="353"/>
      <c r="O88" s="353"/>
      <c r="P88" s="353"/>
      <c r="Q88" s="353"/>
      <c r="R88" s="353"/>
      <c r="S88" s="353"/>
      <c r="T88" s="353"/>
      <c r="U88" s="353"/>
      <c r="V88" s="353"/>
      <c r="W88" s="353"/>
      <c r="X88" s="353"/>
      <c r="Y88" s="353"/>
      <c r="Z88" s="353"/>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54" t="s">
        <v>106</v>
      </c>
      <c r="G90" s="354"/>
      <c r="H90" s="354"/>
      <c r="I90" s="354"/>
      <c r="J90" s="354"/>
      <c r="K90" s="354"/>
      <c r="L90" s="354"/>
      <c r="M90" s="355" t="str">
        <f>IFERROR(ROUND(AVERAGE(M86:S88),2),"")</f>
        <v/>
      </c>
      <c r="N90" s="355"/>
      <c r="O90" s="355"/>
      <c r="P90" s="355"/>
      <c r="Q90" s="355"/>
      <c r="R90" s="355"/>
      <c r="S90" s="355"/>
      <c r="T90" s="355" t="str">
        <f>IFERROR(ROUND(AVERAGE(T86:Z88),2),"")</f>
        <v/>
      </c>
      <c r="U90" s="355"/>
      <c r="V90" s="355"/>
      <c r="W90" s="355"/>
      <c r="X90" s="355"/>
      <c r="Y90" s="355"/>
      <c r="Z90" s="355"/>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45" t="s">
        <v>78</v>
      </c>
      <c r="G92" s="345"/>
      <c r="H92" s="345"/>
      <c r="I92" s="345"/>
      <c r="J92" s="345"/>
      <c r="K92" s="345"/>
      <c r="L92" s="345"/>
      <c r="M92" s="346" t="str">
        <f>IFERROR(M80/(M90+T90),"")</f>
        <v/>
      </c>
      <c r="N92" s="346"/>
      <c r="O92" s="346"/>
      <c r="P92" s="346"/>
      <c r="Q92" s="346"/>
      <c r="R92" s="346"/>
      <c r="S92" s="346"/>
      <c r="T92" s="78"/>
      <c r="V92" s="80" t="s">
        <v>11</v>
      </c>
      <c r="W92" s="22"/>
      <c r="X92" s="78"/>
      <c r="Y92" s="22"/>
      <c r="Z92" s="347"/>
      <c r="AA92" s="347"/>
      <c r="AB92" s="347"/>
      <c r="AC92" s="347"/>
      <c r="AD92" s="347"/>
      <c r="AE92" s="347"/>
      <c r="AF92" s="347"/>
      <c r="AG92" s="78" t="s">
        <v>86</v>
      </c>
      <c r="AK92" s="61"/>
      <c r="AL92" s="60"/>
      <c r="AN92" s="29"/>
      <c r="AO92" s="29"/>
      <c r="AP92" s="29"/>
    </row>
    <row r="93" spans="1:42" ht="24.75" customHeight="1">
      <c r="A93" s="23"/>
      <c r="B93" s="348" t="s">
        <v>598</v>
      </c>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K93" s="61"/>
      <c r="AL93" s="60"/>
      <c r="AN93" s="29"/>
      <c r="AO93" s="29"/>
      <c r="AP93" s="29"/>
    </row>
    <row r="94" spans="1:42" ht="24.75" customHeight="1">
      <c r="A94" s="23"/>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49" t="str">
        <f>IFERROR( IF( ((M60*医療保険の利用者割合*0.5)-M82)/(M80) &lt;= 0, 0, ((M60*医療保険の利用者割合*0.5)-M82)/M80 ), "")</f>
        <v/>
      </c>
      <c r="N97" s="349"/>
      <c r="O97" s="349"/>
      <c r="P97" s="349"/>
      <c r="Q97" s="349"/>
      <c r="R97" s="349"/>
      <c r="S97" s="349"/>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32" t="s">
        <v>149</v>
      </c>
      <c r="C99" s="332"/>
      <c r="D99" s="332"/>
      <c r="E99" s="332"/>
      <c r="F99" s="314" t="s">
        <v>150</v>
      </c>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row>
    <row r="100" spans="1:64" ht="20.100000000000001" customHeight="1">
      <c r="A100" s="23"/>
      <c r="B100" s="332"/>
      <c r="C100" s="332"/>
      <c r="D100" s="332"/>
      <c r="E100" s="332"/>
      <c r="F100" s="350" t="s">
        <v>151</v>
      </c>
      <c r="G100" s="350"/>
      <c r="H100" s="350"/>
      <c r="I100" s="350"/>
      <c r="J100" s="350"/>
      <c r="K100" s="350"/>
      <c r="L100" s="350"/>
      <c r="M100" s="350"/>
      <c r="N100" s="350"/>
      <c r="O100" s="350"/>
      <c r="P100" s="350"/>
      <c r="Q100" s="350"/>
      <c r="R100" s="350"/>
      <c r="S100" s="350"/>
      <c r="T100" s="350"/>
      <c r="U100" s="350"/>
      <c r="V100" s="350"/>
      <c r="W100" s="350"/>
      <c r="X100" s="350"/>
      <c r="Y100" s="350"/>
      <c r="Z100" s="350"/>
      <c r="AA100" s="350"/>
      <c r="AB100" s="350"/>
      <c r="AC100" s="350"/>
      <c r="AD100" s="350"/>
      <c r="AE100" s="350"/>
      <c r="AF100" s="350"/>
      <c r="AG100" s="350"/>
      <c r="AH100" s="350"/>
      <c r="AP100" s="124"/>
    </row>
    <row r="101" spans="1:64" ht="20.100000000000001" customHeight="1">
      <c r="A101" s="23"/>
      <c r="B101" s="332"/>
      <c r="C101" s="332"/>
      <c r="D101" s="332"/>
      <c r="E101" s="332"/>
      <c r="G101" s="36"/>
      <c r="H101" s="36"/>
      <c r="I101" s="36"/>
      <c r="J101" s="351" t="s">
        <v>152</v>
      </c>
      <c r="K101" s="351"/>
      <c r="L101" s="351"/>
      <c r="M101" s="351"/>
      <c r="N101" s="351"/>
      <c r="O101" s="351"/>
      <c r="P101" s="351"/>
      <c r="Q101" s="351"/>
      <c r="R101" s="351"/>
      <c r="S101" s="351"/>
      <c r="T101" s="351"/>
      <c r="U101" s="351"/>
      <c r="V101" s="351"/>
      <c r="W101" s="351"/>
      <c r="X101" s="351"/>
      <c r="Y101" s="351"/>
      <c r="Z101" s="351"/>
      <c r="AA101" s="351"/>
      <c r="AB101" s="351"/>
      <c r="AC101" s="351"/>
      <c r="AD101" s="351"/>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40" t="str">
        <f>IFERROR(IF(OR(AM104*AM106=0, M97&lt;=0),"",VLOOKUP("該当",CHOOSE(AK37,'リスト（R8）'!I:K,'リスト（R9）'!I:K),3,FALSE)),"")</f>
        <v/>
      </c>
      <c r="E111" s="340"/>
      <c r="F111" s="340"/>
      <c r="G111" s="340"/>
      <c r="H111" s="340"/>
      <c r="I111" s="340"/>
      <c r="J111" s="340"/>
      <c r="K111" s="340"/>
      <c r="L111" s="340"/>
      <c r="M111" s="340"/>
      <c r="N111" s="340"/>
      <c r="O111" s="340"/>
      <c r="P111" s="340"/>
      <c r="Q111" s="29"/>
      <c r="R111" s="314"/>
      <c r="S111" s="314"/>
      <c r="T111" s="314"/>
      <c r="U111" s="314"/>
      <c r="V111" s="314"/>
      <c r="W111" s="314"/>
      <c r="X111" s="314"/>
      <c r="Y111" s="314"/>
      <c r="Z111" s="314"/>
      <c r="AA111" s="314"/>
      <c r="AB111" s="314"/>
      <c r="AC111" s="314"/>
      <c r="AD111" s="31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36"/>
      <c r="E115" s="337"/>
      <c r="F115" s="341" t="s">
        <v>160</v>
      </c>
      <c r="G115" s="341"/>
      <c r="H115" s="341"/>
      <c r="I115" s="341"/>
      <c r="J115" s="341"/>
      <c r="K115" s="341"/>
      <c r="L115" s="341"/>
      <c r="M115" s="341"/>
      <c r="N115" s="341"/>
      <c r="O115" s="341"/>
      <c r="P115" s="342"/>
      <c r="Q115" s="78"/>
      <c r="R115" s="343"/>
      <c r="S115" s="343"/>
      <c r="T115" s="344"/>
      <c r="U115" s="344"/>
      <c r="V115" s="344"/>
      <c r="W115" s="344"/>
      <c r="X115" s="344"/>
      <c r="Y115" s="344"/>
      <c r="Z115" s="344"/>
      <c r="AA115" s="344"/>
      <c r="AB115" s="344"/>
      <c r="AC115" s="344"/>
      <c r="AD115" s="344"/>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36"/>
      <c r="E116" s="337"/>
      <c r="F116" s="338" t="s">
        <v>36</v>
      </c>
      <c r="G116" s="338"/>
      <c r="H116" s="338"/>
      <c r="I116" s="338"/>
      <c r="J116" s="338"/>
      <c r="K116" s="338"/>
      <c r="L116" s="338"/>
      <c r="M116" s="338"/>
      <c r="N116" s="338"/>
      <c r="O116" s="338"/>
      <c r="P116" s="339"/>
      <c r="Q116" s="29"/>
      <c r="R116" s="336" t="s">
        <v>15</v>
      </c>
      <c r="S116" s="337"/>
      <c r="T116" s="338" t="s">
        <v>161</v>
      </c>
      <c r="U116" s="338"/>
      <c r="V116" s="338"/>
      <c r="W116" s="338"/>
      <c r="X116" s="338"/>
      <c r="Y116" s="338"/>
      <c r="Z116" s="338"/>
      <c r="AA116" s="338"/>
      <c r="AB116" s="338"/>
      <c r="AC116" s="338"/>
      <c r="AD116" s="339"/>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36"/>
      <c r="E117" s="337"/>
      <c r="F117" s="338" t="s">
        <v>37</v>
      </c>
      <c r="G117" s="338"/>
      <c r="H117" s="338"/>
      <c r="I117" s="338"/>
      <c r="J117" s="338"/>
      <c r="K117" s="338"/>
      <c r="L117" s="338"/>
      <c r="M117" s="338"/>
      <c r="N117" s="338"/>
      <c r="O117" s="338"/>
      <c r="P117" s="339"/>
      <c r="Q117" s="29"/>
      <c r="R117" s="336" t="s">
        <v>15</v>
      </c>
      <c r="S117" s="337"/>
      <c r="T117" s="338" t="s">
        <v>162</v>
      </c>
      <c r="U117" s="338"/>
      <c r="V117" s="338"/>
      <c r="W117" s="338"/>
      <c r="X117" s="338"/>
      <c r="Y117" s="338"/>
      <c r="Z117" s="338"/>
      <c r="AA117" s="338"/>
      <c r="AB117" s="338"/>
      <c r="AC117" s="338"/>
      <c r="AD117" s="339"/>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36"/>
      <c r="E118" s="337"/>
      <c r="F118" s="338" t="s">
        <v>38</v>
      </c>
      <c r="G118" s="338"/>
      <c r="H118" s="338"/>
      <c r="I118" s="338"/>
      <c r="J118" s="338"/>
      <c r="K118" s="338"/>
      <c r="L118" s="338"/>
      <c r="M118" s="338"/>
      <c r="N118" s="338"/>
      <c r="O118" s="338"/>
      <c r="P118" s="339"/>
      <c r="Q118" s="29"/>
      <c r="R118" s="336" t="s">
        <v>15</v>
      </c>
      <c r="S118" s="337"/>
      <c r="T118" s="338" t="s">
        <v>163</v>
      </c>
      <c r="U118" s="338"/>
      <c r="V118" s="338"/>
      <c r="W118" s="338"/>
      <c r="X118" s="338"/>
      <c r="Y118" s="338"/>
      <c r="Z118" s="338"/>
      <c r="AA118" s="338"/>
      <c r="AB118" s="338"/>
      <c r="AC118" s="338"/>
      <c r="AD118" s="339"/>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36"/>
      <c r="E119" s="337"/>
      <c r="F119" s="338" t="s">
        <v>39</v>
      </c>
      <c r="G119" s="338"/>
      <c r="H119" s="338"/>
      <c r="I119" s="338"/>
      <c r="J119" s="338"/>
      <c r="K119" s="338"/>
      <c r="L119" s="338"/>
      <c r="M119" s="338"/>
      <c r="N119" s="338"/>
      <c r="O119" s="338"/>
      <c r="P119" s="339"/>
      <c r="Q119" s="29"/>
      <c r="R119" s="336" t="s">
        <v>15</v>
      </c>
      <c r="S119" s="337"/>
      <c r="T119" s="338" t="s">
        <v>164</v>
      </c>
      <c r="U119" s="338"/>
      <c r="V119" s="338"/>
      <c r="W119" s="338"/>
      <c r="X119" s="338"/>
      <c r="Y119" s="338"/>
      <c r="Z119" s="338"/>
      <c r="AA119" s="338"/>
      <c r="AB119" s="338"/>
      <c r="AC119" s="338"/>
      <c r="AD119" s="339"/>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36"/>
      <c r="E120" s="337"/>
      <c r="F120" s="338" t="s">
        <v>40</v>
      </c>
      <c r="G120" s="338"/>
      <c r="H120" s="338"/>
      <c r="I120" s="338"/>
      <c r="J120" s="338"/>
      <c r="K120" s="338"/>
      <c r="L120" s="338"/>
      <c r="M120" s="338"/>
      <c r="N120" s="338"/>
      <c r="O120" s="338"/>
      <c r="P120" s="339"/>
      <c r="Q120" s="29"/>
      <c r="R120" s="336" t="s">
        <v>15</v>
      </c>
      <c r="S120" s="337"/>
      <c r="T120" s="338" t="s">
        <v>165</v>
      </c>
      <c r="U120" s="338"/>
      <c r="V120" s="338"/>
      <c r="W120" s="338"/>
      <c r="X120" s="338"/>
      <c r="Y120" s="338"/>
      <c r="Z120" s="338"/>
      <c r="AA120" s="338"/>
      <c r="AB120" s="338"/>
      <c r="AC120" s="338"/>
      <c r="AD120" s="339"/>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36"/>
      <c r="E121" s="337"/>
      <c r="F121" s="338" t="s">
        <v>41</v>
      </c>
      <c r="G121" s="338"/>
      <c r="H121" s="338"/>
      <c r="I121" s="338"/>
      <c r="J121" s="338"/>
      <c r="K121" s="338"/>
      <c r="L121" s="338"/>
      <c r="M121" s="338"/>
      <c r="N121" s="338"/>
      <c r="O121" s="338"/>
      <c r="P121" s="339"/>
      <c r="Q121" s="29"/>
      <c r="R121" s="336" t="s">
        <v>15</v>
      </c>
      <c r="S121" s="337"/>
      <c r="T121" s="338" t="s">
        <v>166</v>
      </c>
      <c r="U121" s="338"/>
      <c r="V121" s="338"/>
      <c r="W121" s="338"/>
      <c r="X121" s="338"/>
      <c r="Y121" s="338"/>
      <c r="Z121" s="338"/>
      <c r="AA121" s="338"/>
      <c r="AB121" s="338"/>
      <c r="AC121" s="338"/>
      <c r="AD121" s="339"/>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36"/>
      <c r="E122" s="337"/>
      <c r="F122" s="338" t="s">
        <v>42</v>
      </c>
      <c r="G122" s="338"/>
      <c r="H122" s="338"/>
      <c r="I122" s="338"/>
      <c r="J122" s="338"/>
      <c r="K122" s="338"/>
      <c r="L122" s="338"/>
      <c r="M122" s="338"/>
      <c r="N122" s="338"/>
      <c r="O122" s="338"/>
      <c r="P122" s="339"/>
      <c r="Q122" s="29"/>
      <c r="R122" s="336" t="s">
        <v>15</v>
      </c>
      <c r="S122" s="337"/>
      <c r="T122" s="338" t="s">
        <v>167</v>
      </c>
      <c r="U122" s="338"/>
      <c r="V122" s="338"/>
      <c r="W122" s="338"/>
      <c r="X122" s="338"/>
      <c r="Y122" s="338"/>
      <c r="Z122" s="338"/>
      <c r="AA122" s="338"/>
      <c r="AB122" s="338"/>
      <c r="AC122" s="338"/>
      <c r="AD122" s="339"/>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36"/>
      <c r="E123" s="337"/>
      <c r="F123" s="338" t="s">
        <v>43</v>
      </c>
      <c r="G123" s="338"/>
      <c r="H123" s="338"/>
      <c r="I123" s="338"/>
      <c r="J123" s="338"/>
      <c r="K123" s="338"/>
      <c r="L123" s="338"/>
      <c r="M123" s="338"/>
      <c r="N123" s="338"/>
      <c r="O123" s="338"/>
      <c r="P123" s="339"/>
      <c r="Q123" s="29"/>
      <c r="R123" s="336" t="s">
        <v>15</v>
      </c>
      <c r="S123" s="337"/>
      <c r="T123" s="338" t="s">
        <v>168</v>
      </c>
      <c r="U123" s="338"/>
      <c r="V123" s="338"/>
      <c r="W123" s="338"/>
      <c r="X123" s="338"/>
      <c r="Y123" s="338"/>
      <c r="Z123" s="338"/>
      <c r="AA123" s="338"/>
      <c r="AB123" s="338"/>
      <c r="AC123" s="338"/>
      <c r="AD123" s="339"/>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36"/>
      <c r="E124" s="337"/>
      <c r="F124" s="338" t="s">
        <v>44</v>
      </c>
      <c r="G124" s="338"/>
      <c r="H124" s="338"/>
      <c r="I124" s="338"/>
      <c r="J124" s="338"/>
      <c r="K124" s="338"/>
      <c r="L124" s="338"/>
      <c r="M124" s="338"/>
      <c r="N124" s="338"/>
      <c r="O124" s="338"/>
      <c r="P124" s="339"/>
      <c r="Q124" s="29"/>
      <c r="R124" s="336" t="s">
        <v>15</v>
      </c>
      <c r="S124" s="337"/>
      <c r="T124" s="338" t="s">
        <v>169</v>
      </c>
      <c r="U124" s="338"/>
      <c r="V124" s="338"/>
      <c r="W124" s="338"/>
      <c r="X124" s="338"/>
      <c r="Y124" s="338"/>
      <c r="Z124" s="338"/>
      <c r="AA124" s="338"/>
      <c r="AB124" s="338"/>
      <c r="AC124" s="338"/>
      <c r="AD124" s="339"/>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36"/>
      <c r="E125" s="337"/>
      <c r="F125" s="338" t="s">
        <v>45</v>
      </c>
      <c r="G125" s="338"/>
      <c r="H125" s="338"/>
      <c r="I125" s="338"/>
      <c r="J125" s="338"/>
      <c r="K125" s="338"/>
      <c r="L125" s="338"/>
      <c r="M125" s="338"/>
      <c r="N125" s="338"/>
      <c r="O125" s="338"/>
      <c r="P125" s="339"/>
      <c r="Q125" s="29"/>
      <c r="R125" s="336" t="s">
        <v>15</v>
      </c>
      <c r="S125" s="337"/>
      <c r="T125" s="338" t="s">
        <v>170</v>
      </c>
      <c r="U125" s="338"/>
      <c r="V125" s="338"/>
      <c r="W125" s="338"/>
      <c r="X125" s="338"/>
      <c r="Y125" s="338"/>
      <c r="Z125" s="338"/>
      <c r="AA125" s="338"/>
      <c r="AB125" s="338"/>
      <c r="AC125" s="338"/>
      <c r="AD125" s="339"/>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36"/>
      <c r="E126" s="337"/>
      <c r="F126" s="338" t="s">
        <v>46</v>
      </c>
      <c r="G126" s="338"/>
      <c r="H126" s="338"/>
      <c r="I126" s="338"/>
      <c r="J126" s="338"/>
      <c r="K126" s="338"/>
      <c r="L126" s="338"/>
      <c r="M126" s="338"/>
      <c r="N126" s="338"/>
      <c r="O126" s="338"/>
      <c r="P126" s="339"/>
      <c r="Q126" s="29"/>
      <c r="R126" s="336" t="s">
        <v>15</v>
      </c>
      <c r="S126" s="337"/>
      <c r="T126" s="338" t="s">
        <v>171</v>
      </c>
      <c r="U126" s="338"/>
      <c r="V126" s="338"/>
      <c r="W126" s="338"/>
      <c r="X126" s="338"/>
      <c r="Y126" s="338"/>
      <c r="Z126" s="338"/>
      <c r="AA126" s="338"/>
      <c r="AB126" s="338"/>
      <c r="AC126" s="338"/>
      <c r="AD126" s="339"/>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36"/>
      <c r="E127" s="337"/>
      <c r="F127" s="338" t="s">
        <v>47</v>
      </c>
      <c r="G127" s="338"/>
      <c r="H127" s="338"/>
      <c r="I127" s="338"/>
      <c r="J127" s="338"/>
      <c r="K127" s="338"/>
      <c r="L127" s="338"/>
      <c r="M127" s="338"/>
      <c r="N127" s="338"/>
      <c r="O127" s="338"/>
      <c r="P127" s="339"/>
      <c r="Q127" s="29"/>
      <c r="R127" s="336" t="s">
        <v>15</v>
      </c>
      <c r="S127" s="337"/>
      <c r="T127" s="338" t="s">
        <v>172</v>
      </c>
      <c r="U127" s="338"/>
      <c r="V127" s="338"/>
      <c r="W127" s="338"/>
      <c r="X127" s="338"/>
      <c r="Y127" s="338"/>
      <c r="Z127" s="338"/>
      <c r="AA127" s="338"/>
      <c r="AB127" s="338"/>
      <c r="AC127" s="338"/>
      <c r="AD127" s="339"/>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36"/>
      <c r="E128" s="337"/>
      <c r="F128" s="338" t="s">
        <v>48</v>
      </c>
      <c r="G128" s="338"/>
      <c r="H128" s="338"/>
      <c r="I128" s="338"/>
      <c r="J128" s="338"/>
      <c r="K128" s="338"/>
      <c r="L128" s="338"/>
      <c r="M128" s="338"/>
      <c r="N128" s="338"/>
      <c r="O128" s="338"/>
      <c r="P128" s="339"/>
      <c r="Q128" s="29"/>
      <c r="R128" s="336" t="s">
        <v>15</v>
      </c>
      <c r="S128" s="337"/>
      <c r="T128" s="338" t="s">
        <v>174</v>
      </c>
      <c r="U128" s="338"/>
      <c r="V128" s="338"/>
      <c r="W128" s="338"/>
      <c r="X128" s="338"/>
      <c r="Y128" s="338"/>
      <c r="Z128" s="338"/>
      <c r="AA128" s="338"/>
      <c r="AB128" s="338"/>
      <c r="AC128" s="338"/>
      <c r="AD128" s="339"/>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36"/>
      <c r="E129" s="337"/>
      <c r="F129" s="338" t="s">
        <v>49</v>
      </c>
      <c r="G129" s="338"/>
      <c r="H129" s="338"/>
      <c r="I129" s="338"/>
      <c r="J129" s="338"/>
      <c r="K129" s="338"/>
      <c r="L129" s="338"/>
      <c r="M129" s="338"/>
      <c r="N129" s="338"/>
      <c r="O129" s="338"/>
      <c r="P129" s="339"/>
      <c r="Q129" s="29"/>
      <c r="R129" s="336" t="s">
        <v>15</v>
      </c>
      <c r="S129" s="337"/>
      <c r="T129" s="338" t="s">
        <v>175</v>
      </c>
      <c r="U129" s="338"/>
      <c r="V129" s="338"/>
      <c r="W129" s="338"/>
      <c r="X129" s="338"/>
      <c r="Y129" s="338"/>
      <c r="Z129" s="338"/>
      <c r="AA129" s="338"/>
      <c r="AB129" s="338"/>
      <c r="AC129" s="338"/>
      <c r="AD129" s="339"/>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36"/>
      <c r="E130" s="337"/>
      <c r="F130" s="338" t="s">
        <v>50</v>
      </c>
      <c r="G130" s="338"/>
      <c r="H130" s="338"/>
      <c r="I130" s="338"/>
      <c r="J130" s="338"/>
      <c r="K130" s="338"/>
      <c r="L130" s="338"/>
      <c r="M130" s="338"/>
      <c r="N130" s="338"/>
      <c r="O130" s="338"/>
      <c r="P130" s="339"/>
      <c r="Q130" s="29"/>
      <c r="R130" s="336" t="s">
        <v>15</v>
      </c>
      <c r="S130" s="337"/>
      <c r="T130" s="338" t="s">
        <v>176</v>
      </c>
      <c r="U130" s="338"/>
      <c r="V130" s="338"/>
      <c r="W130" s="338"/>
      <c r="X130" s="338"/>
      <c r="Y130" s="338"/>
      <c r="Z130" s="338"/>
      <c r="AA130" s="338"/>
      <c r="AB130" s="338"/>
      <c r="AC130" s="338"/>
      <c r="AD130" s="339"/>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36"/>
      <c r="E131" s="337"/>
      <c r="F131" s="338" t="s">
        <v>51</v>
      </c>
      <c r="G131" s="338"/>
      <c r="H131" s="338"/>
      <c r="I131" s="338"/>
      <c r="J131" s="338"/>
      <c r="K131" s="338"/>
      <c r="L131" s="338"/>
      <c r="M131" s="338"/>
      <c r="N131" s="338"/>
      <c r="O131" s="338"/>
      <c r="P131" s="339"/>
      <c r="Q131" s="29"/>
      <c r="R131" s="336" t="s">
        <v>15</v>
      </c>
      <c r="S131" s="337"/>
      <c r="T131" s="338" t="s">
        <v>177</v>
      </c>
      <c r="U131" s="338"/>
      <c r="V131" s="338"/>
      <c r="W131" s="338"/>
      <c r="X131" s="338"/>
      <c r="Y131" s="338"/>
      <c r="Z131" s="338"/>
      <c r="AA131" s="338"/>
      <c r="AB131" s="338"/>
      <c r="AC131" s="338"/>
      <c r="AD131" s="339"/>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36"/>
      <c r="E132" s="337"/>
      <c r="F132" s="338" t="s">
        <v>52</v>
      </c>
      <c r="G132" s="338"/>
      <c r="H132" s="338"/>
      <c r="I132" s="338"/>
      <c r="J132" s="338"/>
      <c r="K132" s="338"/>
      <c r="L132" s="338"/>
      <c r="M132" s="338"/>
      <c r="N132" s="338"/>
      <c r="O132" s="338"/>
      <c r="P132" s="339"/>
      <c r="Q132" s="29"/>
      <c r="R132" s="336" t="s">
        <v>15</v>
      </c>
      <c r="S132" s="337"/>
      <c r="T132" s="338" t="s">
        <v>178</v>
      </c>
      <c r="U132" s="338"/>
      <c r="V132" s="338"/>
      <c r="W132" s="338"/>
      <c r="X132" s="338"/>
      <c r="Y132" s="338"/>
      <c r="Z132" s="338"/>
      <c r="AA132" s="338"/>
      <c r="AB132" s="338"/>
      <c r="AC132" s="338"/>
      <c r="AD132" s="339"/>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36"/>
      <c r="E133" s="337"/>
      <c r="F133" s="338" t="s">
        <v>53</v>
      </c>
      <c r="G133" s="338"/>
      <c r="H133" s="338"/>
      <c r="I133" s="338"/>
      <c r="J133" s="338"/>
      <c r="K133" s="338"/>
      <c r="L133" s="338"/>
      <c r="M133" s="338"/>
      <c r="N133" s="338"/>
      <c r="O133" s="338"/>
      <c r="P133" s="339"/>
      <c r="Q133" s="29"/>
      <c r="R133" s="336" t="s">
        <v>15</v>
      </c>
      <c r="S133" s="337"/>
      <c r="T133" s="338" t="s">
        <v>179</v>
      </c>
      <c r="U133" s="338"/>
      <c r="V133" s="338"/>
      <c r="W133" s="338"/>
      <c r="X133" s="338"/>
      <c r="Y133" s="338"/>
      <c r="Z133" s="338"/>
      <c r="AA133" s="338"/>
      <c r="AB133" s="338"/>
      <c r="AC133" s="338"/>
      <c r="AD133" s="339"/>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14"/>
      <c r="BB140" s="314"/>
      <c r="BC140" s="266"/>
      <c r="BD140" s="314"/>
      <c r="BE140" s="314"/>
      <c r="BF140" s="266"/>
      <c r="BG140" s="314"/>
      <c r="BH140" s="314"/>
      <c r="BI140" s="266"/>
      <c r="BJ140" s="314"/>
      <c r="BK140" s="31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14"/>
      <c r="AZ142" s="315"/>
      <c r="BA142" s="314"/>
      <c r="BB142" s="314"/>
      <c r="BC142" s="315"/>
      <c r="BD142" s="314"/>
      <c r="BE142" s="314"/>
      <c r="BF142" s="315"/>
      <c r="BG142" s="314"/>
      <c r="BH142" s="314"/>
      <c r="BI142" s="315"/>
      <c r="BJ142" s="314"/>
      <c r="BK142" s="314"/>
      <c r="BL142" s="314"/>
    </row>
    <row r="143" spans="1:64" ht="24.95" customHeight="1">
      <c r="A143" s="23"/>
      <c r="C143" s="53"/>
      <c r="D143" s="235" t="s">
        <v>451</v>
      </c>
      <c r="E143" s="233"/>
      <c r="F143" s="235"/>
      <c r="X143" s="235"/>
      <c r="Y143" s="235"/>
      <c r="AX143" s="233"/>
      <c r="AY143" s="314"/>
      <c r="AZ143" s="315"/>
      <c r="BA143" s="314"/>
      <c r="BB143" s="314"/>
      <c r="BC143" s="315"/>
      <c r="BD143" s="314"/>
      <c r="BE143" s="314"/>
      <c r="BF143" s="315"/>
      <c r="BG143" s="314"/>
      <c r="BH143" s="314"/>
      <c r="BI143" s="315"/>
      <c r="BJ143" s="314"/>
      <c r="BK143" s="314"/>
      <c r="BL143" s="31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14"/>
      <c r="BC146" s="314"/>
      <c r="BD146" s="266"/>
      <c r="BE146" s="314"/>
      <c r="BF146" s="314"/>
      <c r="BG146" s="266"/>
      <c r="BH146" s="314"/>
      <c r="BI146" s="314"/>
      <c r="BJ146" s="266"/>
      <c r="BK146" s="314"/>
      <c r="BL146" s="31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90" t="str">
        <f>IFERROR(IF(AP115=1,"",IF(AK140=TRUE,"訪問看護ベースアップ評価料（Ⅱ）"&amp;AP115-1&amp;AL149,IF(AK142=TRUE,"訪問看護ベースアップ評価料（Ⅱ）"&amp;AP115-1&amp;AL149&amp;AN149,"訪問看護ベースアップ評価料（Ⅱ）"&amp;AP115-1))),"")</f>
        <v/>
      </c>
      <c r="E149" s="390"/>
      <c r="F149" s="390"/>
      <c r="G149" s="390"/>
      <c r="H149" s="390"/>
      <c r="I149" s="390"/>
      <c r="J149" s="390"/>
      <c r="K149" s="390"/>
      <c r="L149" s="390"/>
      <c r="M149" s="390"/>
      <c r="N149" s="390"/>
      <c r="O149" s="390"/>
      <c r="P149" s="390"/>
      <c r="R149" s="391"/>
      <c r="S149" s="391"/>
      <c r="T149" s="391"/>
      <c r="U149" s="391"/>
      <c r="V149" s="391"/>
      <c r="W149" s="391"/>
      <c r="X149" s="391"/>
      <c r="Y149" s="391"/>
      <c r="Z149" s="391"/>
      <c r="AA149" s="391"/>
      <c r="AB149" s="391"/>
      <c r="AC149" s="391"/>
      <c r="AD149" s="391"/>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 ref="A5:AD5"/>
    <mergeCell ref="D15:E15"/>
    <mergeCell ref="G15:H15"/>
    <mergeCell ref="J15:K15"/>
    <mergeCell ref="S15:AD15"/>
    <mergeCell ref="B18:K18"/>
    <mergeCell ref="L18:X18"/>
    <mergeCell ref="BD27:BE28"/>
    <mergeCell ref="BF27:BF28"/>
    <mergeCell ref="B7:H7"/>
    <mergeCell ref="BG27:BH28"/>
    <mergeCell ref="BI27:BI28"/>
    <mergeCell ref="BJ27:BK28"/>
    <mergeCell ref="BL27:BL28"/>
    <mergeCell ref="B19:K19"/>
    <mergeCell ref="L19:X19"/>
    <mergeCell ref="AY27:AY28"/>
    <mergeCell ref="AZ27:AZ28"/>
    <mergeCell ref="BA27:BB28"/>
    <mergeCell ref="BC27:BC28"/>
    <mergeCell ref="M50:S50"/>
    <mergeCell ref="M53:S53"/>
    <mergeCell ref="M60:S60"/>
    <mergeCell ref="J31:P31"/>
    <mergeCell ref="X31:AD31"/>
    <mergeCell ref="AL31:AO31"/>
    <mergeCell ref="N37:O37"/>
    <mergeCell ref="N40:O40"/>
    <mergeCell ref="AH56:AH57"/>
    <mergeCell ref="Q38:AJ38"/>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F88:L88"/>
    <mergeCell ref="M88:S88"/>
    <mergeCell ref="T88:Z88"/>
    <mergeCell ref="F90:L90"/>
    <mergeCell ref="M90:S90"/>
    <mergeCell ref="T90:Z90"/>
    <mergeCell ref="F86:L86"/>
    <mergeCell ref="M86:S86"/>
    <mergeCell ref="T86:Z86"/>
    <mergeCell ref="F87:L87"/>
    <mergeCell ref="M87:S87"/>
    <mergeCell ref="T87:Z8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R127:S127"/>
    <mergeCell ref="T127:AD127"/>
    <mergeCell ref="D124:E124"/>
    <mergeCell ref="F124:P124"/>
    <mergeCell ref="R124:S124"/>
    <mergeCell ref="T124:AD124"/>
    <mergeCell ref="D125:E125"/>
    <mergeCell ref="F125:P125"/>
    <mergeCell ref="R125:S125"/>
    <mergeCell ref="T125:AD125"/>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9" t="s">
        <v>82</v>
      </c>
      <c r="X2" s="320"/>
      <c r="Y2" s="320"/>
      <c r="Z2" s="321"/>
      <c r="AA2" s="322" t="s">
        <v>306</v>
      </c>
      <c r="AB2" s="323"/>
      <c r="AC2" s="323"/>
      <c r="AD2" s="323"/>
      <c r="AE2" s="323"/>
      <c r="AF2" s="323"/>
      <c r="AG2" s="323"/>
      <c r="AH2" s="323"/>
      <c r="AI2" s="323"/>
      <c r="AJ2" s="324"/>
      <c r="AK2" s="232"/>
      <c r="AL2" s="29"/>
      <c r="AM2" s="29"/>
      <c r="AN2" s="29"/>
      <c r="AO2" s="29"/>
      <c r="AP2" s="29"/>
    </row>
    <row r="3" spans="1:64" ht="24.75" customHeight="1">
      <c r="A3" s="22"/>
      <c r="B3" s="22"/>
      <c r="C3" s="22"/>
      <c r="D3" s="22"/>
      <c r="E3" s="22"/>
      <c r="F3" s="231"/>
      <c r="G3" s="22"/>
      <c r="H3" s="22"/>
      <c r="I3" s="22"/>
      <c r="J3" s="22"/>
      <c r="K3" s="22"/>
      <c r="L3" s="22"/>
      <c r="M3" s="22"/>
      <c r="N3" s="22"/>
      <c r="O3" s="22"/>
      <c r="P3" s="22"/>
      <c r="W3" s="319" t="s">
        <v>82</v>
      </c>
      <c r="X3" s="320"/>
      <c r="Y3" s="320"/>
      <c r="Z3" s="321"/>
      <c r="AA3" s="322" t="s">
        <v>307</v>
      </c>
      <c r="AB3" s="323"/>
      <c r="AC3" s="323"/>
      <c r="AD3" s="323"/>
      <c r="AE3" s="323"/>
      <c r="AF3" s="323"/>
      <c r="AG3" s="323"/>
      <c r="AH3" s="323"/>
      <c r="AI3" s="323"/>
      <c r="AJ3" s="324"/>
      <c r="AK3" s="232"/>
      <c r="AL3" s="29"/>
      <c r="AM3" s="29"/>
      <c r="AN3" s="29"/>
      <c r="AO3" s="29"/>
      <c r="AP3" s="29"/>
    </row>
    <row r="4" spans="1:64" ht="24.75" customHeight="1">
      <c r="A4" s="22"/>
      <c r="B4" s="328" t="s">
        <v>83</v>
      </c>
      <c r="C4" s="328"/>
      <c r="D4" s="328"/>
      <c r="E4" s="328"/>
      <c r="F4" s="329" t="s">
        <v>84</v>
      </c>
      <c r="G4" s="329"/>
      <c r="H4" s="329"/>
      <c r="I4" s="329"/>
      <c r="J4" s="329"/>
      <c r="K4" s="329"/>
      <c r="L4" s="329"/>
      <c r="M4" s="329"/>
      <c r="N4" s="329"/>
      <c r="O4" s="329"/>
      <c r="P4" s="232"/>
      <c r="W4" s="319" t="s">
        <v>85</v>
      </c>
      <c r="X4" s="320"/>
      <c r="Y4" s="320"/>
      <c r="Z4" s="321"/>
      <c r="AA4" s="322" t="s">
        <v>280</v>
      </c>
      <c r="AB4" s="323"/>
      <c r="AC4" s="323"/>
      <c r="AD4" s="323"/>
      <c r="AE4" s="323"/>
      <c r="AF4" s="323"/>
      <c r="AG4" s="323"/>
      <c r="AH4" s="323"/>
      <c r="AI4" s="323"/>
      <c r="AJ4" s="324"/>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87" t="s">
        <v>201</v>
      </c>
      <c r="C6" s="387"/>
      <c r="D6" s="387"/>
      <c r="E6" s="387"/>
      <c r="F6" s="387"/>
      <c r="G6" s="387"/>
      <c r="H6" s="387"/>
      <c r="I6" s="387"/>
      <c r="J6" s="387"/>
      <c r="K6" s="387"/>
      <c r="L6" s="340" t="str">
        <f>IF(ステーションコード="","",ステーションコード)</f>
        <v/>
      </c>
      <c r="M6" s="340"/>
      <c r="N6" s="340"/>
      <c r="O6" s="340"/>
      <c r="P6" s="340"/>
      <c r="Q6" s="340"/>
      <c r="R6" s="340"/>
      <c r="S6" s="340"/>
      <c r="T6" s="340"/>
      <c r="U6" s="340"/>
      <c r="V6" s="340"/>
      <c r="W6" s="340"/>
      <c r="X6" s="340"/>
    </row>
    <row r="7" spans="1:64" ht="24.95" customHeight="1">
      <c r="B7" s="387" t="s">
        <v>32</v>
      </c>
      <c r="C7" s="387"/>
      <c r="D7" s="387"/>
      <c r="E7" s="387"/>
      <c r="F7" s="387"/>
      <c r="G7" s="387"/>
      <c r="H7" s="387"/>
      <c r="I7" s="387"/>
      <c r="J7" s="387"/>
      <c r="K7" s="387"/>
      <c r="L7" s="388" t="str">
        <f>IF(ステーション名="","",ステーション名)</f>
        <v/>
      </c>
      <c r="M7" s="388"/>
      <c r="N7" s="388"/>
      <c r="O7" s="388"/>
      <c r="P7" s="388"/>
      <c r="Q7" s="388"/>
      <c r="R7" s="388"/>
      <c r="S7" s="388"/>
      <c r="T7" s="388"/>
      <c r="U7" s="388"/>
      <c r="V7" s="388"/>
      <c r="W7" s="388"/>
      <c r="X7" s="388"/>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14"/>
      <c r="AZ11" s="315"/>
      <c r="BA11" s="314"/>
      <c r="BB11" s="314"/>
      <c r="BC11" s="315"/>
      <c r="BD11" s="314"/>
      <c r="BE11" s="314"/>
      <c r="BF11" s="315"/>
      <c r="BG11" s="314"/>
      <c r="BH11" s="314"/>
      <c r="BI11" s="315"/>
      <c r="BJ11" s="314"/>
      <c r="BK11" s="314"/>
      <c r="BL11" s="314"/>
    </row>
    <row r="12" spans="1:64" ht="24.95" customHeight="1">
      <c r="A12" s="23"/>
      <c r="B12" s="85"/>
      <c r="C12" s="85"/>
      <c r="D12" s="85"/>
      <c r="E12" s="85"/>
      <c r="F12" s="53"/>
      <c r="G12" s="83" t="s">
        <v>203</v>
      </c>
      <c r="H12" s="85"/>
      <c r="X12" s="83"/>
      <c r="Y12" s="83"/>
      <c r="AK12" s="76" t="b">
        <v>0</v>
      </c>
      <c r="AX12" s="85"/>
      <c r="AY12" s="314"/>
      <c r="AZ12" s="315"/>
      <c r="BA12" s="314"/>
      <c r="BB12" s="314"/>
      <c r="BC12" s="315"/>
      <c r="BD12" s="314"/>
      <c r="BE12" s="314"/>
      <c r="BF12" s="315"/>
      <c r="BG12" s="314"/>
      <c r="BH12" s="314"/>
      <c r="BI12" s="315"/>
      <c r="BJ12" s="314"/>
      <c r="BK12" s="314"/>
      <c r="BL12" s="31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14" t="s">
        <v>16</v>
      </c>
      <c r="H14" s="314"/>
      <c r="I14" s="86"/>
      <c r="J14" s="22" t="s">
        <v>17</v>
      </c>
      <c r="K14" s="315"/>
      <c r="L14" s="31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9" t="str">
        <f>SUBSTITUTE(IF($AK$11,$AP$23,"") &amp; "／" &amp; IF($AK$12,$AQ$23,""), "／" &amp; "／", "／")</f>
        <v>／</v>
      </c>
      <c r="R23" s="409"/>
      <c r="S23" s="409"/>
      <c r="T23" s="409"/>
      <c r="U23" s="409"/>
      <c r="V23" s="409"/>
      <c r="W23" s="409"/>
      <c r="X23" s="409"/>
      <c r="Y23" s="409"/>
      <c r="Z23" s="409"/>
      <c r="AA23" s="271" t="s">
        <v>420</v>
      </c>
      <c r="AB23" s="407" t="s">
        <v>16</v>
      </c>
      <c r="AC23" s="407"/>
      <c r="AD23" s="403"/>
      <c r="AE23" s="403"/>
      <c r="AF23" s="244" t="s">
        <v>17</v>
      </c>
      <c r="AG23" s="403"/>
      <c r="AH23" s="403"/>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405"/>
      <c r="AE24" s="405"/>
      <c r="AF24" s="405"/>
      <c r="AG24" s="405"/>
      <c r="AH24" s="405"/>
      <c r="AI24" s="246" t="s">
        <v>21</v>
      </c>
      <c r="AK24" s="29"/>
      <c r="AL24" s="284" t="s">
        <v>506</v>
      </c>
      <c r="AM24" s="153">
        <v>5.5</v>
      </c>
      <c r="AN24" s="153">
        <v>8.6999999999999993</v>
      </c>
      <c r="AQ24" s="54"/>
    </row>
    <row r="25" spans="1:43" ht="35.1" customHeight="1">
      <c r="A25" s="97"/>
      <c r="B25" s="399" t="s">
        <v>762</v>
      </c>
      <c r="C25" s="400"/>
      <c r="D25" s="400"/>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0"/>
      <c r="AD25" s="394"/>
      <c r="AE25" s="394"/>
      <c r="AF25" s="394"/>
      <c r="AG25" s="394"/>
      <c r="AH25" s="394"/>
      <c r="AI25" s="146" t="s">
        <v>20</v>
      </c>
      <c r="AK25" s="29"/>
      <c r="AL25" s="76"/>
      <c r="AM25" s="153">
        <v>8</v>
      </c>
      <c r="AN25" s="153">
        <v>13.7</v>
      </c>
      <c r="AO25" s="54" t="s">
        <v>193</v>
      </c>
      <c r="AQ25" s="54"/>
    </row>
    <row r="26" spans="1:43" ht="35.1" customHeight="1">
      <c r="A26" s="97"/>
      <c r="B26" s="401" t="s">
        <v>495</v>
      </c>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394"/>
      <c r="AE26" s="394"/>
      <c r="AF26" s="394"/>
      <c r="AG26" s="394"/>
      <c r="AH26" s="394"/>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6" t="str">
        <f>IF(OR(AM28=0,AN28=0),"",IF(AK23=1,AM28,AN28))</f>
        <v/>
      </c>
      <c r="AE27" s="406"/>
      <c r="AF27" s="406"/>
      <c r="AG27" s="406"/>
      <c r="AH27" s="406"/>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9" t="str">
        <f>SUBSTITUTE(IF($AK$11,$AP$23,"") &amp; "／" &amp; IF($AK$12,$AQ$23,""), "／" &amp; "／", "／")</f>
        <v>／</v>
      </c>
      <c r="R31" s="409"/>
      <c r="S31" s="409"/>
      <c r="T31" s="409"/>
      <c r="U31" s="409"/>
      <c r="V31" s="409"/>
      <c r="W31" s="409"/>
      <c r="X31" s="409"/>
      <c r="Y31" s="409"/>
      <c r="Z31" s="409"/>
      <c r="AA31" s="272" t="s">
        <v>420</v>
      </c>
      <c r="AB31" s="408" t="s">
        <v>16</v>
      </c>
      <c r="AC31" s="408"/>
      <c r="AD31" s="404"/>
      <c r="AE31" s="404"/>
      <c r="AF31" s="263" t="s">
        <v>17</v>
      </c>
      <c r="AG31" s="404"/>
      <c r="AH31" s="404"/>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392"/>
      <c r="AE32" s="392"/>
      <c r="AF32" s="392"/>
      <c r="AG32" s="392"/>
      <c r="AH32" s="392"/>
      <c r="AI32" s="260" t="s">
        <v>21</v>
      </c>
      <c r="AK32" s="29"/>
      <c r="AL32" s="96" t="s">
        <v>506</v>
      </c>
      <c r="AM32" s="150" t="s">
        <v>498</v>
      </c>
      <c r="AN32" s="150" t="s">
        <v>499</v>
      </c>
      <c r="AQ32" s="54"/>
    </row>
    <row r="33" spans="1:45" ht="35.1" customHeight="1">
      <c r="A33" s="97"/>
      <c r="B33" s="399" t="s">
        <v>762</v>
      </c>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394"/>
      <c r="AE33" s="394"/>
      <c r="AF33" s="394"/>
      <c r="AG33" s="394"/>
      <c r="AH33" s="394"/>
      <c r="AI33" s="146" t="s">
        <v>20</v>
      </c>
      <c r="AK33" s="29"/>
      <c r="AL33" s="76"/>
      <c r="AN33" s="22"/>
      <c r="AQ33" s="54"/>
    </row>
    <row r="34" spans="1:45" ht="35.1" customHeight="1">
      <c r="A34" s="97"/>
      <c r="B34" s="401" t="s">
        <v>495</v>
      </c>
      <c r="C34" s="402"/>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394"/>
      <c r="AE34" s="394"/>
      <c r="AF34" s="394"/>
      <c r="AG34" s="394"/>
      <c r="AH34" s="394"/>
      <c r="AI34" s="145" t="s">
        <v>20</v>
      </c>
      <c r="AK34" s="29"/>
      <c r="AL34" s="76"/>
      <c r="AN34" s="22"/>
      <c r="AQ34" s="54"/>
    </row>
    <row r="35" spans="1:45" ht="35.1" customHeight="1" thickBot="1">
      <c r="A35" s="97"/>
      <c r="B35" s="395" t="str">
        <f>IF(AK14=1,AM32,AN32)</f>
        <v>（Ⅴ）施設基準要件を満たすために必要な賃上げ額【（Ⅳ）×0.08】</v>
      </c>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7" t="str">
        <f>IF(OR($AM$35=0,$AN$35=0),"",IF($AK$31=1,$AM$35,$AN$35))</f>
        <v/>
      </c>
      <c r="AE35" s="397"/>
      <c r="AF35" s="397"/>
      <c r="AG35" s="397"/>
      <c r="AH35" s="397"/>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398" t="str">
        <f>IF($AM$39=0,"",$AM$39)</f>
        <v/>
      </c>
      <c r="Y39" s="398"/>
      <c r="Z39" s="398"/>
      <c r="AA39" s="398"/>
      <c r="AB39" s="398"/>
      <c r="AC39" s="398"/>
      <c r="AD39" s="398"/>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393" t="str">
        <f>IF(X39&gt;=0,"算定可能","算定不可")</f>
        <v>算定可能</v>
      </c>
      <c r="N46" s="393"/>
      <c r="O46" s="393"/>
      <c r="P46" s="393"/>
      <c r="Q46" s="393"/>
      <c r="R46" s="393"/>
      <c r="S46" s="393"/>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 ref="B7:K7"/>
    <mergeCell ref="B6:K6"/>
    <mergeCell ref="L6:X6"/>
    <mergeCell ref="L7:X7"/>
    <mergeCell ref="BG11:BH12"/>
    <mergeCell ref="BI11:BI12"/>
    <mergeCell ref="BJ11:BK12"/>
    <mergeCell ref="BL11:BL12"/>
    <mergeCell ref="G14:H14"/>
    <mergeCell ref="K14:L14"/>
    <mergeCell ref="AZ11:AZ12"/>
    <mergeCell ref="BA11:BB12"/>
    <mergeCell ref="BC11:BC12"/>
    <mergeCell ref="BD11:BE12"/>
    <mergeCell ref="BF11:BF12"/>
    <mergeCell ref="AY11:AY12"/>
    <mergeCell ref="AD32:AH32"/>
    <mergeCell ref="M46:S46"/>
    <mergeCell ref="AD33:AH33"/>
    <mergeCell ref="AD34:AH34"/>
    <mergeCell ref="B35:AC35"/>
    <mergeCell ref="AD35:AH35"/>
    <mergeCell ref="X39:AD39"/>
    <mergeCell ref="B33:AC33"/>
    <mergeCell ref="B34:AC34"/>
    <mergeCell ref="W2:Z2"/>
    <mergeCell ref="AA2:AJ2"/>
    <mergeCell ref="B4:E4"/>
    <mergeCell ref="F4:O4"/>
    <mergeCell ref="W4:Z4"/>
    <mergeCell ref="AA4:AJ4"/>
    <mergeCell ref="W3:Z3"/>
    <mergeCell ref="AA3:AJ3"/>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5" t="s">
        <v>511</v>
      </c>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87" t="s">
        <v>116</v>
      </c>
      <c r="C5" s="387"/>
      <c r="D5" s="387"/>
      <c r="E5" s="387"/>
      <c r="F5" s="387"/>
      <c r="G5" s="387"/>
      <c r="H5" s="387"/>
      <c r="I5" s="387"/>
      <c r="J5" s="387"/>
      <c r="K5" s="387"/>
      <c r="L5" s="340" t="str">
        <f>IF(ステーションコード="","",ステーションコード)</f>
        <v/>
      </c>
      <c r="M5" s="340"/>
      <c r="N5" s="340"/>
      <c r="O5" s="340"/>
      <c r="P5" s="340"/>
      <c r="Q5" s="340"/>
      <c r="R5" s="340"/>
      <c r="S5" s="340"/>
      <c r="T5" s="340"/>
      <c r="U5" s="340"/>
      <c r="V5" s="340"/>
      <c r="W5" s="340"/>
      <c r="X5" s="340"/>
    </row>
    <row r="6" spans="1:65" ht="24.95" customHeight="1">
      <c r="B6" s="387" t="s">
        <v>32</v>
      </c>
      <c r="C6" s="387"/>
      <c r="D6" s="387"/>
      <c r="E6" s="387"/>
      <c r="F6" s="387"/>
      <c r="G6" s="387"/>
      <c r="H6" s="387"/>
      <c r="I6" s="387"/>
      <c r="J6" s="387"/>
      <c r="K6" s="387"/>
      <c r="L6" s="388" t="str">
        <f>IF(ステーション名="","",ステーション名)</f>
        <v/>
      </c>
      <c r="M6" s="388"/>
      <c r="N6" s="388"/>
      <c r="O6" s="388"/>
      <c r="P6" s="388"/>
      <c r="Q6" s="388"/>
      <c r="R6" s="388"/>
      <c r="S6" s="388"/>
      <c r="T6" s="388"/>
      <c r="U6" s="388"/>
      <c r="V6" s="388"/>
      <c r="W6" s="388"/>
      <c r="X6" s="388"/>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22"/>
      <c r="O9" s="422"/>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86" t="s">
        <v>777</v>
      </c>
      <c r="R10" s="386"/>
      <c r="S10" s="386"/>
      <c r="T10" s="386"/>
      <c r="U10" s="386"/>
      <c r="V10" s="386"/>
      <c r="W10" s="386"/>
      <c r="X10" s="386"/>
      <c r="Y10" s="386"/>
      <c r="Z10" s="386"/>
      <c r="AA10" s="386"/>
      <c r="AB10" s="386"/>
      <c r="AC10" s="386"/>
      <c r="AD10" s="386"/>
      <c r="AE10" s="386"/>
      <c r="AF10" s="386"/>
      <c r="AG10" s="386"/>
      <c r="AH10" s="386"/>
      <c r="AI10" s="386"/>
      <c r="AJ10" s="386"/>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22"/>
      <c r="O12" s="422"/>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6"/>
      <c r="N18" s="417"/>
      <c r="O18" s="417"/>
      <c r="P18" s="417"/>
      <c r="Q18" s="417"/>
      <c r="R18" s="417"/>
      <c r="S18" s="418"/>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79"/>
      <c r="N21" s="379"/>
      <c r="O21" s="379"/>
      <c r="P21" s="379"/>
      <c r="Q21" s="379"/>
      <c r="R21" s="379"/>
      <c r="S21" s="379"/>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9" t="str">
        <f>IFERROR(M18/M21,"")</f>
        <v/>
      </c>
      <c r="N27" s="420"/>
      <c r="O27" s="420"/>
      <c r="P27" s="420"/>
      <c r="Q27" s="420"/>
      <c r="R27" s="420"/>
      <c r="S27" s="421"/>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79"/>
      <c r="N34" s="379"/>
      <c r="O34" s="379"/>
      <c r="P34" s="379"/>
      <c r="Q34" s="379"/>
      <c r="R34" s="379"/>
      <c r="S34" s="379"/>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79"/>
      <c r="N37" s="379"/>
      <c r="O37" s="379"/>
      <c r="P37" s="379"/>
      <c r="Q37" s="379"/>
      <c r="R37" s="379"/>
      <c r="S37" s="379"/>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0"/>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1"/>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12" t="str">
        <f>IF(SUM(AK34,AK37)=0,"",SUM(AK34,AK37))</f>
        <v/>
      </c>
      <c r="S43" s="413"/>
      <c r="T43" s="413"/>
      <c r="U43" s="413"/>
      <c r="V43" s="413"/>
      <c r="W43" s="413"/>
      <c r="X43" s="414"/>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12" t="str">
        <f>IFERROR(SUM(AK34,AK37)*M27,"")</f>
        <v/>
      </c>
      <c r="S46" s="413"/>
      <c r="T46" s="413"/>
      <c r="U46" s="413"/>
      <c r="V46" s="413"/>
      <c r="W46" s="413"/>
      <c r="X46" s="414"/>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2:AJ2"/>
    <mergeCell ref="M18:S18"/>
    <mergeCell ref="M21:S21"/>
    <mergeCell ref="M27:S27"/>
    <mergeCell ref="L5:X5"/>
    <mergeCell ref="N9:O9"/>
    <mergeCell ref="N12:O12"/>
    <mergeCell ref="AH39:AH40"/>
    <mergeCell ref="R43:X43"/>
    <mergeCell ref="R46:X46"/>
    <mergeCell ref="B5:K5"/>
    <mergeCell ref="B6:K6"/>
    <mergeCell ref="M34:S34"/>
    <mergeCell ref="M37:S37"/>
    <mergeCell ref="L6:X6"/>
    <mergeCell ref="Q10:AJ10"/>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50" t="s">
        <v>281</v>
      </c>
      <c r="B3" s="450"/>
      <c r="C3" s="450"/>
      <c r="D3" s="450"/>
      <c r="E3" s="450"/>
      <c r="F3" s="450"/>
      <c r="G3" s="450"/>
      <c r="H3" s="450"/>
      <c r="I3" s="450"/>
      <c r="J3" s="450"/>
      <c r="K3" s="450"/>
      <c r="L3" s="450"/>
      <c r="M3" s="450"/>
      <c r="N3" s="450"/>
      <c r="O3" s="450"/>
      <c r="P3" s="450"/>
      <c r="Q3" s="450"/>
      <c r="R3" s="450"/>
      <c r="S3" s="450"/>
      <c r="T3" s="450"/>
      <c r="U3" s="451"/>
      <c r="V3" s="451"/>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52" t="s">
        <v>284</v>
      </c>
      <c r="B7" s="452"/>
      <c r="C7" s="452"/>
      <c r="D7" s="452"/>
      <c r="E7" s="452"/>
      <c r="F7" s="452"/>
      <c r="G7" s="452"/>
      <c r="H7" s="452"/>
      <c r="I7" s="452"/>
      <c r="J7" s="452"/>
      <c r="K7" s="453" t="str">
        <f>IF(ステーションコード="","",ステーションコード)</f>
        <v/>
      </c>
      <c r="L7" s="454"/>
      <c r="M7" s="454"/>
      <c r="N7" s="454"/>
      <c r="O7" s="454"/>
      <c r="P7" s="454"/>
      <c r="Q7" s="454"/>
      <c r="R7" s="454"/>
      <c r="S7" s="454"/>
      <c r="T7" s="454"/>
      <c r="U7" s="454"/>
      <c r="V7" s="454"/>
      <c r="W7" s="454"/>
      <c r="X7" s="454"/>
      <c r="Y7" s="454"/>
      <c r="Z7" s="454"/>
      <c r="AA7" s="454"/>
      <c r="AB7" s="454"/>
      <c r="AC7" s="454"/>
      <c r="AD7" s="454"/>
      <c r="AE7" s="454"/>
      <c r="AF7" s="454"/>
      <c r="AG7" s="454"/>
      <c r="AH7" s="454"/>
      <c r="AI7" s="454"/>
      <c r="AJ7" s="455"/>
    </row>
    <row r="8" spans="1:36" ht="24.95" customHeight="1">
      <c r="A8" s="456" t="s">
        <v>285</v>
      </c>
      <c r="B8" s="456"/>
      <c r="C8" s="456"/>
      <c r="D8" s="456"/>
      <c r="E8" s="456"/>
      <c r="F8" s="456"/>
      <c r="G8" s="456"/>
      <c r="H8" s="456"/>
      <c r="I8" s="456"/>
      <c r="J8" s="456"/>
      <c r="K8" s="453" t="str">
        <f>IF(ステーション名="","",ステーション名)</f>
        <v/>
      </c>
      <c r="L8" s="454"/>
      <c r="M8" s="454"/>
      <c r="N8" s="454"/>
      <c r="O8" s="454"/>
      <c r="P8" s="454"/>
      <c r="Q8" s="454"/>
      <c r="R8" s="454"/>
      <c r="S8" s="454"/>
      <c r="T8" s="454"/>
      <c r="U8" s="454"/>
      <c r="V8" s="454"/>
      <c r="W8" s="454"/>
      <c r="X8" s="454"/>
      <c r="Y8" s="454"/>
      <c r="Z8" s="454"/>
      <c r="AA8" s="454"/>
      <c r="AB8" s="454"/>
      <c r="AC8" s="454"/>
      <c r="AD8" s="454"/>
      <c r="AE8" s="454"/>
      <c r="AF8" s="454"/>
      <c r="AG8" s="454"/>
      <c r="AH8" s="454"/>
      <c r="AI8" s="454"/>
      <c r="AJ8" s="455"/>
    </row>
    <row r="9" spans="1:36" ht="13.5" customHeight="1">
      <c r="A9" s="434" t="s">
        <v>286</v>
      </c>
      <c r="B9" s="435"/>
      <c r="C9" s="435"/>
      <c r="D9" s="435"/>
      <c r="E9" s="435"/>
      <c r="F9" s="435"/>
      <c r="G9" s="435"/>
      <c r="H9" s="435"/>
      <c r="I9" s="435"/>
      <c r="J9" s="436"/>
      <c r="K9" s="437"/>
      <c r="L9" s="437"/>
      <c r="M9" s="437"/>
      <c r="N9" s="437"/>
      <c r="O9" s="437"/>
      <c r="P9" s="437"/>
      <c r="Q9" s="437"/>
      <c r="R9" s="437"/>
      <c r="S9" s="437"/>
      <c r="T9" s="437"/>
      <c r="U9" s="437"/>
      <c r="V9" s="437"/>
      <c r="W9" s="437"/>
      <c r="X9" s="437"/>
      <c r="Y9" s="437"/>
      <c r="Z9" s="437"/>
      <c r="AA9" s="437"/>
      <c r="AB9" s="437"/>
      <c r="AC9" s="437"/>
      <c r="AD9" s="437"/>
      <c r="AE9" s="437"/>
      <c r="AF9" s="437"/>
      <c r="AG9" s="437"/>
      <c r="AH9" s="437"/>
      <c r="AI9" s="437"/>
      <c r="AJ9" s="438"/>
    </row>
    <row r="10" spans="1:36" ht="24.95" customHeight="1">
      <c r="A10" s="439" t="s">
        <v>287</v>
      </c>
      <c r="B10" s="440"/>
      <c r="C10" s="440"/>
      <c r="D10" s="440"/>
      <c r="E10" s="440"/>
      <c r="F10" s="440"/>
      <c r="G10" s="440"/>
      <c r="H10" s="440"/>
      <c r="I10" s="440"/>
      <c r="J10" s="441"/>
      <c r="K10" s="442"/>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4"/>
    </row>
    <row r="11" spans="1:36" ht="24.95" customHeight="1">
      <c r="A11" s="445" t="s">
        <v>288</v>
      </c>
      <c r="B11" s="446"/>
      <c r="C11" s="446"/>
      <c r="D11" s="446"/>
      <c r="E11" s="446"/>
      <c r="F11" s="446"/>
      <c r="G11" s="446"/>
      <c r="H11" s="446"/>
      <c r="I11" s="446"/>
      <c r="J11" s="447"/>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8"/>
      <c r="AJ11" s="449"/>
    </row>
    <row r="13" spans="1:36" ht="22.5" customHeight="1">
      <c r="A13" s="221" t="s">
        <v>289</v>
      </c>
    </row>
    <row r="14" spans="1:36" ht="35.1" customHeight="1" thickBot="1">
      <c r="A14" s="426" t="s">
        <v>290</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8"/>
    </row>
    <row r="15" spans="1:36" ht="75" customHeight="1" thickBot="1">
      <c r="A15" s="429"/>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1"/>
    </row>
    <row r="17" spans="1:36" ht="22.5" customHeight="1" thickBot="1">
      <c r="A17" s="221" t="s">
        <v>291</v>
      </c>
    </row>
    <row r="18" spans="1:36" ht="75" customHeight="1" thickBot="1">
      <c r="A18" s="429"/>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1"/>
    </row>
    <row r="20" spans="1:36" ht="22.5" customHeight="1" thickBot="1">
      <c r="A20" s="221" t="s">
        <v>292</v>
      </c>
    </row>
    <row r="21" spans="1:36" ht="75" customHeight="1" thickBot="1">
      <c r="A21" s="429"/>
      <c r="B21" s="430"/>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1"/>
    </row>
    <row r="22" spans="1:36" ht="20.100000000000001" customHeight="1">
      <c r="A22" s="221" t="s">
        <v>293</v>
      </c>
      <c r="B22" s="221" t="s">
        <v>294</v>
      </c>
    </row>
    <row r="24" spans="1:36" ht="22.5" customHeight="1">
      <c r="A24" s="221" t="s">
        <v>295</v>
      </c>
    </row>
    <row r="25" spans="1:36" ht="30" customHeight="1" thickBot="1">
      <c r="A25" s="426" t="s">
        <v>296</v>
      </c>
      <c r="B25" s="427"/>
      <c r="C25" s="427"/>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8"/>
    </row>
    <row r="26" spans="1:36" ht="75" customHeight="1" thickBot="1">
      <c r="A26" s="429"/>
      <c r="B26" s="430"/>
      <c r="C26" s="430"/>
      <c r="D26" s="430"/>
      <c r="E26" s="430"/>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1"/>
    </row>
    <row r="27" spans="1:36" ht="16.5" customHeight="1"/>
    <row r="28" spans="1:36" s="228" customFormat="1" ht="19.5" customHeight="1">
      <c r="A28" s="226"/>
      <c r="B28" s="227"/>
      <c r="C28" s="226" t="s">
        <v>297</v>
      </c>
      <c r="D28" s="226"/>
      <c r="E28" s="432"/>
      <c r="F28" s="433"/>
      <c r="G28" s="226" t="s">
        <v>298</v>
      </c>
      <c r="H28" s="432"/>
      <c r="I28" s="433"/>
      <c r="J28" s="226" t="s">
        <v>299</v>
      </c>
      <c r="K28" s="432"/>
      <c r="L28" s="433"/>
      <c r="M28" s="226" t="s">
        <v>300</v>
      </c>
      <c r="Q28" s="226"/>
      <c r="R28" s="423" t="s">
        <v>301</v>
      </c>
      <c r="S28" s="423"/>
      <c r="T28" s="423"/>
      <c r="U28" s="423"/>
      <c r="V28" s="423"/>
      <c r="W28" s="425" t="s">
        <v>302</v>
      </c>
      <c r="X28" s="425"/>
      <c r="Y28" s="425"/>
      <c r="Z28" s="425"/>
      <c r="AA28" s="425"/>
      <c r="AB28" s="425"/>
      <c r="AC28" s="425"/>
      <c r="AD28" s="425"/>
      <c r="AE28" s="425"/>
      <c r="AF28" s="425"/>
      <c r="AG28" s="425"/>
      <c r="AH28" s="425"/>
      <c r="AI28" s="229"/>
    </row>
    <row r="29" spans="1:36" s="228" customFormat="1" ht="19.5" customHeight="1">
      <c r="A29" s="226"/>
      <c r="C29" s="226"/>
      <c r="D29" s="226"/>
      <c r="E29" s="226"/>
      <c r="F29" s="226"/>
      <c r="G29" s="226"/>
      <c r="H29" s="226"/>
      <c r="I29" s="226"/>
      <c r="J29" s="226"/>
      <c r="K29" s="226"/>
      <c r="L29" s="226"/>
      <c r="M29" s="226"/>
      <c r="N29" s="226"/>
      <c r="O29" s="226"/>
      <c r="Q29" s="226"/>
      <c r="R29" s="423" t="s">
        <v>303</v>
      </c>
      <c r="S29" s="423"/>
      <c r="T29" s="423"/>
      <c r="U29" s="423"/>
      <c r="V29" s="423"/>
      <c r="W29" s="424"/>
      <c r="X29" s="425"/>
      <c r="Y29" s="425"/>
      <c r="Z29" s="425"/>
      <c r="AA29" s="425"/>
      <c r="AB29" s="425"/>
      <c r="AC29" s="425"/>
      <c r="AD29" s="425"/>
      <c r="AE29" s="425"/>
      <c r="AF29" s="425"/>
      <c r="AG29" s="425"/>
      <c r="AH29" s="425"/>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A3:T3"/>
    <mergeCell ref="U3:V3"/>
    <mergeCell ref="A7:J7"/>
    <mergeCell ref="K7:AJ7"/>
    <mergeCell ref="A8:J8"/>
    <mergeCell ref="K8:AJ8"/>
    <mergeCell ref="A9:J9"/>
    <mergeCell ref="K9:AJ9"/>
    <mergeCell ref="A10:J10"/>
    <mergeCell ref="K10:AJ10"/>
    <mergeCell ref="A11:J11"/>
    <mergeCell ref="K11:AJ11"/>
    <mergeCell ref="R29:V29"/>
    <mergeCell ref="W29:AH29"/>
    <mergeCell ref="A14:AJ14"/>
    <mergeCell ref="A15:AJ15"/>
    <mergeCell ref="A18:AJ18"/>
    <mergeCell ref="A21:AJ21"/>
    <mergeCell ref="A25:AJ25"/>
    <mergeCell ref="A26:AJ26"/>
    <mergeCell ref="E28:F28"/>
    <mergeCell ref="H28:I28"/>
    <mergeCell ref="K28:L28"/>
    <mergeCell ref="R28:V28"/>
    <mergeCell ref="W28:AH2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GsuzEPo7ls0iOuJyu32MRK+BIODe6RM3d06A1nSWGDr11WxfbM9/5sAGvuNsaiqm8ZqVMdwCAkHAVG2DI+lNoA==" saltValue="NGfJUO8D1AFM9XajdEA2+Q=="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530" t="str">
        <f>IF(AH9=TRUE,C9,IF(AH10=TRUE,C10,""))</f>
        <v/>
      </c>
      <c r="N2" s="530"/>
      <c r="O2" s="530"/>
      <c r="P2" s="530"/>
      <c r="Q2" s="530"/>
      <c r="R2" s="530"/>
      <c r="S2" s="292" t="s">
        <v>757</v>
      </c>
      <c r="T2" s="292"/>
      <c r="U2" s="514"/>
      <c r="V2" s="514"/>
      <c r="W2" s="515" t="s">
        <v>105</v>
      </c>
      <c r="X2" s="515"/>
      <c r="Y2" s="515"/>
      <c r="Z2" s="515"/>
      <c r="AA2" s="515"/>
      <c r="AB2" s="515"/>
      <c r="AC2" s="515"/>
      <c r="AD2" s="515"/>
      <c r="AE2" s="515"/>
      <c r="AF2" s="515"/>
      <c r="AG2" s="515"/>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519" t="s">
        <v>229</v>
      </c>
      <c r="O4" s="519"/>
      <c r="P4" s="519"/>
      <c r="Q4" s="519"/>
      <c r="R4" s="519"/>
      <c r="S4" s="519"/>
      <c r="T4" s="519"/>
      <c r="U4" s="519"/>
      <c r="V4" s="519"/>
      <c r="W4" s="520"/>
      <c r="X4" s="516" t="str">
        <f>IF(ステーションコード="","",ステーションコード)</f>
        <v/>
      </c>
      <c r="Y4" s="517"/>
      <c r="Z4" s="517"/>
      <c r="AA4" s="517"/>
      <c r="AB4" s="517"/>
      <c r="AC4" s="517"/>
      <c r="AD4" s="517"/>
      <c r="AE4" s="517"/>
      <c r="AF4" s="517"/>
      <c r="AG4" s="518"/>
      <c r="AS4" s="310" t="s">
        <v>909</v>
      </c>
      <c r="AT4" s="313"/>
    </row>
    <row r="5" spans="1:48" ht="16.149999999999999" customHeight="1" thickTop="1" thickBot="1">
      <c r="A5" s="2"/>
      <c r="B5" s="2"/>
      <c r="C5" s="2"/>
      <c r="D5" s="2"/>
      <c r="E5" s="2"/>
      <c r="F5" s="2"/>
      <c r="G5" s="2"/>
      <c r="H5" s="2"/>
      <c r="I5" s="2"/>
      <c r="J5" s="2"/>
      <c r="K5" s="2"/>
      <c r="L5" s="2"/>
      <c r="M5" s="2"/>
      <c r="N5" s="521" t="s">
        <v>230</v>
      </c>
      <c r="O5" s="521"/>
      <c r="P5" s="521"/>
      <c r="Q5" s="521"/>
      <c r="R5" s="521"/>
      <c r="S5" s="521"/>
      <c r="T5" s="521"/>
      <c r="U5" s="521"/>
      <c r="V5" s="521"/>
      <c r="W5" s="522"/>
      <c r="X5" s="516" t="str">
        <f>IF(ステーション名="","",ステーション名)</f>
        <v/>
      </c>
      <c r="Y5" s="517"/>
      <c r="Z5" s="517"/>
      <c r="AA5" s="517"/>
      <c r="AB5" s="517"/>
      <c r="AC5" s="517"/>
      <c r="AD5" s="517"/>
      <c r="AE5" s="517"/>
      <c r="AF5" s="517"/>
      <c r="AG5" s="518"/>
      <c r="AS5" s="457"/>
      <c r="AT5" s="458"/>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459" t="str">
        <f>HYPERLINK("mailto:"&amp;AQ7,AQ7)</f>
        <v/>
      </c>
      <c r="AT7" s="460"/>
      <c r="AU7" s="460"/>
      <c r="AV7" s="461"/>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526" t="s">
        <v>16</v>
      </c>
      <c r="C14" s="527"/>
      <c r="D14" s="527"/>
      <c r="E14" s="528"/>
      <c r="F14" s="528"/>
      <c r="G14" s="11" t="s">
        <v>17</v>
      </c>
      <c r="H14" s="528"/>
      <c r="I14" s="528"/>
      <c r="J14" s="11" t="s">
        <v>18</v>
      </c>
      <c r="K14" s="11"/>
      <c r="L14" s="11" t="s">
        <v>19</v>
      </c>
      <c r="M14" s="11" t="s">
        <v>16</v>
      </c>
      <c r="N14" s="11"/>
      <c r="O14" s="528"/>
      <c r="P14" s="528"/>
      <c r="Q14" s="11" t="s">
        <v>17</v>
      </c>
      <c r="R14" s="528"/>
      <c r="S14" s="528"/>
      <c r="T14" s="12" t="s">
        <v>18</v>
      </c>
      <c r="V14" s="523" t="str">
        <f>IF(OR(E14="",H14="",O14="",R14=""),"",((O14-E14)*12)+(R14-H14)+1)</f>
        <v/>
      </c>
      <c r="W14" s="523"/>
      <c r="X14" s="523"/>
      <c r="Y14" s="529"/>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526" t="s">
        <v>16</v>
      </c>
      <c r="C27" s="527"/>
      <c r="D27" s="527"/>
      <c r="E27" s="528"/>
      <c r="F27" s="528"/>
      <c r="G27" s="11" t="s">
        <v>17</v>
      </c>
      <c r="H27" s="528"/>
      <c r="I27" s="528"/>
      <c r="J27" s="11" t="s">
        <v>18</v>
      </c>
      <c r="K27" s="11"/>
      <c r="L27" s="11" t="s">
        <v>19</v>
      </c>
      <c r="M27" s="11" t="s">
        <v>16</v>
      </c>
      <c r="N27" s="11"/>
      <c r="O27" s="528"/>
      <c r="P27" s="528"/>
      <c r="Q27" s="11" t="s">
        <v>17</v>
      </c>
      <c r="R27" s="528"/>
      <c r="S27" s="528"/>
      <c r="T27" s="12" t="s">
        <v>18</v>
      </c>
      <c r="V27" s="523" t="str">
        <f>IF(OR(E27="",H27="",O27="",R27=""),"",((O27-E27)*12)+(R27-H27)+1)</f>
        <v/>
      </c>
      <c r="W27" s="524"/>
      <c r="X27" s="524"/>
      <c r="Y27" s="525"/>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462" t="s">
        <v>836</v>
      </c>
      <c r="B30" s="463"/>
      <c r="C30" s="463"/>
      <c r="D30" s="463"/>
      <c r="E30" s="463"/>
      <c r="F30" s="463"/>
      <c r="G30" s="463"/>
      <c r="H30" s="463"/>
      <c r="I30" s="463"/>
      <c r="J30" s="463"/>
      <c r="K30" s="463"/>
      <c r="L30" s="463"/>
      <c r="M30" s="463"/>
      <c r="N30" s="463"/>
      <c r="O30" s="463"/>
      <c r="P30" s="463"/>
      <c r="Q30" s="463"/>
      <c r="R30" s="463"/>
      <c r="S30" s="463"/>
      <c r="T30" s="463"/>
      <c r="U30" s="463"/>
      <c r="V30" s="463"/>
      <c r="W30" s="463"/>
      <c r="X30" s="463"/>
      <c r="Y30" s="463"/>
      <c r="Z30" s="463"/>
      <c r="AA30" s="463"/>
      <c r="AB30" s="464"/>
      <c r="AC30" s="464"/>
      <c r="AD30" s="464"/>
      <c r="AE30" s="464"/>
      <c r="AF30" s="464"/>
      <c r="AG30" s="465"/>
      <c r="AH30" s="62" t="b">
        <v>0</v>
      </c>
      <c r="AR30" s="3"/>
    </row>
    <row r="31" spans="1:44" s="62" customFormat="1" ht="30" customHeight="1">
      <c r="A31" s="466" t="s">
        <v>820</v>
      </c>
      <c r="B31" s="467"/>
      <c r="C31" s="467"/>
      <c r="D31" s="467"/>
      <c r="E31" s="467"/>
      <c r="F31" s="467"/>
      <c r="G31" s="467"/>
      <c r="H31" s="467"/>
      <c r="I31" s="468" t="s">
        <v>821</v>
      </c>
      <c r="J31" s="468"/>
      <c r="K31" s="468"/>
      <c r="L31" s="468"/>
      <c r="M31" s="468"/>
      <c r="N31" s="468"/>
      <c r="O31" s="468"/>
      <c r="P31" s="468"/>
      <c r="Q31" s="468"/>
      <c r="R31" s="468" t="s">
        <v>822</v>
      </c>
      <c r="S31" s="468"/>
      <c r="T31" s="468"/>
      <c r="U31" s="468"/>
      <c r="V31" s="468"/>
      <c r="W31" s="468"/>
      <c r="X31" s="469" t="str">
        <f>IF($AH$31=$AI$31,"※どちらか１つを選択してください。","")</f>
        <v>※どちらか１つを選択してください。</v>
      </c>
      <c r="Y31" s="469"/>
      <c r="Z31" s="469"/>
      <c r="AA31" s="469"/>
      <c r="AB31" s="469"/>
      <c r="AC31" s="469"/>
      <c r="AD31" s="469"/>
      <c r="AE31" s="469"/>
      <c r="AF31" s="469"/>
      <c r="AG31" s="470"/>
      <c r="AH31" s="62" t="b">
        <v>0</v>
      </c>
      <c r="AI31" s="62" t="b">
        <v>0</v>
      </c>
      <c r="AJ31" s="62" t="str">
        <f>IF($AH$31=$AI$31,"",IF($AH$31=TRUE,1,2))</f>
        <v/>
      </c>
      <c r="AK31" s="307" t="s">
        <v>823</v>
      </c>
      <c r="AR31" s="3"/>
    </row>
    <row r="32" spans="1:44" s="62" customFormat="1" ht="15" customHeight="1">
      <c r="A32" s="474" t="s">
        <v>837</v>
      </c>
      <c r="B32" s="475"/>
      <c r="C32" s="475"/>
      <c r="D32" s="475"/>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6"/>
      <c r="AR32" s="3"/>
    </row>
    <row r="33" spans="1:44" s="62" customFormat="1" ht="150" customHeight="1" thickBo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3"/>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506"/>
      <c r="U35" s="506"/>
      <c r="V35" s="506"/>
      <c r="W35" s="506"/>
      <c r="X35" s="506"/>
      <c r="Y35" s="506"/>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507"/>
      <c r="AC36" s="507"/>
      <c r="AD36" s="507"/>
      <c r="AE36" s="507"/>
      <c r="AF36" s="507"/>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08"/>
      <c r="AC37" s="508"/>
      <c r="AD37" s="508"/>
      <c r="AE37" s="508"/>
      <c r="AF37" s="508"/>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509" t="str">
        <f>IF(SUM(AB36:AF37)=0,"",SUM(AB36:AF37))</f>
        <v/>
      </c>
      <c r="AC38" s="509"/>
      <c r="AD38" s="509"/>
      <c r="AE38" s="509"/>
      <c r="AF38" s="509"/>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510"/>
      <c r="AC44" s="510"/>
      <c r="AD44" s="510"/>
      <c r="AE44" s="510"/>
      <c r="AF44" s="510"/>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511" t="str">
        <f>IF(SUM(AB44,AB38)=0,"",SUM(AB44,AB38))</f>
        <v/>
      </c>
      <c r="AC48" s="511"/>
      <c r="AD48" s="511"/>
      <c r="AE48" s="511"/>
      <c r="AF48" s="511"/>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512" t="str">
        <f>IF($AH$62=0,"",$AH$62)</f>
        <v/>
      </c>
      <c r="AD62" s="512"/>
      <c r="AE62" s="512"/>
      <c r="AF62" s="512"/>
      <c r="AG62" s="38" t="s">
        <v>21</v>
      </c>
      <c r="AH62" s="303">
        <f>SUM(AC71,AC80,AC89,AC98,AC107)</f>
        <v>0</v>
      </c>
      <c r="AR62" s="3"/>
    </row>
    <row r="63" spans="1:44" s="62" customFormat="1" ht="15" customHeight="1">
      <c r="A63" s="491" t="s">
        <v>456</v>
      </c>
      <c r="B63" s="492"/>
      <c r="C63" s="492"/>
      <c r="D63" s="492"/>
      <c r="E63" s="492"/>
      <c r="F63" s="492"/>
      <c r="G63" s="492"/>
      <c r="H63" s="492"/>
      <c r="I63" s="492"/>
      <c r="J63" s="492"/>
      <c r="K63" s="492"/>
      <c r="L63" s="492"/>
      <c r="M63" s="492"/>
      <c r="N63" s="492"/>
      <c r="O63" s="492"/>
      <c r="P63" s="492"/>
      <c r="Q63" s="492"/>
      <c r="R63" s="492"/>
      <c r="S63" s="492"/>
      <c r="T63" s="492"/>
      <c r="U63" s="492"/>
      <c r="V63" s="492"/>
      <c r="W63" s="492"/>
      <c r="X63" s="492"/>
      <c r="Y63" s="492"/>
      <c r="Z63" s="492"/>
      <c r="AA63" s="492"/>
      <c r="AB63" s="492"/>
      <c r="AC63" s="513" t="str">
        <f>IF($AH$63=0,"",$AH$63)</f>
        <v/>
      </c>
      <c r="AD63" s="513"/>
      <c r="AE63" s="513"/>
      <c r="AF63" s="513"/>
      <c r="AG63" s="197" t="s">
        <v>20</v>
      </c>
      <c r="AH63" s="304">
        <f>SUM(AC72,AC81,AC90,AC99,AC108)</f>
        <v>0</v>
      </c>
      <c r="AJ63" s="307" t="s">
        <v>843</v>
      </c>
      <c r="AR63" s="3"/>
    </row>
    <row r="64" spans="1:44" s="62" customFormat="1" ht="15" customHeight="1">
      <c r="A64" s="494" t="str">
        <f>IF(OR($H$14=4,$H$14=5,$AH$23=TRUE),AJ64,AJ65)</f>
        <v>（10）令和８年５月時点の給与体系を、当該評価料を算定した年度に勤務している職員の賃金に当てはめた場合の対象職員の基本給等総額</v>
      </c>
      <c r="B64" s="495"/>
      <c r="C64" s="495"/>
      <c r="D64" s="49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c r="AC64" s="505" t="str">
        <f>IF($AH$64=0,"",$AH$64)</f>
        <v/>
      </c>
      <c r="AD64" s="505"/>
      <c r="AE64" s="505"/>
      <c r="AF64" s="505"/>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97" t="str">
        <f>IFERROR(AC63-AC64,"")</f>
        <v/>
      </c>
      <c r="AD65" s="497"/>
      <c r="AE65" s="497"/>
      <c r="AF65" s="497"/>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98" t="str">
        <f>IFERROR((AC65/AC64)*100,"")</f>
        <v/>
      </c>
      <c r="AD66" s="498"/>
      <c r="AE66" s="498"/>
      <c r="AF66" s="498"/>
      <c r="AG66" s="201" t="s">
        <v>22</v>
      </c>
      <c r="AR66" s="3"/>
    </row>
    <row r="67" spans="1:44" s="62" customFormat="1" ht="15" customHeight="1">
      <c r="A67" s="499" t="s">
        <v>815</v>
      </c>
      <c r="B67" s="500"/>
      <c r="C67" s="500"/>
      <c r="D67" s="500"/>
      <c r="E67" s="500"/>
      <c r="F67" s="500"/>
      <c r="G67" s="500"/>
      <c r="H67" s="500"/>
      <c r="I67" s="500"/>
      <c r="J67" s="500"/>
      <c r="K67" s="500"/>
      <c r="L67" s="500"/>
      <c r="M67" s="500"/>
      <c r="N67" s="500"/>
      <c r="O67" s="500"/>
      <c r="P67" s="500"/>
      <c r="Q67" s="500"/>
      <c r="R67" s="500"/>
      <c r="S67" s="500"/>
      <c r="T67" s="500"/>
      <c r="U67" s="500"/>
      <c r="V67" s="500"/>
      <c r="W67" s="500"/>
      <c r="X67" s="500"/>
      <c r="Y67" s="500"/>
      <c r="Z67" s="500"/>
      <c r="AA67" s="500"/>
      <c r="AB67" s="500"/>
      <c r="AC67" s="503"/>
      <c r="AD67" s="503"/>
      <c r="AE67" s="503"/>
      <c r="AF67" s="503"/>
      <c r="AG67" s="199"/>
      <c r="AR67" s="3"/>
    </row>
    <row r="68" spans="1:44" s="62" customFormat="1" ht="15" customHeight="1" thickBot="1">
      <c r="A68" s="501" t="s">
        <v>814</v>
      </c>
      <c r="B68" s="502"/>
      <c r="C68" s="502"/>
      <c r="D68" s="502"/>
      <c r="E68" s="502"/>
      <c r="F68" s="502"/>
      <c r="G68" s="502"/>
      <c r="H68" s="502"/>
      <c r="I68" s="502"/>
      <c r="J68" s="502"/>
      <c r="K68" s="502"/>
      <c r="L68" s="502"/>
      <c r="M68" s="502"/>
      <c r="N68" s="502"/>
      <c r="O68" s="502"/>
      <c r="P68" s="502"/>
      <c r="Q68" s="502"/>
      <c r="R68" s="502"/>
      <c r="S68" s="502"/>
      <c r="T68" s="502"/>
      <c r="U68" s="502"/>
      <c r="V68" s="502"/>
      <c r="W68" s="502"/>
      <c r="X68" s="502"/>
      <c r="Y68" s="502"/>
      <c r="Z68" s="502"/>
      <c r="AA68" s="502"/>
      <c r="AB68" s="502"/>
      <c r="AC68" s="504"/>
      <c r="AD68" s="504"/>
      <c r="AE68" s="504"/>
      <c r="AF68" s="504"/>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89" t="s">
        <v>239</v>
      </c>
      <c r="B70" s="489"/>
      <c r="C70" s="489"/>
      <c r="D70" s="489"/>
      <c r="E70" s="489"/>
      <c r="F70" s="489"/>
      <c r="G70" s="489"/>
      <c r="H70" s="489"/>
      <c r="I70" s="489"/>
      <c r="J70" s="489"/>
      <c r="K70" s="489"/>
      <c r="L70" s="489"/>
      <c r="M70" s="489"/>
      <c r="N70" s="489"/>
      <c r="O70" s="489"/>
      <c r="P70" s="489"/>
      <c r="Q70" s="489"/>
      <c r="R70" s="489"/>
      <c r="S70" s="489"/>
      <c r="T70" s="489"/>
      <c r="U70" s="489"/>
      <c r="V70" s="489"/>
      <c r="W70" s="489"/>
      <c r="X70" s="489"/>
      <c r="Y70" s="489"/>
      <c r="Z70" s="489"/>
      <c r="AA70" s="489"/>
      <c r="AB70" s="489"/>
      <c r="AC70" s="489"/>
      <c r="AD70" s="489"/>
      <c r="AE70" s="489"/>
      <c r="AF70" s="489"/>
      <c r="AG70" s="489"/>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0"/>
      <c r="AD71" s="490"/>
      <c r="AE71" s="490"/>
      <c r="AF71" s="490"/>
      <c r="AG71" s="38" t="s">
        <v>21</v>
      </c>
      <c r="AR71" s="3"/>
    </row>
    <row r="72" spans="1:44" s="62" customFormat="1" ht="15" customHeight="1">
      <c r="A72" s="491" t="s">
        <v>457</v>
      </c>
      <c r="B72" s="492"/>
      <c r="C72" s="492"/>
      <c r="D72" s="492"/>
      <c r="E72" s="492"/>
      <c r="F72" s="492"/>
      <c r="G72" s="492"/>
      <c r="H72" s="492"/>
      <c r="I72" s="492"/>
      <c r="J72" s="492"/>
      <c r="K72" s="492"/>
      <c r="L72" s="492"/>
      <c r="M72" s="492"/>
      <c r="N72" s="492"/>
      <c r="O72" s="492"/>
      <c r="P72" s="492"/>
      <c r="Q72" s="492"/>
      <c r="R72" s="492"/>
      <c r="S72" s="492"/>
      <c r="T72" s="492"/>
      <c r="U72" s="492"/>
      <c r="V72" s="492"/>
      <c r="W72" s="492"/>
      <c r="X72" s="492"/>
      <c r="Y72" s="492"/>
      <c r="Z72" s="492"/>
      <c r="AA72" s="492"/>
      <c r="AB72" s="492"/>
      <c r="AC72" s="493"/>
      <c r="AD72" s="493"/>
      <c r="AE72" s="493"/>
      <c r="AF72" s="493"/>
      <c r="AG72" s="197" t="s">
        <v>20</v>
      </c>
      <c r="AJ72" s="307" t="s">
        <v>843</v>
      </c>
      <c r="AR72" s="3"/>
    </row>
    <row r="73" spans="1:44" s="62" customFormat="1" ht="15" customHeight="1">
      <c r="A73" s="494" t="str">
        <f>IF(OR($H$14=4,$H$14=5,$AH$23=TRUE),AJ73,AJ74)</f>
        <v>（16）令和８年５月時点の給与体系を、当該評価料を算定した年度に勤務している職員の賃金に当てはめた場合の対象職員の基本給等総額</v>
      </c>
      <c r="B73" s="495"/>
      <c r="C73" s="495"/>
      <c r="D73" s="495"/>
      <c r="E73" s="495"/>
      <c r="F73" s="495"/>
      <c r="G73" s="495"/>
      <c r="H73" s="495"/>
      <c r="I73" s="495"/>
      <c r="J73" s="495"/>
      <c r="K73" s="495"/>
      <c r="L73" s="495"/>
      <c r="M73" s="495"/>
      <c r="N73" s="495"/>
      <c r="O73" s="495"/>
      <c r="P73" s="495"/>
      <c r="Q73" s="495"/>
      <c r="R73" s="495"/>
      <c r="S73" s="495"/>
      <c r="T73" s="495"/>
      <c r="U73" s="495"/>
      <c r="V73" s="495"/>
      <c r="W73" s="495"/>
      <c r="X73" s="495"/>
      <c r="Y73" s="495"/>
      <c r="Z73" s="495"/>
      <c r="AA73" s="495"/>
      <c r="AB73" s="495"/>
      <c r="AC73" s="493"/>
      <c r="AD73" s="493"/>
      <c r="AE73" s="493"/>
      <c r="AF73" s="493"/>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6" t="str">
        <f>IF(AC72-AC73=0,"",AC72-AC73)</f>
        <v/>
      </c>
      <c r="AD74" s="496"/>
      <c r="AE74" s="496"/>
      <c r="AF74" s="496"/>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8" t="str">
        <f>IFERROR((AC74/AC73)*100,"")</f>
        <v/>
      </c>
      <c r="AD75" s="488"/>
      <c r="AE75" s="488"/>
      <c r="AF75" s="488"/>
      <c r="AG75" s="207" t="s">
        <v>22</v>
      </c>
      <c r="AR75" s="3"/>
    </row>
    <row r="76" spans="1:44" s="62" customFormat="1" ht="15" customHeight="1">
      <c r="A76" s="479" t="s">
        <v>471</v>
      </c>
      <c r="B76" s="480"/>
      <c r="C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6"/>
      <c r="AD76" s="486"/>
      <c r="AE76" s="486"/>
      <c r="AF76" s="486"/>
      <c r="AG76" s="208" t="s">
        <v>227</v>
      </c>
      <c r="AR76" s="3"/>
    </row>
    <row r="77" spans="1:44" s="62" customFormat="1" ht="15" customHeight="1" thickBot="1">
      <c r="A77" s="481" t="s">
        <v>462</v>
      </c>
      <c r="B77" s="482"/>
      <c r="C77" s="482"/>
      <c r="D77" s="482"/>
      <c r="E77" s="482"/>
      <c r="F77" s="482"/>
      <c r="G77" s="482"/>
      <c r="H77" s="482"/>
      <c r="I77" s="482"/>
      <c r="J77" s="482"/>
      <c r="K77" s="482"/>
      <c r="L77" s="482"/>
      <c r="M77" s="482"/>
      <c r="N77" s="482"/>
      <c r="O77" s="482"/>
      <c r="P77" s="482"/>
      <c r="Q77" s="482"/>
      <c r="R77" s="482"/>
      <c r="S77" s="482"/>
      <c r="T77" s="482"/>
      <c r="U77" s="482"/>
      <c r="V77" s="482"/>
      <c r="W77" s="482"/>
      <c r="X77" s="482"/>
      <c r="Y77" s="482"/>
      <c r="Z77" s="482"/>
      <c r="AA77" s="482"/>
      <c r="AB77" s="482"/>
      <c r="AC77" s="487"/>
      <c r="AD77" s="487"/>
      <c r="AE77" s="487"/>
      <c r="AF77" s="487"/>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89" t="s">
        <v>243</v>
      </c>
      <c r="B79" s="489"/>
      <c r="C79" s="489"/>
      <c r="D79" s="489"/>
      <c r="E79" s="489"/>
      <c r="F79" s="489"/>
      <c r="G79" s="489"/>
      <c r="H79" s="489"/>
      <c r="I79" s="489"/>
      <c r="J79" s="489"/>
      <c r="K79" s="489"/>
      <c r="L79" s="489"/>
      <c r="M79" s="489"/>
      <c r="N79" s="489"/>
      <c r="O79" s="489"/>
      <c r="P79" s="489"/>
      <c r="Q79" s="489"/>
      <c r="R79" s="489"/>
      <c r="S79" s="489"/>
      <c r="T79" s="489"/>
      <c r="U79" s="489"/>
      <c r="V79" s="489"/>
      <c r="W79" s="489"/>
      <c r="X79" s="489"/>
      <c r="Y79" s="489"/>
      <c r="Z79" s="489"/>
      <c r="AA79" s="489"/>
      <c r="AB79" s="489"/>
      <c r="AC79" s="489"/>
      <c r="AD79" s="489"/>
      <c r="AE79" s="489"/>
      <c r="AF79" s="489"/>
      <c r="AG79" s="489"/>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0"/>
      <c r="AD80" s="490"/>
      <c r="AE80" s="490"/>
      <c r="AF80" s="490"/>
      <c r="AG80" s="38" t="s">
        <v>21</v>
      </c>
      <c r="AR80" s="3"/>
    </row>
    <row r="81" spans="1:44" s="62" customFormat="1" ht="15" customHeight="1">
      <c r="A81" s="491" t="s">
        <v>458</v>
      </c>
      <c r="B81" s="492"/>
      <c r="C81" s="492"/>
      <c r="D81" s="492"/>
      <c r="E81" s="492"/>
      <c r="F81" s="492"/>
      <c r="G81" s="492"/>
      <c r="H81" s="492"/>
      <c r="I81" s="492"/>
      <c r="J81" s="492"/>
      <c r="K81" s="492"/>
      <c r="L81" s="492"/>
      <c r="M81" s="492"/>
      <c r="N81" s="492"/>
      <c r="O81" s="492"/>
      <c r="P81" s="492"/>
      <c r="Q81" s="492"/>
      <c r="R81" s="492"/>
      <c r="S81" s="492"/>
      <c r="T81" s="492"/>
      <c r="U81" s="492"/>
      <c r="V81" s="492"/>
      <c r="W81" s="492"/>
      <c r="X81" s="492"/>
      <c r="Y81" s="492"/>
      <c r="Z81" s="492"/>
      <c r="AA81" s="492"/>
      <c r="AB81" s="492"/>
      <c r="AC81" s="493"/>
      <c r="AD81" s="493"/>
      <c r="AE81" s="493"/>
      <c r="AF81" s="493"/>
      <c r="AG81" s="197" t="s">
        <v>20</v>
      </c>
      <c r="AJ81" s="307" t="s">
        <v>843</v>
      </c>
      <c r="AR81" s="3"/>
    </row>
    <row r="82" spans="1:44" s="62" customFormat="1" ht="15" customHeight="1">
      <c r="A82" s="494" t="str">
        <f>IF(OR($H$14=4,$H$14=5,$AH$23=TRUE),AJ82,AJ83)</f>
        <v>（23）令和８年５月時点の給与体系を、当該評価料を算定した年度に勤務している職員の賃金に当てはめた場合の対象職員の基本給等総額</v>
      </c>
      <c r="B82" s="495"/>
      <c r="C82" s="495"/>
      <c r="D82" s="495"/>
      <c r="E82" s="495"/>
      <c r="F82" s="495"/>
      <c r="G82" s="495"/>
      <c r="H82" s="495"/>
      <c r="I82" s="495"/>
      <c r="J82" s="495"/>
      <c r="K82" s="495"/>
      <c r="L82" s="495"/>
      <c r="M82" s="495"/>
      <c r="N82" s="495"/>
      <c r="O82" s="495"/>
      <c r="P82" s="495"/>
      <c r="Q82" s="495"/>
      <c r="R82" s="495"/>
      <c r="S82" s="495"/>
      <c r="T82" s="495"/>
      <c r="U82" s="495"/>
      <c r="V82" s="495"/>
      <c r="W82" s="495"/>
      <c r="X82" s="495"/>
      <c r="Y82" s="495"/>
      <c r="Z82" s="495"/>
      <c r="AA82" s="495"/>
      <c r="AB82" s="495"/>
      <c r="AC82" s="493"/>
      <c r="AD82" s="493"/>
      <c r="AE82" s="493"/>
      <c r="AF82" s="493"/>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6" t="str">
        <f>IF(AC81-AC82=0,"",AC81-AC82)</f>
        <v/>
      </c>
      <c r="AD83" s="496"/>
      <c r="AE83" s="496"/>
      <c r="AF83" s="496"/>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8" t="str">
        <f>IFERROR((AC83/AC82)*100,"")</f>
        <v/>
      </c>
      <c r="AD84" s="488"/>
      <c r="AE84" s="488"/>
      <c r="AF84" s="488"/>
      <c r="AG84" s="207" t="s">
        <v>22</v>
      </c>
      <c r="AR84" s="3"/>
    </row>
    <row r="85" spans="1:44" s="62" customFormat="1" ht="15" customHeight="1">
      <c r="A85" s="479" t="s">
        <v>470</v>
      </c>
      <c r="B85" s="480"/>
      <c r="C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6"/>
      <c r="AD85" s="486"/>
      <c r="AE85" s="486"/>
      <c r="AF85" s="486"/>
      <c r="AG85" s="208" t="s">
        <v>227</v>
      </c>
      <c r="AR85" s="3"/>
    </row>
    <row r="86" spans="1:44" s="62" customFormat="1" ht="15" customHeight="1" thickBot="1">
      <c r="A86" s="481" t="s">
        <v>463</v>
      </c>
      <c r="B86" s="482"/>
      <c r="C86" s="482"/>
      <c r="D86" s="482"/>
      <c r="E86" s="482"/>
      <c r="F86" s="482"/>
      <c r="G86" s="482"/>
      <c r="H86" s="482"/>
      <c r="I86" s="482"/>
      <c r="J86" s="482"/>
      <c r="K86" s="482"/>
      <c r="L86" s="482"/>
      <c r="M86" s="482"/>
      <c r="N86" s="482"/>
      <c r="O86" s="482"/>
      <c r="P86" s="482"/>
      <c r="Q86" s="482"/>
      <c r="R86" s="482"/>
      <c r="S86" s="482"/>
      <c r="T86" s="482"/>
      <c r="U86" s="482"/>
      <c r="V86" s="482"/>
      <c r="W86" s="482"/>
      <c r="X86" s="482"/>
      <c r="Y86" s="482"/>
      <c r="Z86" s="482"/>
      <c r="AA86" s="482"/>
      <c r="AB86" s="482"/>
      <c r="AC86" s="487"/>
      <c r="AD86" s="487"/>
      <c r="AE86" s="487"/>
      <c r="AF86" s="487"/>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89" t="s">
        <v>240</v>
      </c>
      <c r="B88" s="489"/>
      <c r="C88" s="489"/>
      <c r="D88" s="489"/>
      <c r="E88" s="489"/>
      <c r="F88" s="489"/>
      <c r="G88" s="489"/>
      <c r="H88" s="489"/>
      <c r="I88" s="489"/>
      <c r="J88" s="489"/>
      <c r="K88" s="489"/>
      <c r="L88" s="489"/>
      <c r="M88" s="489"/>
      <c r="N88" s="489"/>
      <c r="O88" s="489"/>
      <c r="P88" s="489"/>
      <c r="Q88" s="489"/>
      <c r="R88" s="489"/>
      <c r="S88" s="489"/>
      <c r="T88" s="489"/>
      <c r="U88" s="489"/>
      <c r="V88" s="489"/>
      <c r="W88" s="489"/>
      <c r="X88" s="489"/>
      <c r="Y88" s="489"/>
      <c r="Z88" s="489"/>
      <c r="AA88" s="489"/>
      <c r="AB88" s="489"/>
      <c r="AC88" s="489"/>
      <c r="AD88" s="489"/>
      <c r="AE88" s="489"/>
      <c r="AF88" s="489"/>
      <c r="AG88" s="489"/>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0"/>
      <c r="AD89" s="490"/>
      <c r="AE89" s="490"/>
      <c r="AF89" s="490"/>
      <c r="AG89" s="38" t="s">
        <v>21</v>
      </c>
      <c r="AR89" s="3"/>
    </row>
    <row r="90" spans="1:44" s="62" customFormat="1" ht="15" customHeight="1">
      <c r="A90" s="491" t="s">
        <v>459</v>
      </c>
      <c r="B90" s="492"/>
      <c r="C90" s="492"/>
      <c r="D90" s="492"/>
      <c r="E90" s="492"/>
      <c r="F90" s="492"/>
      <c r="G90" s="492"/>
      <c r="H90" s="492"/>
      <c r="I90" s="492"/>
      <c r="J90" s="492"/>
      <c r="K90" s="492"/>
      <c r="L90" s="492"/>
      <c r="M90" s="492"/>
      <c r="N90" s="492"/>
      <c r="O90" s="492"/>
      <c r="P90" s="492"/>
      <c r="Q90" s="492"/>
      <c r="R90" s="492"/>
      <c r="S90" s="492"/>
      <c r="T90" s="492"/>
      <c r="U90" s="492"/>
      <c r="V90" s="492"/>
      <c r="W90" s="492"/>
      <c r="X90" s="492"/>
      <c r="Y90" s="492"/>
      <c r="Z90" s="492"/>
      <c r="AA90" s="492"/>
      <c r="AB90" s="492"/>
      <c r="AC90" s="493"/>
      <c r="AD90" s="493"/>
      <c r="AE90" s="493"/>
      <c r="AF90" s="493"/>
      <c r="AG90" s="197" t="s">
        <v>20</v>
      </c>
      <c r="AJ90" s="307" t="s">
        <v>843</v>
      </c>
      <c r="AR90" s="3"/>
    </row>
    <row r="91" spans="1:44" s="62" customFormat="1" ht="15" customHeight="1">
      <c r="A91" s="494" t="str">
        <f>IF(OR($H$14=4,$H$14=5,$AH$23=TRUE),AJ91,AJ92)</f>
        <v>（30）令和８年５月時点の給与体系を、当該評価料を算定した年度に勤務している職員の賃金に当てはめた場合の対象職員の基本給等総額</v>
      </c>
      <c r="B91" s="495"/>
      <c r="C91" s="495"/>
      <c r="D91" s="495"/>
      <c r="E91" s="495"/>
      <c r="F91" s="495"/>
      <c r="G91" s="495"/>
      <c r="H91" s="495"/>
      <c r="I91" s="495"/>
      <c r="J91" s="495"/>
      <c r="K91" s="495"/>
      <c r="L91" s="495"/>
      <c r="M91" s="495"/>
      <c r="N91" s="495"/>
      <c r="O91" s="495"/>
      <c r="P91" s="495"/>
      <c r="Q91" s="495"/>
      <c r="R91" s="495"/>
      <c r="S91" s="495"/>
      <c r="T91" s="495"/>
      <c r="U91" s="495"/>
      <c r="V91" s="495"/>
      <c r="W91" s="495"/>
      <c r="X91" s="495"/>
      <c r="Y91" s="495"/>
      <c r="Z91" s="495"/>
      <c r="AA91" s="495"/>
      <c r="AB91" s="495"/>
      <c r="AC91" s="493"/>
      <c r="AD91" s="493"/>
      <c r="AE91" s="493"/>
      <c r="AF91" s="493"/>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6" t="str">
        <f>IF(AC90-AC91=0,"",AC90-AC91)</f>
        <v/>
      </c>
      <c r="AD92" s="496"/>
      <c r="AE92" s="496"/>
      <c r="AF92" s="496"/>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8" t="str">
        <f>IFERROR((AC92/AC91)*100,"")</f>
        <v/>
      </c>
      <c r="AD93" s="488"/>
      <c r="AE93" s="488"/>
      <c r="AF93" s="488"/>
      <c r="AG93" s="207" t="s">
        <v>22</v>
      </c>
      <c r="AR93" s="3"/>
    </row>
    <row r="94" spans="1:44" s="62" customFormat="1" ht="15" customHeight="1">
      <c r="A94" s="479" t="s">
        <v>469</v>
      </c>
      <c r="B94" s="480"/>
      <c r="C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6"/>
      <c r="AD94" s="486"/>
      <c r="AE94" s="486"/>
      <c r="AF94" s="486"/>
      <c r="AG94" s="208" t="s">
        <v>227</v>
      </c>
      <c r="AR94" s="3"/>
    </row>
    <row r="95" spans="1:44" s="62" customFormat="1" ht="15" customHeight="1" thickBot="1">
      <c r="A95" s="481" t="s">
        <v>464</v>
      </c>
      <c r="B95" s="482"/>
      <c r="C95" s="482"/>
      <c r="D95" s="482"/>
      <c r="E95" s="482"/>
      <c r="F95" s="482"/>
      <c r="G95" s="482"/>
      <c r="H95" s="482"/>
      <c r="I95" s="482"/>
      <c r="J95" s="482"/>
      <c r="K95" s="482"/>
      <c r="L95" s="482"/>
      <c r="M95" s="482"/>
      <c r="N95" s="482"/>
      <c r="O95" s="482"/>
      <c r="P95" s="482"/>
      <c r="Q95" s="482"/>
      <c r="R95" s="482"/>
      <c r="S95" s="482"/>
      <c r="T95" s="482"/>
      <c r="U95" s="482"/>
      <c r="V95" s="482"/>
      <c r="W95" s="482"/>
      <c r="X95" s="482"/>
      <c r="Y95" s="482"/>
      <c r="Z95" s="482"/>
      <c r="AA95" s="482"/>
      <c r="AB95" s="482"/>
      <c r="AC95" s="487"/>
      <c r="AD95" s="487"/>
      <c r="AE95" s="487"/>
      <c r="AF95" s="487"/>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89" t="s">
        <v>241</v>
      </c>
      <c r="B97" s="489"/>
      <c r="C97" s="489"/>
      <c r="D97" s="489"/>
      <c r="E97" s="489"/>
      <c r="F97" s="489"/>
      <c r="G97" s="489"/>
      <c r="H97" s="489"/>
      <c r="I97" s="489"/>
      <c r="J97" s="489"/>
      <c r="K97" s="489"/>
      <c r="L97" s="489"/>
      <c r="M97" s="489"/>
      <c r="N97" s="489"/>
      <c r="O97" s="489"/>
      <c r="P97" s="489"/>
      <c r="Q97" s="489"/>
      <c r="R97" s="489"/>
      <c r="S97" s="489"/>
      <c r="T97" s="489"/>
      <c r="U97" s="489"/>
      <c r="V97" s="489"/>
      <c r="W97" s="489"/>
      <c r="X97" s="489"/>
      <c r="Y97" s="489"/>
      <c r="Z97" s="489"/>
      <c r="AA97" s="489"/>
      <c r="AB97" s="489"/>
      <c r="AC97" s="489"/>
      <c r="AD97" s="489"/>
      <c r="AE97" s="489"/>
      <c r="AF97" s="489"/>
      <c r="AG97" s="489"/>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0"/>
      <c r="AD98" s="490"/>
      <c r="AE98" s="490"/>
      <c r="AF98" s="490"/>
      <c r="AG98" s="38" t="s">
        <v>21</v>
      </c>
      <c r="AR98" s="3"/>
    </row>
    <row r="99" spans="1:44" s="62" customFormat="1" ht="15" customHeight="1">
      <c r="A99" s="491" t="s">
        <v>460</v>
      </c>
      <c r="B99" s="492"/>
      <c r="C99" s="492"/>
      <c r="D99" s="492"/>
      <c r="E99" s="492"/>
      <c r="F99" s="492"/>
      <c r="G99" s="492"/>
      <c r="H99" s="492"/>
      <c r="I99" s="492"/>
      <c r="J99" s="492"/>
      <c r="K99" s="492"/>
      <c r="L99" s="492"/>
      <c r="M99" s="492"/>
      <c r="N99" s="492"/>
      <c r="O99" s="492"/>
      <c r="P99" s="492"/>
      <c r="Q99" s="492"/>
      <c r="R99" s="492"/>
      <c r="S99" s="492"/>
      <c r="T99" s="492"/>
      <c r="U99" s="492"/>
      <c r="V99" s="492"/>
      <c r="W99" s="492"/>
      <c r="X99" s="492"/>
      <c r="Y99" s="492"/>
      <c r="Z99" s="492"/>
      <c r="AA99" s="492"/>
      <c r="AB99" s="492"/>
      <c r="AC99" s="493"/>
      <c r="AD99" s="493"/>
      <c r="AE99" s="493"/>
      <c r="AF99" s="493"/>
      <c r="AG99" s="197" t="s">
        <v>20</v>
      </c>
      <c r="AJ99" s="307" t="s">
        <v>843</v>
      </c>
      <c r="AR99" s="3"/>
    </row>
    <row r="100" spans="1:44" s="62" customFormat="1" ht="15" customHeight="1">
      <c r="A100" s="494" t="str">
        <f>IF(OR($H$14=4,$H$14=5,$AH$23=TRUE),AJ100,AJ101)</f>
        <v>（37）令和８年５月時点の給与体系を、当該評価料を算定した年度に勤務している職員の賃金に当てはめた場合の対象職員の基本給等総額</v>
      </c>
      <c r="B100" s="495"/>
      <c r="C100" s="495"/>
      <c r="D100" s="495"/>
      <c r="E100" s="495"/>
      <c r="F100" s="495"/>
      <c r="G100" s="495"/>
      <c r="H100" s="495"/>
      <c r="I100" s="495"/>
      <c r="J100" s="495"/>
      <c r="K100" s="495"/>
      <c r="L100" s="495"/>
      <c r="M100" s="495"/>
      <c r="N100" s="495"/>
      <c r="O100" s="495"/>
      <c r="P100" s="495"/>
      <c r="Q100" s="495"/>
      <c r="R100" s="495"/>
      <c r="S100" s="495"/>
      <c r="T100" s="495"/>
      <c r="U100" s="495"/>
      <c r="V100" s="495"/>
      <c r="W100" s="495"/>
      <c r="X100" s="495"/>
      <c r="Y100" s="495"/>
      <c r="Z100" s="495"/>
      <c r="AA100" s="495"/>
      <c r="AB100" s="495"/>
      <c r="AC100" s="493"/>
      <c r="AD100" s="493"/>
      <c r="AE100" s="493"/>
      <c r="AF100" s="493"/>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6" t="str">
        <f>IF(AC99-AC100=0,"",AC99-AC100)</f>
        <v/>
      </c>
      <c r="AD101" s="496"/>
      <c r="AE101" s="496"/>
      <c r="AF101" s="496"/>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8" t="str">
        <f>IFERROR((AC101/AC100)*100,"")</f>
        <v/>
      </c>
      <c r="AD102" s="488"/>
      <c r="AE102" s="488"/>
      <c r="AF102" s="488"/>
      <c r="AG102" s="207" t="s">
        <v>22</v>
      </c>
      <c r="AR102" s="3"/>
    </row>
    <row r="103" spans="1:44" s="62" customFormat="1" ht="15" customHeight="1">
      <c r="A103" s="479" t="s">
        <v>468</v>
      </c>
      <c r="B103" s="480"/>
      <c r="C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6"/>
      <c r="AD103" s="486"/>
      <c r="AE103" s="486"/>
      <c r="AF103" s="486"/>
      <c r="AG103" s="208" t="s">
        <v>227</v>
      </c>
      <c r="AR103" s="3"/>
    </row>
    <row r="104" spans="1:44" s="62" customFormat="1" ht="15" customHeight="1" thickBot="1">
      <c r="A104" s="481" t="s">
        <v>465</v>
      </c>
      <c r="B104" s="482"/>
      <c r="C104" s="482"/>
      <c r="D104" s="482"/>
      <c r="E104" s="482"/>
      <c r="F104" s="482"/>
      <c r="G104" s="482"/>
      <c r="H104" s="482"/>
      <c r="I104" s="482"/>
      <c r="J104" s="482"/>
      <c r="K104" s="482"/>
      <c r="L104" s="482"/>
      <c r="M104" s="482"/>
      <c r="N104" s="482"/>
      <c r="O104" s="482"/>
      <c r="P104" s="482"/>
      <c r="Q104" s="482"/>
      <c r="R104" s="482"/>
      <c r="S104" s="482"/>
      <c r="T104" s="482"/>
      <c r="U104" s="482"/>
      <c r="V104" s="482"/>
      <c r="W104" s="482"/>
      <c r="X104" s="482"/>
      <c r="Y104" s="482"/>
      <c r="Z104" s="482"/>
      <c r="AA104" s="482"/>
      <c r="AB104" s="482"/>
      <c r="AC104" s="487"/>
      <c r="AD104" s="487"/>
      <c r="AE104" s="487"/>
      <c r="AF104" s="487"/>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89" t="s">
        <v>244</v>
      </c>
      <c r="B106" s="489"/>
      <c r="C106" s="489"/>
      <c r="D106" s="489"/>
      <c r="E106" s="489"/>
      <c r="F106" s="489"/>
      <c r="G106" s="489"/>
      <c r="H106" s="489"/>
      <c r="I106" s="489"/>
      <c r="J106" s="489"/>
      <c r="K106" s="489"/>
      <c r="L106" s="489"/>
      <c r="M106" s="489"/>
      <c r="N106" s="489"/>
      <c r="O106" s="489"/>
      <c r="P106" s="489"/>
      <c r="Q106" s="489"/>
      <c r="R106" s="489"/>
      <c r="S106" s="489"/>
      <c r="T106" s="489"/>
      <c r="U106" s="489"/>
      <c r="V106" s="489"/>
      <c r="W106" s="489"/>
      <c r="X106" s="489"/>
      <c r="Y106" s="489"/>
      <c r="Z106" s="489"/>
      <c r="AA106" s="489"/>
      <c r="AB106" s="489"/>
      <c r="AC106" s="489"/>
      <c r="AD106" s="489"/>
      <c r="AE106" s="489"/>
      <c r="AF106" s="489"/>
      <c r="AG106" s="489"/>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0"/>
      <c r="AD107" s="490"/>
      <c r="AE107" s="490"/>
      <c r="AF107" s="490"/>
      <c r="AG107" s="38" t="s">
        <v>21</v>
      </c>
      <c r="AR107" s="3"/>
    </row>
    <row r="108" spans="1:44" s="62" customFormat="1" ht="15" customHeight="1">
      <c r="A108" s="491" t="s">
        <v>461</v>
      </c>
      <c r="B108" s="492"/>
      <c r="C108" s="492"/>
      <c r="D108" s="492"/>
      <c r="E108" s="492"/>
      <c r="F108" s="492"/>
      <c r="G108" s="492"/>
      <c r="H108" s="492"/>
      <c r="I108" s="492"/>
      <c r="J108" s="492"/>
      <c r="K108" s="492"/>
      <c r="L108" s="492"/>
      <c r="M108" s="492"/>
      <c r="N108" s="492"/>
      <c r="O108" s="492"/>
      <c r="P108" s="492"/>
      <c r="Q108" s="492"/>
      <c r="R108" s="492"/>
      <c r="S108" s="492"/>
      <c r="T108" s="492"/>
      <c r="U108" s="492"/>
      <c r="V108" s="492"/>
      <c r="W108" s="492"/>
      <c r="X108" s="492"/>
      <c r="Y108" s="492"/>
      <c r="Z108" s="492"/>
      <c r="AA108" s="492"/>
      <c r="AB108" s="492"/>
      <c r="AC108" s="493"/>
      <c r="AD108" s="493"/>
      <c r="AE108" s="493"/>
      <c r="AF108" s="493"/>
      <c r="AG108" s="197" t="s">
        <v>20</v>
      </c>
      <c r="AJ108" s="307" t="s">
        <v>843</v>
      </c>
      <c r="AR108" s="3"/>
    </row>
    <row r="109" spans="1:44" s="62" customFormat="1" ht="15" customHeight="1">
      <c r="A109" s="494" t="str">
        <f>IF(OR($H$14=4,$H$14=5,$AH$23=TRUE),AJ109,AJ110)</f>
        <v>（44）令和８年５月時点の給与体系を、当該評価料を算定した年度に勤務している職員の賃金に当てはめた場合の対象職員の基本給等総額</v>
      </c>
      <c r="B109" s="495"/>
      <c r="C109" s="495"/>
      <c r="D109" s="495"/>
      <c r="E109" s="495"/>
      <c r="F109" s="495"/>
      <c r="G109" s="495"/>
      <c r="H109" s="495"/>
      <c r="I109" s="495"/>
      <c r="J109" s="495"/>
      <c r="K109" s="495"/>
      <c r="L109" s="495"/>
      <c r="M109" s="495"/>
      <c r="N109" s="495"/>
      <c r="O109" s="495"/>
      <c r="P109" s="495"/>
      <c r="Q109" s="495"/>
      <c r="R109" s="495"/>
      <c r="S109" s="495"/>
      <c r="T109" s="495"/>
      <c r="U109" s="495"/>
      <c r="V109" s="495"/>
      <c r="W109" s="495"/>
      <c r="X109" s="495"/>
      <c r="Y109" s="495"/>
      <c r="Z109" s="495"/>
      <c r="AA109" s="495"/>
      <c r="AB109" s="495"/>
      <c r="AC109" s="493"/>
      <c r="AD109" s="493"/>
      <c r="AE109" s="493"/>
      <c r="AF109" s="493"/>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6" t="str">
        <f>IF(AC108-AC109=0,"",AC108-AC109)</f>
        <v/>
      </c>
      <c r="AD110" s="496"/>
      <c r="AE110" s="496"/>
      <c r="AF110" s="496"/>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8" t="str">
        <f>IFERROR((AC110/AC109)*100,"")</f>
        <v/>
      </c>
      <c r="AD111" s="488"/>
      <c r="AE111" s="488"/>
      <c r="AF111" s="488"/>
      <c r="AG111" s="207" t="s">
        <v>22</v>
      </c>
      <c r="AR111" s="3"/>
    </row>
    <row r="112" spans="1:44" s="62" customFormat="1" ht="15" customHeight="1">
      <c r="A112" s="479" t="s">
        <v>467</v>
      </c>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6"/>
      <c r="AD112" s="486"/>
      <c r="AE112" s="486"/>
      <c r="AF112" s="486"/>
      <c r="AG112" s="208" t="s">
        <v>227</v>
      </c>
      <c r="AR112" s="3"/>
    </row>
    <row r="113" spans="1:44" s="62" customFormat="1" ht="15" customHeight="1" thickBot="1">
      <c r="A113" s="481" t="s">
        <v>466</v>
      </c>
      <c r="B113" s="482"/>
      <c r="C113" s="482"/>
      <c r="D113" s="482"/>
      <c r="E113" s="482"/>
      <c r="F113" s="482"/>
      <c r="G113" s="482"/>
      <c r="H113" s="482"/>
      <c r="I113" s="482"/>
      <c r="J113" s="482"/>
      <c r="K113" s="482"/>
      <c r="L113" s="482"/>
      <c r="M113" s="482"/>
      <c r="N113" s="482"/>
      <c r="O113" s="482"/>
      <c r="P113" s="482"/>
      <c r="Q113" s="482"/>
      <c r="R113" s="482"/>
      <c r="S113" s="482"/>
      <c r="T113" s="482"/>
      <c r="U113" s="482"/>
      <c r="V113" s="482"/>
      <c r="W113" s="482"/>
      <c r="X113" s="482"/>
      <c r="Y113" s="482"/>
      <c r="Z113" s="482"/>
      <c r="AA113" s="482"/>
      <c r="AB113" s="482"/>
      <c r="AC113" s="487"/>
      <c r="AD113" s="487"/>
      <c r="AE113" s="487"/>
      <c r="AF113" s="487"/>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483" t="str">
        <f>AB48</f>
        <v/>
      </c>
      <c r="AC116" s="483"/>
      <c r="AD116" s="483"/>
      <c r="AE116" s="483"/>
      <c r="AF116" s="483"/>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484" t="str">
        <f>IFERROR(AC65*V14,"")</f>
        <v/>
      </c>
      <c r="AC117" s="484"/>
      <c r="AD117" s="484"/>
      <c r="AE117" s="484"/>
      <c r="AF117" s="484"/>
      <c r="AG117" s="15" t="s">
        <v>20</v>
      </c>
    </row>
    <row r="118" spans="1:44" s="62" customFormat="1" ht="20.100000000000001" customHeight="1">
      <c r="A118" s="479" t="s">
        <v>819</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4" t="str">
        <f>IF(AC67="","",AC67)</f>
        <v/>
      </c>
      <c r="AC118" s="484"/>
      <c r="AD118" s="484"/>
      <c r="AE118" s="484"/>
      <c r="AF118" s="484"/>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484" t="str">
        <f>IFERROR((AB117+AB118)-AB116,"")</f>
        <v/>
      </c>
      <c r="AC119" s="484"/>
      <c r="AD119" s="484"/>
      <c r="AE119" s="484"/>
      <c r="AF119" s="484"/>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5" t="str">
        <f>IF(AB119="","",IF(AB119&gt;=0,"賃金改善額充当済み","賃金改善額充当不足"))</f>
        <v/>
      </c>
      <c r="AC120" s="485"/>
      <c r="AD120" s="485"/>
      <c r="AE120" s="485"/>
      <c r="AF120" s="485"/>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477"/>
      <c r="G124" s="477"/>
      <c r="H124" s="2" t="s">
        <v>17</v>
      </c>
      <c r="I124" s="477"/>
      <c r="J124" s="477"/>
      <c r="K124" s="2" t="s">
        <v>18</v>
      </c>
      <c r="L124" s="477"/>
      <c r="M124" s="477"/>
      <c r="N124" s="2" t="s">
        <v>23</v>
      </c>
      <c r="O124" s="2"/>
      <c r="P124" s="2"/>
      <c r="Q124" s="2" t="s">
        <v>25</v>
      </c>
      <c r="R124" s="2"/>
      <c r="S124" s="2"/>
      <c r="T124" s="2"/>
      <c r="U124" s="478"/>
      <c r="V124" s="478"/>
      <c r="W124" s="478"/>
      <c r="X124" s="478"/>
      <c r="Y124" s="478"/>
      <c r="Z124" s="478"/>
      <c r="AA124" s="478"/>
      <c r="AB124" s="478"/>
      <c r="AC124" s="478"/>
      <c r="AD124" s="478"/>
      <c r="AE124" s="478"/>
      <c r="AF124" s="478"/>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VWqJvc+etAy9J8ls9B5+ySVvzJAYPpC+TO9DkdNyHmBip7CTp/ebjllXBVX/FxKGov6irasZp/lm5ZMIVOrnhA==" saltValue="k4+D852GbxnEyuYQ+X/Ejg==" spinCount="100000" sheet="1" objects="1" scenarios="1"/>
  <mergeCells count="115">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 ref="A64:AB64"/>
    <mergeCell ref="AC64:AF64"/>
    <mergeCell ref="T35:Y35"/>
    <mergeCell ref="AB36:AF36"/>
    <mergeCell ref="AB37:AF37"/>
    <mergeCell ref="AB38:AF38"/>
    <mergeCell ref="AB44:AF44"/>
    <mergeCell ref="AB48:AF48"/>
    <mergeCell ref="AC62:AF62"/>
    <mergeCell ref="A63:AB63"/>
    <mergeCell ref="AC63:AF63"/>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S5:AT5"/>
    <mergeCell ref="AS7:AV7"/>
    <mergeCell ref="A30:AA30"/>
    <mergeCell ref="AB30:AG30"/>
    <mergeCell ref="A31:H31"/>
    <mergeCell ref="I31:Q31"/>
    <mergeCell ref="R31:W31"/>
    <mergeCell ref="X31:AG31"/>
    <mergeCell ref="A33:AG33"/>
    <mergeCell ref="A32:AG3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530" t="str">
        <f>IF(AH10=TRUE,C10,IF(AH11=TRUE,C11,""))</f>
        <v/>
      </c>
      <c r="N2" s="530"/>
      <c r="O2" s="530"/>
      <c r="P2" s="530"/>
      <c r="Q2" s="530"/>
      <c r="R2" s="530"/>
      <c r="S2" s="292" t="s">
        <v>757</v>
      </c>
      <c r="T2" s="292"/>
      <c r="U2" s="514"/>
      <c r="V2" s="514"/>
      <c r="W2" s="515" t="s">
        <v>105</v>
      </c>
      <c r="X2" s="515"/>
      <c r="Y2" s="515"/>
      <c r="Z2" s="515"/>
      <c r="AA2" s="515"/>
      <c r="AB2" s="515"/>
      <c r="AC2" s="515"/>
      <c r="AD2" s="515"/>
      <c r="AE2" s="515"/>
      <c r="AF2" s="515"/>
      <c r="AG2" s="515"/>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519" t="s">
        <v>229</v>
      </c>
      <c r="O4" s="519"/>
      <c r="P4" s="519"/>
      <c r="Q4" s="519"/>
      <c r="R4" s="519"/>
      <c r="S4" s="519"/>
      <c r="T4" s="519"/>
      <c r="U4" s="519"/>
      <c r="V4" s="519"/>
      <c r="W4" s="520"/>
      <c r="X4" s="538"/>
      <c r="Y4" s="539"/>
      <c r="Z4" s="539"/>
      <c r="AA4" s="539"/>
      <c r="AB4" s="539"/>
      <c r="AC4" s="539"/>
      <c r="AD4" s="539"/>
      <c r="AE4" s="539"/>
      <c r="AF4" s="539"/>
      <c r="AG4" s="540"/>
      <c r="AS4" s="310" t="s">
        <v>909</v>
      </c>
      <c r="AT4" s="313"/>
    </row>
    <row r="5" spans="1:48" ht="16.149999999999999" customHeight="1" thickTop="1" thickBot="1">
      <c r="A5" s="2"/>
      <c r="B5" s="2"/>
      <c r="C5" s="2"/>
      <c r="D5" s="2"/>
      <c r="E5" s="2"/>
      <c r="F5" s="2"/>
      <c r="G5" s="2"/>
      <c r="H5" s="2"/>
      <c r="I5" s="2"/>
      <c r="J5" s="2"/>
      <c r="K5" s="2"/>
      <c r="L5" s="2"/>
      <c r="M5" s="2"/>
      <c r="N5" s="521" t="s">
        <v>230</v>
      </c>
      <c r="O5" s="521"/>
      <c r="P5" s="521"/>
      <c r="Q5" s="521"/>
      <c r="R5" s="521"/>
      <c r="S5" s="521"/>
      <c r="T5" s="521"/>
      <c r="U5" s="521"/>
      <c r="V5" s="521"/>
      <c r="W5" s="522"/>
      <c r="X5" s="533"/>
      <c r="Y5" s="534"/>
      <c r="Z5" s="534"/>
      <c r="AA5" s="534"/>
      <c r="AB5" s="534"/>
      <c r="AC5" s="534"/>
      <c r="AD5" s="534"/>
      <c r="AE5" s="534"/>
      <c r="AF5" s="534"/>
      <c r="AG5" s="535"/>
      <c r="AS5" s="457"/>
      <c r="AT5" s="458"/>
    </row>
    <row r="6" spans="1:48" s="178" customFormat="1" ht="16.149999999999999" customHeight="1" thickTop="1" thickBot="1">
      <c r="N6" s="536" t="s">
        <v>248</v>
      </c>
      <c r="O6" s="536"/>
      <c r="P6" s="536"/>
      <c r="Q6" s="536"/>
      <c r="R6" s="536"/>
      <c r="S6" s="536"/>
      <c r="T6" s="536"/>
      <c r="U6" s="536"/>
      <c r="V6" s="536"/>
      <c r="W6" s="537"/>
      <c r="X6" s="533"/>
      <c r="Y6" s="534"/>
      <c r="Z6" s="534"/>
      <c r="AA6" s="534"/>
      <c r="AB6" s="534"/>
      <c r="AC6" s="534"/>
      <c r="AD6" s="534"/>
      <c r="AE6" s="534"/>
      <c r="AF6" s="534"/>
      <c r="AG6" s="535"/>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459" t="str">
        <f>HYPERLINK("mailto:"&amp;AQ7,AQ7)</f>
        <v/>
      </c>
      <c r="AT7" s="460"/>
      <c r="AU7" s="460"/>
      <c r="AV7" s="461"/>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526" t="s">
        <v>16</v>
      </c>
      <c r="C15" s="527"/>
      <c r="D15" s="527"/>
      <c r="E15" s="528"/>
      <c r="F15" s="528"/>
      <c r="G15" s="11" t="s">
        <v>17</v>
      </c>
      <c r="H15" s="528"/>
      <c r="I15" s="528"/>
      <c r="J15" s="11" t="s">
        <v>18</v>
      </c>
      <c r="K15" s="11"/>
      <c r="L15" s="11" t="s">
        <v>19</v>
      </c>
      <c r="M15" s="11" t="s">
        <v>16</v>
      </c>
      <c r="N15" s="11"/>
      <c r="O15" s="528"/>
      <c r="P15" s="528"/>
      <c r="Q15" s="11" t="s">
        <v>17</v>
      </c>
      <c r="R15" s="528"/>
      <c r="S15" s="528"/>
      <c r="T15" s="12" t="s">
        <v>18</v>
      </c>
      <c r="V15" s="523" t="str">
        <f>IF(OR(E15="",H15="",O15="",R15=""),"",((O15-E15)*12)+(R15-H15)+1)</f>
        <v/>
      </c>
      <c r="W15" s="523"/>
      <c r="X15" s="523"/>
      <c r="Y15" s="529"/>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526" t="s">
        <v>16</v>
      </c>
      <c r="C28" s="527"/>
      <c r="D28" s="527"/>
      <c r="E28" s="528"/>
      <c r="F28" s="528"/>
      <c r="G28" s="11" t="s">
        <v>17</v>
      </c>
      <c r="H28" s="528"/>
      <c r="I28" s="528"/>
      <c r="J28" s="11" t="s">
        <v>18</v>
      </c>
      <c r="K28" s="11"/>
      <c r="L28" s="11" t="s">
        <v>19</v>
      </c>
      <c r="M28" s="11" t="s">
        <v>16</v>
      </c>
      <c r="N28" s="11"/>
      <c r="O28" s="528"/>
      <c r="P28" s="528"/>
      <c r="Q28" s="11" t="s">
        <v>17</v>
      </c>
      <c r="R28" s="528"/>
      <c r="S28" s="528"/>
      <c r="T28" s="12" t="s">
        <v>18</v>
      </c>
      <c r="V28" s="523" t="str">
        <f>IF(OR(E28="",H28="",O28="",R28=""),"",((O28-E28)*12)+(R28-H28)+1)</f>
        <v/>
      </c>
      <c r="W28" s="524"/>
      <c r="X28" s="524"/>
      <c r="Y28" s="525"/>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1" t="s">
        <v>836</v>
      </c>
      <c r="B31" s="532"/>
      <c r="C31" s="532"/>
      <c r="D31" s="532"/>
      <c r="E31" s="532"/>
      <c r="F31" s="532"/>
      <c r="G31" s="532"/>
      <c r="H31" s="532"/>
      <c r="I31" s="532"/>
      <c r="J31" s="532"/>
      <c r="K31" s="532"/>
      <c r="L31" s="532"/>
      <c r="M31" s="532"/>
      <c r="N31" s="532"/>
      <c r="O31" s="532"/>
      <c r="P31" s="532"/>
      <c r="Q31" s="532"/>
      <c r="R31" s="532"/>
      <c r="S31" s="532"/>
      <c r="T31" s="532"/>
      <c r="U31" s="532"/>
      <c r="V31" s="532"/>
      <c r="W31" s="532"/>
      <c r="X31" s="532"/>
      <c r="Y31" s="532"/>
      <c r="Z31" s="532"/>
      <c r="AA31" s="532"/>
      <c r="AB31" s="464"/>
      <c r="AC31" s="464"/>
      <c r="AD31" s="464"/>
      <c r="AE31" s="464"/>
      <c r="AF31" s="464"/>
      <c r="AG31" s="465"/>
      <c r="AH31" s="62" t="b">
        <v>0</v>
      </c>
      <c r="AR31" s="3"/>
    </row>
    <row r="32" spans="1:44" s="62" customFormat="1" ht="30" customHeight="1">
      <c r="A32" s="466" t="s">
        <v>820</v>
      </c>
      <c r="B32" s="467"/>
      <c r="C32" s="467"/>
      <c r="D32" s="467"/>
      <c r="E32" s="467"/>
      <c r="F32" s="467"/>
      <c r="G32" s="467"/>
      <c r="H32" s="467"/>
      <c r="I32" s="468" t="s">
        <v>821</v>
      </c>
      <c r="J32" s="468"/>
      <c r="K32" s="468"/>
      <c r="L32" s="468"/>
      <c r="M32" s="468"/>
      <c r="N32" s="468"/>
      <c r="O32" s="468"/>
      <c r="P32" s="468"/>
      <c r="Q32" s="468"/>
      <c r="R32" s="468" t="s">
        <v>822</v>
      </c>
      <c r="S32" s="468"/>
      <c r="T32" s="468"/>
      <c r="U32" s="468"/>
      <c r="V32" s="468"/>
      <c r="W32" s="468"/>
      <c r="X32" s="469" t="str">
        <f>IF($AH$32=$AI$32,"※どちらか１つを選択してください。","")</f>
        <v>※どちらか１つを選択してください。</v>
      </c>
      <c r="Y32" s="469"/>
      <c r="Z32" s="469"/>
      <c r="AA32" s="469"/>
      <c r="AB32" s="469"/>
      <c r="AC32" s="469"/>
      <c r="AD32" s="469"/>
      <c r="AE32" s="469"/>
      <c r="AF32" s="469"/>
      <c r="AG32" s="470"/>
      <c r="AH32" s="62" t="b">
        <v>0</v>
      </c>
      <c r="AI32" s="62" t="b">
        <v>0</v>
      </c>
      <c r="AJ32" s="62" t="str">
        <f>IF($AH$32=$AI$32,"",IF($AH$32=TRUE,1,2))</f>
        <v/>
      </c>
      <c r="AK32" s="307" t="s">
        <v>823</v>
      </c>
      <c r="AR32" s="3"/>
    </row>
    <row r="33" spans="1:44" s="62" customFormat="1" ht="15" customHeight="1">
      <c r="A33" s="474" t="s">
        <v>838</v>
      </c>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6"/>
      <c r="AR33" s="3"/>
    </row>
    <row r="34" spans="1:44" s="62" customFormat="1" ht="150" customHeight="1" thickBo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3"/>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506"/>
      <c r="U36" s="506"/>
      <c r="V36" s="506"/>
      <c r="W36" s="506"/>
      <c r="X36" s="506"/>
      <c r="Y36" s="506"/>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507"/>
      <c r="AC37" s="507"/>
      <c r="AD37" s="507"/>
      <c r="AE37" s="507"/>
      <c r="AF37" s="507"/>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08"/>
      <c r="AC38" s="508"/>
      <c r="AD38" s="508"/>
      <c r="AE38" s="508"/>
      <c r="AF38" s="508"/>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509" t="str">
        <f>IF(SUM(AB37:AF38)=0,"",SUM(AB37:AF38))</f>
        <v/>
      </c>
      <c r="AC39" s="509"/>
      <c r="AD39" s="509"/>
      <c r="AE39" s="509"/>
      <c r="AF39" s="509"/>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510"/>
      <c r="AC45" s="510"/>
      <c r="AD45" s="510"/>
      <c r="AE45" s="510"/>
      <c r="AF45" s="510"/>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511" t="str">
        <f>IF(SUM(AB45,AB39)=0,"",SUM(AB45,AB39))</f>
        <v/>
      </c>
      <c r="AC49" s="511"/>
      <c r="AD49" s="511"/>
      <c r="AE49" s="511"/>
      <c r="AF49" s="511"/>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512" t="str">
        <f>IF($AH$63=0,"",$AH$63)</f>
        <v/>
      </c>
      <c r="AD63" s="512"/>
      <c r="AE63" s="512"/>
      <c r="AF63" s="512"/>
      <c r="AG63" s="38" t="s">
        <v>21</v>
      </c>
      <c r="AH63" s="303">
        <f>SUM(AC72,AC81,AC90,AC99,AC108)</f>
        <v>0</v>
      </c>
      <c r="AR63" s="3"/>
    </row>
    <row r="64" spans="1:44" s="62" customFormat="1" ht="15" customHeight="1">
      <c r="A64" s="491" t="s">
        <v>456</v>
      </c>
      <c r="B64" s="492"/>
      <c r="C64" s="492"/>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2"/>
      <c r="AB64" s="492"/>
      <c r="AC64" s="513" t="str">
        <f>IF($AH$64=0,"",$AH$64)</f>
        <v/>
      </c>
      <c r="AD64" s="513"/>
      <c r="AE64" s="513"/>
      <c r="AF64" s="513"/>
      <c r="AG64" s="197" t="s">
        <v>20</v>
      </c>
      <c r="AH64" s="304">
        <f>SUM(AC73,AC82,AC91,AC100,AC109)</f>
        <v>0</v>
      </c>
      <c r="AJ64" s="307" t="s">
        <v>843</v>
      </c>
      <c r="AR64" s="3"/>
    </row>
    <row r="65" spans="1:44" s="62" customFormat="1" ht="15" customHeight="1">
      <c r="A65" s="494" t="str">
        <f>IF(OR($H$15=4,$H$15=5,$AH$24=TRUE),AJ65,AJ66)</f>
        <v>（10）令和８年５月時点の給与体系を、当該評価料を算定した年度に勤務している職員の賃金に当てはめた場合の対象職員の基本給等総額</v>
      </c>
      <c r="B65" s="495"/>
      <c r="C65" s="495"/>
      <c r="D65" s="495"/>
      <c r="E65" s="495"/>
      <c r="F65" s="495"/>
      <c r="G65" s="495"/>
      <c r="H65" s="495"/>
      <c r="I65" s="495"/>
      <c r="J65" s="495"/>
      <c r="K65" s="495"/>
      <c r="L65" s="495"/>
      <c r="M65" s="495"/>
      <c r="N65" s="495"/>
      <c r="O65" s="495"/>
      <c r="P65" s="495"/>
      <c r="Q65" s="495"/>
      <c r="R65" s="495"/>
      <c r="S65" s="495"/>
      <c r="T65" s="495"/>
      <c r="U65" s="495"/>
      <c r="V65" s="495"/>
      <c r="W65" s="495"/>
      <c r="X65" s="495"/>
      <c r="Y65" s="495"/>
      <c r="Z65" s="495"/>
      <c r="AA65" s="495"/>
      <c r="AB65" s="495"/>
      <c r="AC65" s="505" t="str">
        <f>IF($AH$65=0,"",$AH$65)</f>
        <v/>
      </c>
      <c r="AD65" s="505"/>
      <c r="AE65" s="505"/>
      <c r="AF65" s="505"/>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97" t="str">
        <f>IFERROR(AC64-AC65,"")</f>
        <v/>
      </c>
      <c r="AD66" s="497"/>
      <c r="AE66" s="497"/>
      <c r="AF66" s="497"/>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98" t="str">
        <f>IFERROR((AC66/AC65)*100,"")</f>
        <v/>
      </c>
      <c r="AD67" s="498"/>
      <c r="AE67" s="498"/>
      <c r="AF67" s="498"/>
      <c r="AG67" s="201" t="s">
        <v>22</v>
      </c>
      <c r="AR67" s="3"/>
    </row>
    <row r="68" spans="1:44" s="62" customFormat="1" ht="15" customHeight="1">
      <c r="A68" s="499" t="s">
        <v>815</v>
      </c>
      <c r="B68" s="500"/>
      <c r="C68" s="500"/>
      <c r="D68" s="500"/>
      <c r="E68" s="500"/>
      <c r="F68" s="500"/>
      <c r="G68" s="500"/>
      <c r="H68" s="500"/>
      <c r="I68" s="500"/>
      <c r="J68" s="500"/>
      <c r="K68" s="500"/>
      <c r="L68" s="500"/>
      <c r="M68" s="500"/>
      <c r="N68" s="500"/>
      <c r="O68" s="500"/>
      <c r="P68" s="500"/>
      <c r="Q68" s="500"/>
      <c r="R68" s="500"/>
      <c r="S68" s="500"/>
      <c r="T68" s="500"/>
      <c r="U68" s="500"/>
      <c r="V68" s="500"/>
      <c r="W68" s="500"/>
      <c r="X68" s="500"/>
      <c r="Y68" s="500"/>
      <c r="Z68" s="500"/>
      <c r="AA68" s="500"/>
      <c r="AB68" s="500"/>
      <c r="AC68" s="503"/>
      <c r="AD68" s="503"/>
      <c r="AE68" s="503"/>
      <c r="AF68" s="503"/>
      <c r="AG68" s="199"/>
      <c r="AR68" s="3"/>
    </row>
    <row r="69" spans="1:44" s="62" customFormat="1" ht="15" customHeight="1" thickBot="1">
      <c r="A69" s="501" t="s">
        <v>814</v>
      </c>
      <c r="B69" s="502"/>
      <c r="C69" s="502"/>
      <c r="D69" s="502"/>
      <c r="E69" s="502"/>
      <c r="F69" s="502"/>
      <c r="G69" s="502"/>
      <c r="H69" s="502"/>
      <c r="I69" s="502"/>
      <c r="J69" s="502"/>
      <c r="K69" s="502"/>
      <c r="L69" s="502"/>
      <c r="M69" s="502"/>
      <c r="N69" s="502"/>
      <c r="O69" s="502"/>
      <c r="P69" s="502"/>
      <c r="Q69" s="502"/>
      <c r="R69" s="502"/>
      <c r="S69" s="502"/>
      <c r="T69" s="502"/>
      <c r="U69" s="502"/>
      <c r="V69" s="502"/>
      <c r="W69" s="502"/>
      <c r="X69" s="502"/>
      <c r="Y69" s="502"/>
      <c r="Z69" s="502"/>
      <c r="AA69" s="502"/>
      <c r="AB69" s="502"/>
      <c r="AC69" s="504"/>
      <c r="AD69" s="504"/>
      <c r="AE69" s="504"/>
      <c r="AF69" s="504"/>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89" t="s">
        <v>239</v>
      </c>
      <c r="B71" s="489"/>
      <c r="C71" s="489"/>
      <c r="D71" s="489"/>
      <c r="E71" s="489"/>
      <c r="F71" s="489"/>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0"/>
      <c r="AD72" s="490"/>
      <c r="AE72" s="490"/>
      <c r="AF72" s="490"/>
      <c r="AG72" s="38" t="s">
        <v>21</v>
      </c>
      <c r="AR72" s="3"/>
    </row>
    <row r="73" spans="1:44" s="62" customFormat="1" ht="15" customHeight="1">
      <c r="A73" s="491" t="s">
        <v>457</v>
      </c>
      <c r="B73" s="492"/>
      <c r="C73" s="492"/>
      <c r="D73" s="492"/>
      <c r="E73" s="492"/>
      <c r="F73" s="492"/>
      <c r="G73" s="492"/>
      <c r="H73" s="492"/>
      <c r="I73" s="492"/>
      <c r="J73" s="492"/>
      <c r="K73" s="492"/>
      <c r="L73" s="492"/>
      <c r="M73" s="492"/>
      <c r="N73" s="492"/>
      <c r="O73" s="492"/>
      <c r="P73" s="492"/>
      <c r="Q73" s="492"/>
      <c r="R73" s="492"/>
      <c r="S73" s="492"/>
      <c r="T73" s="492"/>
      <c r="U73" s="492"/>
      <c r="V73" s="492"/>
      <c r="W73" s="492"/>
      <c r="X73" s="492"/>
      <c r="Y73" s="492"/>
      <c r="Z73" s="492"/>
      <c r="AA73" s="492"/>
      <c r="AB73" s="492"/>
      <c r="AC73" s="493"/>
      <c r="AD73" s="493"/>
      <c r="AE73" s="493"/>
      <c r="AF73" s="493"/>
      <c r="AG73" s="197" t="s">
        <v>20</v>
      </c>
      <c r="AJ73" s="307" t="s">
        <v>843</v>
      </c>
      <c r="AR73" s="3"/>
    </row>
    <row r="74" spans="1:44" s="62" customFormat="1" ht="15" customHeight="1">
      <c r="A74" s="494" t="str">
        <f>IF(OR($H$15=4,$H$15=5,$AH$24=TRUE),AJ74,AJ75)</f>
        <v>（16）令和８年５月時点の給与体系を、当該評価料を算定した年度に勤務している職員の賃金に当てはめた場合の対象職員の基本給等総額</v>
      </c>
      <c r="B74" s="495"/>
      <c r="C74" s="495"/>
      <c r="D74" s="495"/>
      <c r="E74" s="495"/>
      <c r="F74" s="495"/>
      <c r="G74" s="495"/>
      <c r="H74" s="495"/>
      <c r="I74" s="495"/>
      <c r="J74" s="495"/>
      <c r="K74" s="495"/>
      <c r="L74" s="495"/>
      <c r="M74" s="495"/>
      <c r="N74" s="495"/>
      <c r="O74" s="495"/>
      <c r="P74" s="495"/>
      <c r="Q74" s="495"/>
      <c r="R74" s="495"/>
      <c r="S74" s="495"/>
      <c r="T74" s="495"/>
      <c r="U74" s="495"/>
      <c r="V74" s="495"/>
      <c r="W74" s="495"/>
      <c r="X74" s="495"/>
      <c r="Y74" s="495"/>
      <c r="Z74" s="495"/>
      <c r="AA74" s="495"/>
      <c r="AB74" s="495"/>
      <c r="AC74" s="493"/>
      <c r="AD74" s="493"/>
      <c r="AE74" s="493"/>
      <c r="AF74" s="493"/>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6" t="str">
        <f>IF(AC73-AC74=0,"",AC73-AC74)</f>
        <v/>
      </c>
      <c r="AD75" s="496"/>
      <c r="AE75" s="496"/>
      <c r="AF75" s="496"/>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8" t="str">
        <f>IFERROR((AC75/AC74)*100,"")</f>
        <v/>
      </c>
      <c r="AD76" s="488"/>
      <c r="AE76" s="488"/>
      <c r="AF76" s="488"/>
      <c r="AG76" s="207" t="s">
        <v>22</v>
      </c>
      <c r="AR76" s="3"/>
    </row>
    <row r="77" spans="1:44" s="62" customFormat="1" ht="15" customHeight="1">
      <c r="A77" s="479" t="s">
        <v>471</v>
      </c>
      <c r="B77" s="480"/>
      <c r="C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6"/>
      <c r="AD77" s="486"/>
      <c r="AE77" s="486"/>
      <c r="AF77" s="486"/>
      <c r="AG77" s="208" t="s">
        <v>227</v>
      </c>
      <c r="AR77" s="3"/>
    </row>
    <row r="78" spans="1:44" s="62" customFormat="1" ht="15" customHeight="1" thickBot="1">
      <c r="A78" s="481" t="s">
        <v>462</v>
      </c>
      <c r="B78" s="482"/>
      <c r="C78" s="482"/>
      <c r="D78" s="482"/>
      <c r="E78" s="482"/>
      <c r="F78" s="482"/>
      <c r="G78" s="482"/>
      <c r="H78" s="482"/>
      <c r="I78" s="482"/>
      <c r="J78" s="482"/>
      <c r="K78" s="482"/>
      <c r="L78" s="482"/>
      <c r="M78" s="482"/>
      <c r="N78" s="482"/>
      <c r="O78" s="482"/>
      <c r="P78" s="482"/>
      <c r="Q78" s="482"/>
      <c r="R78" s="482"/>
      <c r="S78" s="482"/>
      <c r="T78" s="482"/>
      <c r="U78" s="482"/>
      <c r="V78" s="482"/>
      <c r="W78" s="482"/>
      <c r="X78" s="482"/>
      <c r="Y78" s="482"/>
      <c r="Z78" s="482"/>
      <c r="AA78" s="482"/>
      <c r="AB78" s="482"/>
      <c r="AC78" s="487"/>
      <c r="AD78" s="487"/>
      <c r="AE78" s="487"/>
      <c r="AF78" s="487"/>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89" t="s">
        <v>243</v>
      </c>
      <c r="B80" s="489"/>
      <c r="C80" s="489"/>
      <c r="D80" s="489"/>
      <c r="E80" s="489"/>
      <c r="F80" s="489"/>
      <c r="G80" s="489"/>
      <c r="H80" s="489"/>
      <c r="I80" s="489"/>
      <c r="J80" s="489"/>
      <c r="K80" s="489"/>
      <c r="L80" s="489"/>
      <c r="M80" s="489"/>
      <c r="N80" s="489"/>
      <c r="O80" s="489"/>
      <c r="P80" s="489"/>
      <c r="Q80" s="489"/>
      <c r="R80" s="489"/>
      <c r="S80" s="489"/>
      <c r="T80" s="489"/>
      <c r="U80" s="489"/>
      <c r="V80" s="489"/>
      <c r="W80" s="489"/>
      <c r="X80" s="489"/>
      <c r="Y80" s="489"/>
      <c r="Z80" s="489"/>
      <c r="AA80" s="489"/>
      <c r="AB80" s="489"/>
      <c r="AC80" s="489"/>
      <c r="AD80" s="489"/>
      <c r="AE80" s="489"/>
      <c r="AF80" s="489"/>
      <c r="AG80" s="489"/>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0"/>
      <c r="AD81" s="490"/>
      <c r="AE81" s="490"/>
      <c r="AF81" s="490"/>
      <c r="AG81" s="38" t="s">
        <v>21</v>
      </c>
      <c r="AR81" s="3"/>
    </row>
    <row r="82" spans="1:44" s="62" customFormat="1" ht="15" customHeight="1">
      <c r="A82" s="491" t="s">
        <v>458</v>
      </c>
      <c r="B82" s="492"/>
      <c r="C82" s="492"/>
      <c r="D82" s="492"/>
      <c r="E82" s="492"/>
      <c r="F82" s="492"/>
      <c r="G82" s="492"/>
      <c r="H82" s="492"/>
      <c r="I82" s="492"/>
      <c r="J82" s="492"/>
      <c r="K82" s="492"/>
      <c r="L82" s="492"/>
      <c r="M82" s="492"/>
      <c r="N82" s="492"/>
      <c r="O82" s="492"/>
      <c r="P82" s="492"/>
      <c r="Q82" s="492"/>
      <c r="R82" s="492"/>
      <c r="S82" s="492"/>
      <c r="T82" s="492"/>
      <c r="U82" s="492"/>
      <c r="V82" s="492"/>
      <c r="W82" s="492"/>
      <c r="X82" s="492"/>
      <c r="Y82" s="492"/>
      <c r="Z82" s="492"/>
      <c r="AA82" s="492"/>
      <c r="AB82" s="492"/>
      <c r="AC82" s="493"/>
      <c r="AD82" s="493"/>
      <c r="AE82" s="493"/>
      <c r="AF82" s="493"/>
      <c r="AG82" s="197" t="s">
        <v>20</v>
      </c>
      <c r="AJ82" s="307" t="s">
        <v>843</v>
      </c>
      <c r="AR82" s="3"/>
    </row>
    <row r="83" spans="1:44" s="62" customFormat="1" ht="15" customHeight="1">
      <c r="A83" s="494" t="str">
        <f>IF(OR($H$15=4,$H$15=5,$AH$24=TRUE),AJ83,AJ84)</f>
        <v>（23）令和８年５月時点の給与体系を、当該評価料を算定した年度に勤務している職員の賃金に当てはめた場合の対象職員の基本給等総額</v>
      </c>
      <c r="B83" s="495"/>
      <c r="C83" s="495"/>
      <c r="D83" s="495"/>
      <c r="E83" s="495"/>
      <c r="F83" s="495"/>
      <c r="G83" s="495"/>
      <c r="H83" s="495"/>
      <c r="I83" s="495"/>
      <c r="J83" s="495"/>
      <c r="K83" s="495"/>
      <c r="L83" s="495"/>
      <c r="M83" s="495"/>
      <c r="N83" s="495"/>
      <c r="O83" s="495"/>
      <c r="P83" s="495"/>
      <c r="Q83" s="495"/>
      <c r="R83" s="495"/>
      <c r="S83" s="495"/>
      <c r="T83" s="495"/>
      <c r="U83" s="495"/>
      <c r="V83" s="495"/>
      <c r="W83" s="495"/>
      <c r="X83" s="495"/>
      <c r="Y83" s="495"/>
      <c r="Z83" s="495"/>
      <c r="AA83" s="495"/>
      <c r="AB83" s="495"/>
      <c r="AC83" s="493"/>
      <c r="AD83" s="493"/>
      <c r="AE83" s="493"/>
      <c r="AF83" s="493"/>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6" t="str">
        <f>IF(AC82-AC83=0,"",AC82-AC83)</f>
        <v/>
      </c>
      <c r="AD84" s="496"/>
      <c r="AE84" s="496"/>
      <c r="AF84" s="496"/>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8" t="str">
        <f>IFERROR((AC84/AC83)*100,"")</f>
        <v/>
      </c>
      <c r="AD85" s="488"/>
      <c r="AE85" s="488"/>
      <c r="AF85" s="488"/>
      <c r="AG85" s="207" t="s">
        <v>22</v>
      </c>
      <c r="AR85" s="3"/>
    </row>
    <row r="86" spans="1:44" s="62" customFormat="1" ht="15" customHeight="1">
      <c r="A86" s="479" t="s">
        <v>470</v>
      </c>
      <c r="B86" s="480"/>
      <c r="C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6"/>
      <c r="AD86" s="486"/>
      <c r="AE86" s="486"/>
      <c r="AF86" s="486"/>
      <c r="AG86" s="208" t="s">
        <v>227</v>
      </c>
      <c r="AR86" s="3"/>
    </row>
    <row r="87" spans="1:44" s="62" customFormat="1" ht="15" customHeight="1" thickBot="1">
      <c r="A87" s="481" t="s">
        <v>463</v>
      </c>
      <c r="B87" s="482"/>
      <c r="C87" s="482"/>
      <c r="D87" s="482"/>
      <c r="E87" s="482"/>
      <c r="F87" s="482"/>
      <c r="G87" s="482"/>
      <c r="H87" s="482"/>
      <c r="I87" s="482"/>
      <c r="J87" s="482"/>
      <c r="K87" s="482"/>
      <c r="L87" s="482"/>
      <c r="M87" s="482"/>
      <c r="N87" s="482"/>
      <c r="O87" s="482"/>
      <c r="P87" s="482"/>
      <c r="Q87" s="482"/>
      <c r="R87" s="482"/>
      <c r="S87" s="482"/>
      <c r="T87" s="482"/>
      <c r="U87" s="482"/>
      <c r="V87" s="482"/>
      <c r="W87" s="482"/>
      <c r="X87" s="482"/>
      <c r="Y87" s="482"/>
      <c r="Z87" s="482"/>
      <c r="AA87" s="482"/>
      <c r="AB87" s="482"/>
      <c r="AC87" s="487"/>
      <c r="AD87" s="487"/>
      <c r="AE87" s="487"/>
      <c r="AF87" s="487"/>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89" t="s">
        <v>240</v>
      </c>
      <c r="B89" s="489"/>
      <c r="C89" s="489"/>
      <c r="D89" s="489"/>
      <c r="E89" s="489"/>
      <c r="F89" s="489"/>
      <c r="G89" s="489"/>
      <c r="H89" s="489"/>
      <c r="I89" s="489"/>
      <c r="J89" s="489"/>
      <c r="K89" s="489"/>
      <c r="L89" s="489"/>
      <c r="M89" s="489"/>
      <c r="N89" s="489"/>
      <c r="O89" s="489"/>
      <c r="P89" s="489"/>
      <c r="Q89" s="489"/>
      <c r="R89" s="489"/>
      <c r="S89" s="489"/>
      <c r="T89" s="489"/>
      <c r="U89" s="489"/>
      <c r="V89" s="489"/>
      <c r="W89" s="489"/>
      <c r="X89" s="489"/>
      <c r="Y89" s="489"/>
      <c r="Z89" s="489"/>
      <c r="AA89" s="489"/>
      <c r="AB89" s="489"/>
      <c r="AC89" s="489"/>
      <c r="AD89" s="489"/>
      <c r="AE89" s="489"/>
      <c r="AF89" s="489"/>
      <c r="AG89" s="489"/>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0"/>
      <c r="AD90" s="490"/>
      <c r="AE90" s="490"/>
      <c r="AF90" s="490"/>
      <c r="AG90" s="38" t="s">
        <v>21</v>
      </c>
      <c r="AR90" s="3"/>
    </row>
    <row r="91" spans="1:44" s="62" customFormat="1" ht="15" customHeight="1">
      <c r="A91" s="491" t="s">
        <v>459</v>
      </c>
      <c r="B91" s="492"/>
      <c r="C91" s="492"/>
      <c r="D91" s="492"/>
      <c r="E91" s="492"/>
      <c r="F91" s="492"/>
      <c r="G91" s="492"/>
      <c r="H91" s="492"/>
      <c r="I91" s="492"/>
      <c r="J91" s="492"/>
      <c r="K91" s="492"/>
      <c r="L91" s="492"/>
      <c r="M91" s="492"/>
      <c r="N91" s="492"/>
      <c r="O91" s="492"/>
      <c r="P91" s="492"/>
      <c r="Q91" s="492"/>
      <c r="R91" s="492"/>
      <c r="S91" s="492"/>
      <c r="T91" s="492"/>
      <c r="U91" s="492"/>
      <c r="V91" s="492"/>
      <c r="W91" s="492"/>
      <c r="X91" s="492"/>
      <c r="Y91" s="492"/>
      <c r="Z91" s="492"/>
      <c r="AA91" s="492"/>
      <c r="AB91" s="492"/>
      <c r="AC91" s="493"/>
      <c r="AD91" s="493"/>
      <c r="AE91" s="493"/>
      <c r="AF91" s="493"/>
      <c r="AG91" s="197" t="s">
        <v>20</v>
      </c>
      <c r="AJ91" s="307" t="s">
        <v>843</v>
      </c>
      <c r="AR91" s="3"/>
    </row>
    <row r="92" spans="1:44" s="62" customFormat="1" ht="15" customHeight="1">
      <c r="A92" s="494" t="str">
        <f>IF(OR($H$15=4,$H$15=5,$AH$24=TRUE),AJ92,AJ93)</f>
        <v>（30）令和８年５月時点の給与体系を、当該評価料を算定した年度に勤務している職員の賃金に当てはめた場合の対象職員の基本給等総額</v>
      </c>
      <c r="B92" s="495"/>
      <c r="C92" s="495"/>
      <c r="D92" s="495"/>
      <c r="E92" s="495"/>
      <c r="F92" s="495"/>
      <c r="G92" s="495"/>
      <c r="H92" s="495"/>
      <c r="I92" s="495"/>
      <c r="J92" s="495"/>
      <c r="K92" s="495"/>
      <c r="L92" s="495"/>
      <c r="M92" s="495"/>
      <c r="N92" s="495"/>
      <c r="O92" s="495"/>
      <c r="P92" s="495"/>
      <c r="Q92" s="495"/>
      <c r="R92" s="495"/>
      <c r="S92" s="495"/>
      <c r="T92" s="495"/>
      <c r="U92" s="495"/>
      <c r="V92" s="495"/>
      <c r="W92" s="495"/>
      <c r="X92" s="495"/>
      <c r="Y92" s="495"/>
      <c r="Z92" s="495"/>
      <c r="AA92" s="495"/>
      <c r="AB92" s="495"/>
      <c r="AC92" s="493"/>
      <c r="AD92" s="493"/>
      <c r="AE92" s="493"/>
      <c r="AF92" s="493"/>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6" t="str">
        <f>IF(AC91-AC92=0,"",AC91-AC92)</f>
        <v/>
      </c>
      <c r="AD93" s="496"/>
      <c r="AE93" s="496"/>
      <c r="AF93" s="496"/>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8" t="str">
        <f>IFERROR((AC93/AC92)*100,"")</f>
        <v/>
      </c>
      <c r="AD94" s="488"/>
      <c r="AE94" s="488"/>
      <c r="AF94" s="488"/>
      <c r="AG94" s="207" t="s">
        <v>22</v>
      </c>
      <c r="AR94" s="3"/>
    </row>
    <row r="95" spans="1:44" s="62" customFormat="1" ht="15" customHeight="1">
      <c r="A95" s="479" t="s">
        <v>469</v>
      </c>
      <c r="B95" s="480"/>
      <c r="C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6"/>
      <c r="AD95" s="486"/>
      <c r="AE95" s="486"/>
      <c r="AF95" s="486"/>
      <c r="AG95" s="208" t="s">
        <v>227</v>
      </c>
      <c r="AR95" s="3"/>
    </row>
    <row r="96" spans="1:44" s="62" customFormat="1" ht="15" customHeight="1" thickBot="1">
      <c r="A96" s="481" t="s">
        <v>464</v>
      </c>
      <c r="B96" s="482"/>
      <c r="C96" s="482"/>
      <c r="D96" s="482"/>
      <c r="E96" s="482"/>
      <c r="F96" s="482"/>
      <c r="G96" s="482"/>
      <c r="H96" s="482"/>
      <c r="I96" s="482"/>
      <c r="J96" s="482"/>
      <c r="K96" s="482"/>
      <c r="L96" s="482"/>
      <c r="M96" s="482"/>
      <c r="N96" s="482"/>
      <c r="O96" s="482"/>
      <c r="P96" s="482"/>
      <c r="Q96" s="482"/>
      <c r="R96" s="482"/>
      <c r="S96" s="482"/>
      <c r="T96" s="482"/>
      <c r="U96" s="482"/>
      <c r="V96" s="482"/>
      <c r="W96" s="482"/>
      <c r="X96" s="482"/>
      <c r="Y96" s="482"/>
      <c r="Z96" s="482"/>
      <c r="AA96" s="482"/>
      <c r="AB96" s="482"/>
      <c r="AC96" s="487"/>
      <c r="AD96" s="487"/>
      <c r="AE96" s="487"/>
      <c r="AF96" s="487"/>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89" t="s">
        <v>241</v>
      </c>
      <c r="B98" s="489"/>
      <c r="C98" s="489"/>
      <c r="D98" s="489"/>
      <c r="E98" s="489"/>
      <c r="F98" s="489"/>
      <c r="G98" s="489"/>
      <c r="H98" s="489"/>
      <c r="I98" s="489"/>
      <c r="J98" s="489"/>
      <c r="K98" s="489"/>
      <c r="L98" s="489"/>
      <c r="M98" s="489"/>
      <c r="N98" s="489"/>
      <c r="O98" s="489"/>
      <c r="P98" s="489"/>
      <c r="Q98" s="489"/>
      <c r="R98" s="489"/>
      <c r="S98" s="489"/>
      <c r="T98" s="489"/>
      <c r="U98" s="489"/>
      <c r="V98" s="489"/>
      <c r="W98" s="489"/>
      <c r="X98" s="489"/>
      <c r="Y98" s="489"/>
      <c r="Z98" s="489"/>
      <c r="AA98" s="489"/>
      <c r="AB98" s="489"/>
      <c r="AC98" s="489"/>
      <c r="AD98" s="489"/>
      <c r="AE98" s="489"/>
      <c r="AF98" s="489"/>
      <c r="AG98" s="489"/>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0"/>
      <c r="AD99" s="490"/>
      <c r="AE99" s="490"/>
      <c r="AF99" s="490"/>
      <c r="AG99" s="38" t="s">
        <v>21</v>
      </c>
      <c r="AR99" s="3"/>
    </row>
    <row r="100" spans="1:44" s="62" customFormat="1" ht="15" customHeight="1">
      <c r="A100" s="491" t="s">
        <v>460</v>
      </c>
      <c r="B100" s="492"/>
      <c r="C100" s="492"/>
      <c r="D100" s="492"/>
      <c r="E100" s="492"/>
      <c r="F100" s="492"/>
      <c r="G100" s="492"/>
      <c r="H100" s="492"/>
      <c r="I100" s="492"/>
      <c r="J100" s="492"/>
      <c r="K100" s="492"/>
      <c r="L100" s="492"/>
      <c r="M100" s="492"/>
      <c r="N100" s="492"/>
      <c r="O100" s="492"/>
      <c r="P100" s="492"/>
      <c r="Q100" s="492"/>
      <c r="R100" s="492"/>
      <c r="S100" s="492"/>
      <c r="T100" s="492"/>
      <c r="U100" s="492"/>
      <c r="V100" s="492"/>
      <c r="W100" s="492"/>
      <c r="X100" s="492"/>
      <c r="Y100" s="492"/>
      <c r="Z100" s="492"/>
      <c r="AA100" s="492"/>
      <c r="AB100" s="492"/>
      <c r="AC100" s="493"/>
      <c r="AD100" s="493"/>
      <c r="AE100" s="493"/>
      <c r="AF100" s="493"/>
      <c r="AG100" s="197" t="s">
        <v>20</v>
      </c>
      <c r="AJ100" s="307" t="s">
        <v>843</v>
      </c>
      <c r="AR100" s="3"/>
    </row>
    <row r="101" spans="1:44" s="62" customFormat="1" ht="15" customHeight="1">
      <c r="A101" s="494" t="str">
        <f>IF(OR($H$15=4,$H$15=5,$AH$24=TRUE),AJ101,AJ102)</f>
        <v>（37）令和８年５月時点の給与体系を、当該評価料を算定した年度に勤務している職員の賃金に当てはめた場合の対象職員の基本給等総額</v>
      </c>
      <c r="B101" s="495"/>
      <c r="C101" s="495"/>
      <c r="D101" s="495"/>
      <c r="E101" s="495"/>
      <c r="F101" s="495"/>
      <c r="G101" s="495"/>
      <c r="H101" s="495"/>
      <c r="I101" s="495"/>
      <c r="J101" s="495"/>
      <c r="K101" s="495"/>
      <c r="L101" s="495"/>
      <c r="M101" s="495"/>
      <c r="N101" s="495"/>
      <c r="O101" s="495"/>
      <c r="P101" s="495"/>
      <c r="Q101" s="495"/>
      <c r="R101" s="495"/>
      <c r="S101" s="495"/>
      <c r="T101" s="495"/>
      <c r="U101" s="495"/>
      <c r="V101" s="495"/>
      <c r="W101" s="495"/>
      <c r="X101" s="495"/>
      <c r="Y101" s="495"/>
      <c r="Z101" s="495"/>
      <c r="AA101" s="495"/>
      <c r="AB101" s="495"/>
      <c r="AC101" s="493"/>
      <c r="AD101" s="493"/>
      <c r="AE101" s="493"/>
      <c r="AF101" s="493"/>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6" t="str">
        <f>IF(AC100-AC101=0,"",AC100-AC101)</f>
        <v/>
      </c>
      <c r="AD102" s="496"/>
      <c r="AE102" s="496"/>
      <c r="AF102" s="496"/>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8" t="str">
        <f>IFERROR((AC102/AC101)*100,"")</f>
        <v/>
      </c>
      <c r="AD103" s="488"/>
      <c r="AE103" s="488"/>
      <c r="AF103" s="488"/>
      <c r="AG103" s="207" t="s">
        <v>22</v>
      </c>
      <c r="AR103" s="3"/>
    </row>
    <row r="104" spans="1:44" s="62" customFormat="1" ht="15" customHeight="1">
      <c r="A104" s="479" t="s">
        <v>468</v>
      </c>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6"/>
      <c r="AD104" s="486"/>
      <c r="AE104" s="486"/>
      <c r="AF104" s="486"/>
      <c r="AG104" s="208" t="s">
        <v>227</v>
      </c>
      <c r="AR104" s="3"/>
    </row>
    <row r="105" spans="1:44" s="62" customFormat="1" ht="15" customHeight="1" thickBot="1">
      <c r="A105" s="481" t="s">
        <v>465</v>
      </c>
      <c r="B105" s="482"/>
      <c r="C105" s="482"/>
      <c r="D105" s="482"/>
      <c r="E105" s="482"/>
      <c r="F105" s="482"/>
      <c r="G105" s="482"/>
      <c r="H105" s="482"/>
      <c r="I105" s="482"/>
      <c r="J105" s="482"/>
      <c r="K105" s="482"/>
      <c r="L105" s="482"/>
      <c r="M105" s="482"/>
      <c r="N105" s="482"/>
      <c r="O105" s="482"/>
      <c r="P105" s="482"/>
      <c r="Q105" s="482"/>
      <c r="R105" s="482"/>
      <c r="S105" s="482"/>
      <c r="T105" s="482"/>
      <c r="U105" s="482"/>
      <c r="V105" s="482"/>
      <c r="W105" s="482"/>
      <c r="X105" s="482"/>
      <c r="Y105" s="482"/>
      <c r="Z105" s="482"/>
      <c r="AA105" s="482"/>
      <c r="AB105" s="482"/>
      <c r="AC105" s="487"/>
      <c r="AD105" s="487"/>
      <c r="AE105" s="487"/>
      <c r="AF105" s="487"/>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89" t="s">
        <v>244</v>
      </c>
      <c r="B107" s="489"/>
      <c r="C107" s="489"/>
      <c r="D107" s="489"/>
      <c r="E107" s="489"/>
      <c r="F107" s="489"/>
      <c r="G107" s="489"/>
      <c r="H107" s="489"/>
      <c r="I107" s="489"/>
      <c r="J107" s="489"/>
      <c r="K107" s="489"/>
      <c r="L107" s="489"/>
      <c r="M107" s="489"/>
      <c r="N107" s="489"/>
      <c r="O107" s="489"/>
      <c r="P107" s="489"/>
      <c r="Q107" s="489"/>
      <c r="R107" s="489"/>
      <c r="S107" s="489"/>
      <c r="T107" s="489"/>
      <c r="U107" s="489"/>
      <c r="V107" s="489"/>
      <c r="W107" s="489"/>
      <c r="X107" s="489"/>
      <c r="Y107" s="489"/>
      <c r="Z107" s="489"/>
      <c r="AA107" s="489"/>
      <c r="AB107" s="489"/>
      <c r="AC107" s="489"/>
      <c r="AD107" s="489"/>
      <c r="AE107" s="489"/>
      <c r="AF107" s="489"/>
      <c r="AG107" s="489"/>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0"/>
      <c r="AD108" s="490"/>
      <c r="AE108" s="490"/>
      <c r="AF108" s="490"/>
      <c r="AG108" s="38" t="s">
        <v>21</v>
      </c>
      <c r="AR108" s="3"/>
    </row>
    <row r="109" spans="1:44" s="62" customFormat="1" ht="15" customHeight="1">
      <c r="A109" s="491" t="s">
        <v>461</v>
      </c>
      <c r="B109" s="492"/>
      <c r="C109" s="492"/>
      <c r="D109" s="492"/>
      <c r="E109" s="492"/>
      <c r="F109" s="492"/>
      <c r="G109" s="492"/>
      <c r="H109" s="492"/>
      <c r="I109" s="492"/>
      <c r="J109" s="492"/>
      <c r="K109" s="492"/>
      <c r="L109" s="492"/>
      <c r="M109" s="492"/>
      <c r="N109" s="492"/>
      <c r="O109" s="492"/>
      <c r="P109" s="492"/>
      <c r="Q109" s="492"/>
      <c r="R109" s="492"/>
      <c r="S109" s="492"/>
      <c r="T109" s="492"/>
      <c r="U109" s="492"/>
      <c r="V109" s="492"/>
      <c r="W109" s="492"/>
      <c r="X109" s="492"/>
      <c r="Y109" s="492"/>
      <c r="Z109" s="492"/>
      <c r="AA109" s="492"/>
      <c r="AB109" s="492"/>
      <c r="AC109" s="493"/>
      <c r="AD109" s="493"/>
      <c r="AE109" s="493"/>
      <c r="AF109" s="493"/>
      <c r="AG109" s="197" t="s">
        <v>20</v>
      </c>
      <c r="AJ109" s="307" t="s">
        <v>843</v>
      </c>
      <c r="AR109" s="3"/>
    </row>
    <row r="110" spans="1:44" s="62" customFormat="1" ht="15" customHeight="1">
      <c r="A110" s="494" t="str">
        <f>IF(OR($H$15=4,$H$15=5,$AH$24=TRUE),AJ110,AJ111)</f>
        <v>（44）令和８年５月時点の給与体系を、当該評価料を算定した年度に勤務している職員の賃金に当てはめた場合の対象職員の基本給等総額</v>
      </c>
      <c r="B110" s="495"/>
      <c r="C110" s="495"/>
      <c r="D110" s="495"/>
      <c r="E110" s="495"/>
      <c r="F110" s="495"/>
      <c r="G110" s="495"/>
      <c r="H110" s="495"/>
      <c r="I110" s="495"/>
      <c r="J110" s="495"/>
      <c r="K110" s="495"/>
      <c r="L110" s="495"/>
      <c r="M110" s="495"/>
      <c r="N110" s="495"/>
      <c r="O110" s="495"/>
      <c r="P110" s="495"/>
      <c r="Q110" s="495"/>
      <c r="R110" s="495"/>
      <c r="S110" s="495"/>
      <c r="T110" s="495"/>
      <c r="U110" s="495"/>
      <c r="V110" s="495"/>
      <c r="W110" s="495"/>
      <c r="X110" s="495"/>
      <c r="Y110" s="495"/>
      <c r="Z110" s="495"/>
      <c r="AA110" s="495"/>
      <c r="AB110" s="495"/>
      <c r="AC110" s="493"/>
      <c r="AD110" s="493"/>
      <c r="AE110" s="493"/>
      <c r="AF110" s="493"/>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6" t="str">
        <f>IF(AC109-AC110=0,"",AC109-AC110)</f>
        <v/>
      </c>
      <c r="AD111" s="496"/>
      <c r="AE111" s="496"/>
      <c r="AF111" s="496"/>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8" t="str">
        <f>IFERROR((AC111/AC110)*100,"")</f>
        <v/>
      </c>
      <c r="AD112" s="488"/>
      <c r="AE112" s="488"/>
      <c r="AF112" s="488"/>
      <c r="AG112" s="207" t="s">
        <v>22</v>
      </c>
      <c r="AR112" s="3"/>
    </row>
    <row r="113" spans="1:44" s="62" customFormat="1" ht="15" customHeight="1">
      <c r="A113" s="479" t="s">
        <v>467</v>
      </c>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6"/>
      <c r="AD113" s="486"/>
      <c r="AE113" s="486"/>
      <c r="AF113" s="486"/>
      <c r="AG113" s="208" t="s">
        <v>227</v>
      </c>
      <c r="AR113" s="3"/>
    </row>
    <row r="114" spans="1:44" s="62" customFormat="1" ht="15" customHeight="1" thickBot="1">
      <c r="A114" s="481" t="s">
        <v>466</v>
      </c>
      <c r="B114" s="482"/>
      <c r="C114" s="482"/>
      <c r="D114" s="482"/>
      <c r="E114" s="482"/>
      <c r="F114" s="482"/>
      <c r="G114" s="482"/>
      <c r="H114" s="482"/>
      <c r="I114" s="482"/>
      <c r="J114" s="482"/>
      <c r="K114" s="482"/>
      <c r="L114" s="482"/>
      <c r="M114" s="482"/>
      <c r="N114" s="482"/>
      <c r="O114" s="482"/>
      <c r="P114" s="482"/>
      <c r="Q114" s="482"/>
      <c r="R114" s="482"/>
      <c r="S114" s="482"/>
      <c r="T114" s="482"/>
      <c r="U114" s="482"/>
      <c r="V114" s="482"/>
      <c r="W114" s="482"/>
      <c r="X114" s="482"/>
      <c r="Y114" s="482"/>
      <c r="Z114" s="482"/>
      <c r="AA114" s="482"/>
      <c r="AB114" s="482"/>
      <c r="AC114" s="487"/>
      <c r="AD114" s="487"/>
      <c r="AE114" s="487"/>
      <c r="AF114" s="487"/>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483" t="str">
        <f>AB49</f>
        <v/>
      </c>
      <c r="AC117" s="483"/>
      <c r="AD117" s="483"/>
      <c r="AE117" s="483"/>
      <c r="AF117" s="483"/>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484" t="str">
        <f>IFERROR(AC66*V15,"")</f>
        <v/>
      </c>
      <c r="AC118" s="484"/>
      <c r="AD118" s="484"/>
      <c r="AE118" s="484"/>
      <c r="AF118" s="484"/>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484" t="str">
        <f>IF(AC68="","",AC68)</f>
        <v/>
      </c>
      <c r="AC119" s="484"/>
      <c r="AD119" s="484"/>
      <c r="AE119" s="484"/>
      <c r="AF119" s="484"/>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484" t="str">
        <f>IFERROR(AB117-AB118,"")</f>
        <v/>
      </c>
      <c r="AC120" s="484"/>
      <c r="AD120" s="484"/>
      <c r="AE120" s="484"/>
      <c r="AF120" s="484"/>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5" t="str">
        <f>IF(AB120="","",IF(AB120&gt;=0,"賃金改善額充当済み","賃金改善額充当不足"))</f>
        <v/>
      </c>
      <c r="AC121" s="485"/>
      <c r="AD121" s="485"/>
      <c r="AE121" s="485"/>
      <c r="AF121" s="485"/>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477"/>
      <c r="G125" s="477"/>
      <c r="H125" s="2" t="s">
        <v>17</v>
      </c>
      <c r="I125" s="477"/>
      <c r="J125" s="477"/>
      <c r="K125" s="2" t="s">
        <v>18</v>
      </c>
      <c r="L125" s="477"/>
      <c r="M125" s="477"/>
      <c r="N125" s="2" t="s">
        <v>23</v>
      </c>
      <c r="O125" s="2"/>
      <c r="P125" s="2"/>
      <c r="Q125" s="2" t="s">
        <v>25</v>
      </c>
      <c r="R125" s="2"/>
      <c r="S125" s="2"/>
      <c r="T125" s="2"/>
      <c r="U125" s="478"/>
      <c r="V125" s="478"/>
      <c r="W125" s="478"/>
      <c r="X125" s="478"/>
      <c r="Y125" s="478"/>
      <c r="Z125" s="478"/>
      <c r="AA125" s="478"/>
      <c r="AB125" s="478"/>
      <c r="AC125" s="478"/>
      <c r="AD125" s="478"/>
      <c r="AE125" s="478"/>
      <c r="AF125" s="478"/>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41U8r920A7J7fGUf7KOCBNAjktygGqnaAoEbcrm1Rplt9Pi+tI7G/lbk+3pYG1dhcmJeo/swuPNJGBPehJtg6w==" saltValue="HbrhYpwEDun8dhaQzbs5zQ==" spinCount="100000" sheet="1" objects="1" scenarios="1"/>
  <mergeCells count="116">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F125:G125"/>
    <mergeCell ref="I125:J125"/>
    <mergeCell ref="L125:M125"/>
    <mergeCell ref="U125:AF125"/>
    <mergeCell ref="AB117:AF117"/>
    <mergeCell ref="AB118:AF118"/>
    <mergeCell ref="AB120:AF120"/>
    <mergeCell ref="A113:AB113"/>
    <mergeCell ref="AC113:AF113"/>
    <mergeCell ref="AC114:AF114"/>
    <mergeCell ref="AB119:AF119"/>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IO1" sqref="A1:IO1"/>
    </sheetView>
  </sheetViews>
  <sheetFormatPr defaultRowHeight="18.75"/>
  <cols>
    <col min="1"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f>ステーションコード</f>
        <v>0</v>
      </c>
      <c r="C2" s="56">
        <f>ステーション名</f>
        <v>0</v>
      </c>
      <c r="D2" s="56" t="b">
        <f>'（別紙様式11）訪問看護ベースアップ評価料（Ⅰ）'!$AK$23</f>
        <v>0</v>
      </c>
      <c r="E2" s="59">
        <f>'（別紙様式11）訪問看護ベースアップ評価料（Ⅰ）'!$F$26</f>
        <v>0</v>
      </c>
      <c r="F2" s="59" t="b">
        <f>'（別紙様式11）訪問看護ベースアップ評価料（Ⅰ）'!$AK$34</f>
        <v>0</v>
      </c>
      <c r="G2" s="59" t="b">
        <f>'（別紙様式11）訪問看護ベースアップ評価料（Ⅰ）'!$AK$36</f>
        <v>0</v>
      </c>
      <c r="H2" s="59" t="b">
        <f>'（別紙様式11）訪問看護ベースアップ評価料（Ⅰ）'!$AK$40</f>
        <v>0</v>
      </c>
      <c r="I2" s="59" t="str">
        <f>'（別紙様式11）訪問看護ベースアップ評価料（Ⅰ）'!$I$42</f>
        <v/>
      </c>
      <c r="J2" s="57">
        <f>$B$2</f>
        <v>0</v>
      </c>
      <c r="K2" s="57">
        <f>$C$2</f>
        <v>0</v>
      </c>
      <c r="L2" s="56" t="b">
        <f>'（別紙様式11）訪問看護ベースアップ評価料（Ⅱ）'!$AK$23</f>
        <v>0</v>
      </c>
      <c r="M2" s="56" t="b">
        <f>'（別紙様式11）訪問看護ベースアップ評価料（Ⅱ）'!$AK$27</f>
        <v>0</v>
      </c>
      <c r="N2" s="56" t="b">
        <f>'（別紙様式11）訪問看護ベースアップ評価料（Ⅱ）'!$AK$28</f>
        <v>0</v>
      </c>
      <c r="O2" s="56">
        <f>'（別紙様式11）訪問看護ベースアップ評価料（Ⅱ）'!$J$31</f>
        <v>0</v>
      </c>
      <c r="P2" s="56">
        <f>'（別紙様式11）訪問看護ベースアップ評価料（Ⅱ）'!$X$31</f>
        <v>0</v>
      </c>
      <c r="Q2" s="56" t="str">
        <f>'（別紙様式11）訪問看護ベースアップ評価料（Ⅱ）'!$AP$31</f>
        <v/>
      </c>
      <c r="R2" s="56" t="b">
        <f>'（別紙様式11）訪問看護ベースアップ評価料（Ⅱ）'!$AK$34</f>
        <v>0</v>
      </c>
      <c r="S2" s="56">
        <f>'（別紙様式11）訪問看護ベースアップ評価料（Ⅱ）'!$L$37</f>
        <v>0</v>
      </c>
      <c r="T2" s="56">
        <f>'（別紙様式11）訪問看護ベースアップ評価料（Ⅱ）'!$N$37</f>
        <v>0</v>
      </c>
      <c r="U2" s="56">
        <f>'（別紙様式11）訪問看護ベースアップ評価料（Ⅱ）'!$AK$37</f>
        <v>1</v>
      </c>
      <c r="V2" s="56">
        <f>'（別紙様式11）訪問看護ベースアップ評価料（Ⅱ）'!$L$40</f>
        <v>0</v>
      </c>
      <c r="W2" s="56">
        <f>'（別紙様式11）訪問看護ベースアップ評価料（Ⅱ）'!$N$40</f>
        <v>0</v>
      </c>
      <c r="X2" s="56">
        <f>'（別紙様式11）訪問看護ベースアップ評価料（Ⅱ）'!$AK$40</f>
        <v>1</v>
      </c>
      <c r="Y2" s="56" t="b">
        <f>'（別紙様式11）訪問看護ベースアップ評価料（Ⅱ）'!$AK$45</f>
        <v>0</v>
      </c>
      <c r="Z2" s="58">
        <f>'（別紙様式11）訪問看護ベースアップ評価料（Ⅱ）'!$M$50</f>
        <v>0</v>
      </c>
      <c r="AA2" s="58">
        <f>'（別紙様式11）訪問看護ベースアップ評価料（Ⅱ）'!$M$53</f>
        <v>0</v>
      </c>
      <c r="AB2" s="58" t="b">
        <f>'（別紙様式11）訪問看護ベースアップ評価料（Ⅱ）'!$AM$57</f>
        <v>0</v>
      </c>
      <c r="AC2" s="58" t="str">
        <f>'（別紙様式11）訪問看護ベースアップ評価料（Ⅱ）'!$M$60</f>
        <v/>
      </c>
      <c r="AD2" s="58">
        <f>'（別紙様式11）訪問看護ベースアップ評価料（Ⅱ）'!$Q$70</f>
        <v>0</v>
      </c>
      <c r="AE2" s="58">
        <f>'（別紙様式11）訪問看護ベースアップ評価料（Ⅱ）'!$U$70</f>
        <v>0</v>
      </c>
      <c r="AF2" s="58">
        <f>'（別紙様式11）訪問看護ベースアップ評価料（Ⅱ）'!$Y$70</f>
        <v>0</v>
      </c>
      <c r="AG2" s="58" t="str">
        <f>'（別紙様式11）訪問看護ベースアップ評価料（Ⅱ）'!$AC$70</f>
        <v/>
      </c>
      <c r="AH2" s="58">
        <f>'（別紙様式11）訪問看護ベースアップ評価料（Ⅱ）'!$Q$71</f>
        <v>0</v>
      </c>
      <c r="AI2" s="58">
        <f>'（別紙様式11）訪問看護ベースアップ評価料（Ⅱ）'!$U$71</f>
        <v>0</v>
      </c>
      <c r="AJ2" s="58">
        <f>'（別紙様式11）訪問看護ベースアップ評価料（Ⅱ）'!$Y$71</f>
        <v>0</v>
      </c>
      <c r="AK2" s="58" t="str">
        <f>'（別紙様式11）訪問看護ベースアップ評価料（Ⅱ）'!$AC$71</f>
        <v/>
      </c>
      <c r="AL2" s="58" t="str">
        <f>'（別紙様式11）訪問看護ベースアップ評価料（Ⅱ）'!$M$80</f>
        <v/>
      </c>
      <c r="AM2" s="58">
        <f>'（別紙様式11）訪問看護ベースアップ評価料（Ⅱ）'!$AA$80</f>
        <v>0</v>
      </c>
      <c r="AN2" s="58" t="e">
        <f>'（別紙様式11）訪問看護ベースアップ評価料（Ⅱ）'!$AP$80</f>
        <v>#VALUE!</v>
      </c>
      <c r="AO2" s="58" t="str">
        <f>'（別紙様式11）訪問看護ベースアップ評価料（Ⅱ）'!$M$82</f>
        <v/>
      </c>
      <c r="AP2" s="285" t="str">
        <f>'（別紙様式11）訪問看護ベースアップ評価料（Ⅱ）'!$F$86</f>
        <v/>
      </c>
      <c r="AQ2" s="285" t="str">
        <f>'（別紙様式11）訪問看護ベースアップ評価料（Ⅱ）'!$F$87</f>
        <v/>
      </c>
      <c r="AR2" s="285" t="str">
        <f>'（別紙様式11）訪問看護ベースアップ評価料（Ⅱ）'!$F$88</f>
        <v/>
      </c>
      <c r="AS2" s="58">
        <f>'（別紙様式11）訪問看護ベースアップ評価料（Ⅱ）'!$M$86</f>
        <v>0</v>
      </c>
      <c r="AT2" s="58">
        <f>'（別紙様式11）訪問看護ベースアップ評価料（Ⅱ）'!$M$87</f>
        <v>0</v>
      </c>
      <c r="AU2" s="58">
        <f>'（別紙様式11）訪問看護ベースアップ評価料（Ⅱ）'!$M$88</f>
        <v>0</v>
      </c>
      <c r="AV2" s="58" t="str">
        <f>'（別紙様式11）訪問看護ベースアップ評価料（Ⅱ）'!$M$90</f>
        <v/>
      </c>
      <c r="AW2" s="58">
        <f>'（別紙様式11）訪問看護ベースアップ評価料（Ⅱ）'!$T$86</f>
        <v>0</v>
      </c>
      <c r="AX2" s="58">
        <f>'（別紙様式11）訪問看護ベースアップ評価料（Ⅱ）'!$T$87</f>
        <v>0</v>
      </c>
      <c r="AY2" s="58">
        <f>'（別紙様式11）訪問看護ベースアップ評価料（Ⅱ）'!$T$88</f>
        <v>0</v>
      </c>
      <c r="AZ2" s="58" t="str">
        <f>'（別紙様式11）訪問看護ベースアップ評価料（Ⅱ）'!$T$90</f>
        <v/>
      </c>
      <c r="BA2" s="293" t="str">
        <f>'（別紙様式11）訪問看護ベースアップ評価料（Ⅱ）'!$M$92</f>
        <v/>
      </c>
      <c r="BB2" s="293">
        <f>'（別紙様式11）訪問看護ベースアップ評価料（Ⅱ）'!$Z$92</f>
        <v>0</v>
      </c>
      <c r="BC2" s="293" t="str">
        <f>'（別紙様式11）訪問看護ベースアップ評価料（Ⅱ）'!$M$97</f>
        <v/>
      </c>
      <c r="BD2" s="58" t="b">
        <f>'（別紙様式11）訪問看護ベースアップ評価料（Ⅱ）'!$AK$104</f>
        <v>0</v>
      </c>
      <c r="BE2" s="58" t="b">
        <f>'（別紙様式11）訪問看護ベースアップ評価料（Ⅱ）'!$AK$106</f>
        <v>0</v>
      </c>
      <c r="BF2" s="58" t="str">
        <f>'（別紙様式11）訪問看護ベースアップ評価料（Ⅱ）'!$D$111</f>
        <v/>
      </c>
      <c r="BG2" s="58">
        <f>'（別紙様式11）訪問看護ベースアップ評価料（Ⅱ）'!$AP$115</f>
        <v>1</v>
      </c>
      <c r="BH2" s="58" t="b">
        <f>'（別紙様式11）訪問看護ベースアップ評価料（Ⅱ）'!$AK$140</f>
        <v>0</v>
      </c>
      <c r="BI2" s="58" t="b">
        <f>'（別紙様式11）訪問看護ベースアップ評価料（Ⅱ）'!$AK$142</f>
        <v>0</v>
      </c>
      <c r="BJ2" s="58" t="b">
        <f>'（別紙様式11）訪問看護ベースアップ評価料（Ⅱ）'!$AK$146</f>
        <v>0</v>
      </c>
      <c r="BK2" s="58" t="str">
        <f>'（別紙様式11）訪問看護ベースアップ評価料（Ⅱ）'!$D$149</f>
        <v/>
      </c>
      <c r="BL2" s="57">
        <f>$B$2</f>
        <v>0</v>
      </c>
      <c r="BM2" s="57">
        <f>$C$2</f>
        <v>0</v>
      </c>
      <c r="BN2" s="58" t="b">
        <f>'（別添１）新様式継続的賃上げ実施 (訪問看護)'!$AK$11</f>
        <v>0</v>
      </c>
      <c r="BO2" s="58" t="b">
        <f>'（別添１）新様式継続的賃上げ実施 (訪問看護)'!$AK$12</f>
        <v>0</v>
      </c>
      <c r="BP2" s="58">
        <f>'（別添１）新様式継続的賃上げ実施 (訪問看護)'!$I$14</f>
        <v>0</v>
      </c>
      <c r="BQ2" s="58">
        <f>'（別添１）新様式継続的賃上げ実施 (訪問看護)'!$K$14</f>
        <v>0</v>
      </c>
      <c r="BR2" s="58">
        <f>'（別添１）新様式継続的賃上げ実施 (訪問看護)'!$AK$14</f>
        <v>1</v>
      </c>
      <c r="BS2" s="58" t="str">
        <f>'（別添１）新様式継続的賃上げ実施 (訪問看護)'!$Q$23</f>
        <v>／</v>
      </c>
      <c r="BT2" s="58">
        <f>'（別添１）新様式継続的賃上げ実施 (訪問看護)'!$AD$23</f>
        <v>0</v>
      </c>
      <c r="BU2" s="58">
        <f>'（別添１）新様式継続的賃上げ実施 (訪問看護)'!$AG$23</f>
        <v>0</v>
      </c>
      <c r="BV2" s="58">
        <f>'（別添１）新様式継続的賃上げ実施 (訪問看護)'!$AK$23</f>
        <v>1</v>
      </c>
      <c r="BW2" s="58">
        <f>'（別添１）新様式継続的賃上げ実施 (訪問看護)'!$AD$24</f>
        <v>0</v>
      </c>
      <c r="BX2" s="58">
        <f>'（別添１）新様式継続的賃上げ実施 (訪問看護)'!$AD$25</f>
        <v>0</v>
      </c>
      <c r="BY2" s="58">
        <f>'（別添１）新様式継続的賃上げ実施 (訪問看護)'!$AD$26</f>
        <v>0</v>
      </c>
      <c r="BZ2" s="58" t="str">
        <f>'（別添１）新様式継続的賃上げ実施 (訪問看護)'!$AD$27</f>
        <v/>
      </c>
      <c r="CA2" s="58" t="str">
        <f>'（別添１）新様式継続的賃上げ実施 (訪問看護)'!$Q$31</f>
        <v>／</v>
      </c>
      <c r="CB2" s="58">
        <f>'（別添１）新様式継続的賃上げ実施 (訪問看護)'!$AD$31</f>
        <v>0</v>
      </c>
      <c r="CC2" s="58">
        <f>'（別添１）新様式継続的賃上げ実施 (訪問看護)'!$AG$31</f>
        <v>0</v>
      </c>
      <c r="CD2" s="58">
        <f>'（別添１）新様式継続的賃上げ実施 (訪問看護)'!$AK$31</f>
        <v>1</v>
      </c>
      <c r="CE2" s="58">
        <f>'（別添１）新様式継続的賃上げ実施 (訪問看護)'!$AD$32</f>
        <v>0</v>
      </c>
      <c r="CF2" s="58">
        <f>'（別添１）新様式継続的賃上げ実施 (訪問看護)'!$AD$33</f>
        <v>0</v>
      </c>
      <c r="CG2" s="58">
        <f>'（別添１）新様式継続的賃上げ実施 (訪問看護)'!$AD$34</f>
        <v>0</v>
      </c>
      <c r="CH2" s="58" t="str">
        <f>'（別添１）新様式継続的賃上げ実施 (訪問看護)'!$AD$35</f>
        <v/>
      </c>
      <c r="CI2" s="286" t="str">
        <f>'（別添１）新様式継続的賃上げ実施 (訪問看護)'!$X$39</f>
        <v/>
      </c>
      <c r="CJ2" s="286" t="str">
        <f>'（別添１）新様式継続的賃上げ実施 (訪問看護)'!$M$46</f>
        <v>算定可能</v>
      </c>
      <c r="CK2" s="57">
        <f>$B$2</f>
        <v>0</v>
      </c>
      <c r="CL2" s="57">
        <f>$C$2</f>
        <v>0</v>
      </c>
      <c r="CM2" s="58">
        <f>'（別添２）新様式_法人側 (訪問看護)'!$L$9</f>
        <v>0</v>
      </c>
      <c r="CN2" s="58">
        <f>'（別添２）新様式_法人側 (訪問看護)'!$N$9</f>
        <v>0</v>
      </c>
      <c r="CO2" s="58">
        <f>'（別添２）新様式_法人側 (訪問看護)'!$AK$9</f>
        <v>1</v>
      </c>
      <c r="CP2" s="58">
        <f>'（別添２）新様式_法人側 (訪問看護)'!$L$12</f>
        <v>0</v>
      </c>
      <c r="CQ2" s="58">
        <f>'（別添２）新様式_法人側 (訪問看護)'!$N$12</f>
        <v>0</v>
      </c>
      <c r="CR2" s="58">
        <f>'（別添２）新様式_法人側 (訪問看護)'!$AK$12</f>
        <v>1</v>
      </c>
      <c r="CS2" s="58">
        <f>'（別添２）新様式_法人側 (訪問看護)'!$M$18</f>
        <v>0</v>
      </c>
      <c r="CT2" s="58">
        <f>'（別添２）新様式_法人側 (訪問看護)'!$M$21</f>
        <v>0</v>
      </c>
      <c r="CU2" s="58" t="str">
        <f>'（別添２）新様式_法人側 (訪問看護)'!$M$27</f>
        <v/>
      </c>
      <c r="CV2" s="58">
        <f>'（別添２）新様式_法人側 (訪問看護)'!$M$34</f>
        <v>0</v>
      </c>
      <c r="CW2" s="58">
        <f>'（別添２）新様式_法人側 (訪問看護)'!$M$37</f>
        <v>0</v>
      </c>
      <c r="CX2" s="58" t="b">
        <f>'（別添２）新様式_法人側 (訪問看護)'!$AM$41</f>
        <v>0</v>
      </c>
      <c r="CY2" s="58" t="b">
        <f>'（別添２）新様式_法人側 (訪問看護)'!$AM$41</f>
        <v>0</v>
      </c>
      <c r="CZ2" s="58" t="str">
        <f>'（別添２）新様式_法人側 (訪問看護)'!$R$43</f>
        <v/>
      </c>
      <c r="DA2" s="58" t="str">
        <f>'（別添２）新様式_法人側 (訪問看護)'!$R$46</f>
        <v/>
      </c>
      <c r="DB2" s="58">
        <f>'（別添４の１）_実績報告書・中間報告書（訪看）'!$U$2</f>
        <v>0</v>
      </c>
      <c r="DC2" s="58" t="str">
        <f>'（別添４の１）_実績報告書・中間報告書（訪看）'!$X$4</f>
        <v/>
      </c>
      <c r="DD2" s="58" t="str">
        <f>'（別添４の１）_実績報告書・中間報告書（訪看）'!$X$5</f>
        <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Props1.xml><?xml version="1.0" encoding="utf-8"?>
<ds:datastoreItem xmlns:ds="http://schemas.openxmlformats.org/officeDocument/2006/customXml" ds:itemID="{CF1E90EF-0A3E-4B52-9C73-2106C2CAA5D4}">
  <ds:schemaRefs>
    <ds:schemaRef ds:uri="http://schemas.microsoft.com/sharepoint/v3/contenttype/forms"/>
  </ds:schemaRefs>
</ds:datastoreItem>
</file>

<file path=customXml/itemProps2.xml><?xml version="1.0" encoding="utf-8"?>
<ds:datastoreItem xmlns:ds="http://schemas.openxmlformats.org/officeDocument/2006/customXml" ds:itemID="{839A7182-569E-41E0-B1B6-47F85E768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