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<sst xmlns="http://schemas.openxmlformats.org/spreadsheetml/2006/main" count="3093" uniqueCount="538">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</sst>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2" t="s">
        <v>9</v>
      </c>
      <c r="D15" s="852"/>
      <c r="E15" s="852"/>
      <c r="F15" s="852"/>
      <c r="G15" s="852"/>
      <c r="H15" s="852"/>
      <c r="I15" s="852"/>
      <c r="J15" s="852"/>
      <c r="K15" s="852"/>
      <c r="L15" s="853"/>
      <c r="M15" s="837" t="s">
        <v>489</v>
      </c>
      <c r="N15" s="838"/>
      <c r="O15" s="838"/>
      <c r="P15" s="838"/>
      <c r="Q15" s="838"/>
      <c r="R15" s="838"/>
      <c r="S15" s="838"/>
      <c r="T15" s="838"/>
      <c r="U15" s="838"/>
      <c r="V15" s="838"/>
      <c r="W15" s="839"/>
      <c r="X15" s="840"/>
      <c r="Y15" s="151"/>
      <c r="Z15" s="151"/>
      <c r="AA15" s="151"/>
    </row>
    <row r="16" spans="1:29" ht="20.100000000000001" customHeight="1" thickBot="1">
      <c r="A16" s="151"/>
      <c r="B16" s="154"/>
      <c r="C16" s="852" t="s">
        <v>100</v>
      </c>
      <c r="D16" s="852"/>
      <c r="E16" s="852"/>
      <c r="F16" s="852"/>
      <c r="G16" s="852"/>
      <c r="H16" s="852"/>
      <c r="I16" s="852"/>
      <c r="J16" s="852"/>
      <c r="K16" s="852"/>
      <c r="L16" s="853"/>
      <c r="M16" s="841" t="s">
        <v>489</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2" t="s">
        <v>8</v>
      </c>
      <c r="D17" s="852"/>
      <c r="E17" s="852"/>
      <c r="F17" s="852"/>
      <c r="G17" s="852"/>
      <c r="H17" s="852"/>
      <c r="I17" s="852"/>
      <c r="J17" s="852"/>
      <c r="K17" s="852"/>
      <c r="L17" s="853"/>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2" t="s">
        <v>105</v>
      </c>
      <c r="D18" s="852"/>
      <c r="E18" s="852"/>
      <c r="F18" s="852"/>
      <c r="G18" s="852"/>
      <c r="H18" s="852"/>
      <c r="I18" s="852"/>
      <c r="J18" s="852"/>
      <c r="K18" s="852"/>
      <c r="L18" s="853"/>
      <c r="M18" s="841" t="s">
        <v>490</v>
      </c>
      <c r="N18" s="842"/>
      <c r="O18" s="842"/>
      <c r="P18" s="842"/>
      <c r="Q18" s="842"/>
      <c r="R18" s="842"/>
      <c r="S18" s="842"/>
      <c r="T18" s="842"/>
      <c r="U18" s="846"/>
      <c r="V18" s="846"/>
      <c r="W18" s="847"/>
      <c r="X18" s="848"/>
      <c r="Y18" s="151"/>
      <c r="Z18" s="151"/>
      <c r="AA18" s="151"/>
    </row>
    <row r="19" spans="1:29" ht="20.100000000000001" customHeight="1">
      <c r="A19" s="151"/>
      <c r="B19" s="154"/>
      <c r="C19" s="852" t="s">
        <v>106</v>
      </c>
      <c r="D19" s="852"/>
      <c r="E19" s="852"/>
      <c r="F19" s="852"/>
      <c r="G19" s="852"/>
      <c r="H19" s="852"/>
      <c r="I19" s="852"/>
      <c r="J19" s="852"/>
      <c r="K19" s="852"/>
      <c r="L19" s="853"/>
      <c r="M19" s="841" t="s">
        <v>491</v>
      </c>
      <c r="N19" s="842"/>
      <c r="O19" s="842"/>
      <c r="P19" s="842"/>
      <c r="Q19" s="842"/>
      <c r="R19" s="842"/>
      <c r="S19" s="842"/>
      <c r="T19" s="842"/>
      <c r="U19" s="842"/>
      <c r="V19" s="842"/>
      <c r="W19" s="849"/>
      <c r="X19" s="850"/>
      <c r="Y19" s="151"/>
      <c r="Z19" s="151"/>
      <c r="AA19" s="151"/>
    </row>
    <row r="20" spans="1:29" ht="20.100000000000001" customHeight="1">
      <c r="A20" s="151"/>
      <c r="B20" s="153" t="s">
        <v>102</v>
      </c>
      <c r="C20" s="852" t="s">
        <v>95</v>
      </c>
      <c r="D20" s="852"/>
      <c r="E20" s="852"/>
      <c r="F20" s="852"/>
      <c r="G20" s="852"/>
      <c r="H20" s="852"/>
      <c r="I20" s="852"/>
      <c r="J20" s="852"/>
      <c r="K20" s="852"/>
      <c r="L20" s="853"/>
      <c r="M20" s="841" t="s">
        <v>492</v>
      </c>
      <c r="N20" s="842"/>
      <c r="O20" s="842"/>
      <c r="P20" s="842"/>
      <c r="Q20" s="842"/>
      <c r="R20" s="842"/>
      <c r="S20" s="842"/>
      <c r="T20" s="842"/>
      <c r="U20" s="842"/>
      <c r="V20" s="842"/>
      <c r="W20" s="849"/>
      <c r="X20" s="850"/>
      <c r="Y20" s="151"/>
      <c r="Z20" s="151"/>
      <c r="AA20" s="151"/>
    </row>
    <row r="21" spans="1:29" ht="20.100000000000001" customHeight="1">
      <c r="A21" s="151"/>
      <c r="B21" s="154"/>
      <c r="C21" s="852" t="s">
        <v>96</v>
      </c>
      <c r="D21" s="852"/>
      <c r="E21" s="852"/>
      <c r="F21" s="852"/>
      <c r="G21" s="852"/>
      <c r="H21" s="852"/>
      <c r="I21" s="852"/>
      <c r="J21" s="852"/>
      <c r="K21" s="852"/>
      <c r="L21" s="853"/>
      <c r="M21" s="855" t="s">
        <v>493</v>
      </c>
      <c r="N21" s="843"/>
      <c r="O21" s="843"/>
      <c r="P21" s="843"/>
      <c r="Q21" s="843"/>
      <c r="R21" s="843"/>
      <c r="S21" s="843"/>
      <c r="T21" s="843"/>
      <c r="U21" s="843"/>
      <c r="V21" s="843"/>
      <c r="W21" s="844"/>
      <c r="X21" s="845"/>
      <c r="Y21" s="151"/>
      <c r="Z21" s="151"/>
      <c r="AA21" s="151"/>
    </row>
    <row r="22" spans="1:29" ht="20.100000000000001" customHeight="1">
      <c r="A22" s="151"/>
      <c r="B22" s="864" t="s">
        <v>149</v>
      </c>
      <c r="C22" s="852" t="s">
        <v>9</v>
      </c>
      <c r="D22" s="852"/>
      <c r="E22" s="852"/>
      <c r="F22" s="852"/>
      <c r="G22" s="852"/>
      <c r="H22" s="852"/>
      <c r="I22" s="852"/>
      <c r="J22" s="852"/>
      <c r="K22" s="852"/>
      <c r="L22" s="853"/>
      <c r="M22" s="841" t="s">
        <v>494</v>
      </c>
      <c r="N22" s="842"/>
      <c r="O22" s="842"/>
      <c r="P22" s="842"/>
      <c r="Q22" s="842"/>
      <c r="R22" s="842"/>
      <c r="S22" s="842"/>
      <c r="T22" s="842"/>
      <c r="U22" s="842"/>
      <c r="V22" s="842"/>
      <c r="W22" s="849"/>
      <c r="X22" s="850"/>
      <c r="Y22" s="151"/>
      <c r="Z22" s="151"/>
      <c r="AA22" s="151"/>
    </row>
    <row r="23" spans="1:29" ht="20.100000000000001" customHeight="1">
      <c r="A23" s="151"/>
      <c r="B23" s="865"/>
      <c r="C23" s="854" t="s">
        <v>146</v>
      </c>
      <c r="D23" s="854"/>
      <c r="E23" s="854"/>
      <c r="F23" s="854"/>
      <c r="G23" s="854"/>
      <c r="H23" s="854"/>
      <c r="I23" s="854"/>
      <c r="J23" s="854"/>
      <c r="K23" s="854"/>
      <c r="L23" s="854"/>
      <c r="M23" s="841" t="s">
        <v>495</v>
      </c>
      <c r="N23" s="842"/>
      <c r="O23" s="842"/>
      <c r="P23" s="842"/>
      <c r="Q23" s="842"/>
      <c r="R23" s="842"/>
      <c r="S23" s="842"/>
      <c r="T23" s="842"/>
      <c r="U23" s="842"/>
      <c r="V23" s="842"/>
      <c r="W23" s="849"/>
      <c r="X23" s="850"/>
      <c r="Y23" s="151"/>
      <c r="Z23" s="151"/>
      <c r="AA23" s="151"/>
    </row>
    <row r="24" spans="1:29" ht="20.100000000000001" customHeight="1">
      <c r="A24" s="151"/>
      <c r="B24" s="153" t="s">
        <v>147</v>
      </c>
      <c r="C24" s="852" t="s">
        <v>0</v>
      </c>
      <c r="D24" s="852"/>
      <c r="E24" s="852"/>
      <c r="F24" s="852"/>
      <c r="G24" s="852"/>
      <c r="H24" s="852"/>
      <c r="I24" s="852"/>
      <c r="J24" s="852"/>
      <c r="K24" s="852"/>
      <c r="L24" s="853"/>
      <c r="M24" s="851" t="s">
        <v>496</v>
      </c>
      <c r="N24" s="846"/>
      <c r="O24" s="846"/>
      <c r="P24" s="846"/>
      <c r="Q24" s="846"/>
      <c r="R24" s="846"/>
      <c r="S24" s="846"/>
      <c r="T24" s="846"/>
      <c r="U24" s="846"/>
      <c r="V24" s="846"/>
      <c r="W24" s="847"/>
      <c r="X24" s="848"/>
      <c r="Y24" s="151"/>
      <c r="Z24" s="151"/>
      <c r="AA24" s="151"/>
    </row>
    <row r="25" spans="1:29" ht="20.100000000000001" customHeight="1">
      <c r="A25" s="151"/>
      <c r="B25" s="161"/>
      <c r="C25" s="852" t="s">
        <v>1</v>
      </c>
      <c r="D25" s="852"/>
      <c r="E25" s="852"/>
      <c r="F25" s="852"/>
      <c r="G25" s="852"/>
      <c r="H25" s="852"/>
      <c r="I25" s="852"/>
      <c r="J25" s="852"/>
      <c r="K25" s="852"/>
      <c r="L25" s="853"/>
      <c r="M25" s="841" t="s">
        <v>497</v>
      </c>
      <c r="N25" s="842"/>
      <c r="O25" s="842"/>
      <c r="P25" s="842"/>
      <c r="Q25" s="842"/>
      <c r="R25" s="842"/>
      <c r="S25" s="842"/>
      <c r="T25" s="842"/>
      <c r="U25" s="842"/>
      <c r="V25" s="842"/>
      <c r="W25" s="849"/>
      <c r="X25" s="850"/>
      <c r="Y25" s="151"/>
      <c r="Z25" s="151"/>
      <c r="AA25" s="151"/>
    </row>
    <row r="26" spans="1:29" ht="20.100000000000001" customHeight="1" thickBot="1">
      <c r="A26" s="151"/>
      <c r="B26" s="162"/>
      <c r="C26" s="852" t="s">
        <v>148</v>
      </c>
      <c r="D26" s="852"/>
      <c r="E26" s="852"/>
      <c r="F26" s="852"/>
      <c r="G26" s="852"/>
      <c r="H26" s="852"/>
      <c r="I26" s="852"/>
      <c r="J26" s="852"/>
      <c r="K26" s="852"/>
      <c r="L26" s="853"/>
      <c r="M26" s="869" t="s">
        <v>498</v>
      </c>
      <c r="N26" s="870"/>
      <c r="O26" s="870"/>
      <c r="P26" s="870"/>
      <c r="Q26" s="870"/>
      <c r="R26" s="870"/>
      <c r="S26" s="870"/>
      <c r="T26" s="870"/>
      <c r="U26" s="870"/>
      <c r="V26" s="870"/>
      <c r="W26" s="871"/>
      <c r="X26" s="87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60" t="s">
        <v>321</v>
      </c>
      <c r="AA31" s="86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61"/>
      <c r="AA32" s="861"/>
      <c r="AB32" s="815"/>
    </row>
    <row r="33" spans="1:28" ht="37.5" customHeight="1">
      <c r="A33" s="151"/>
      <c r="B33" s="152">
        <v>1</v>
      </c>
      <c r="C33" s="165">
        <v>1</v>
      </c>
      <c r="D33" s="166">
        <v>3</v>
      </c>
      <c r="E33" s="166">
        <v>3</v>
      </c>
      <c r="F33" s="166">
        <v>4</v>
      </c>
      <c r="G33" s="166">
        <v>5</v>
      </c>
      <c r="H33" s="166">
        <v>6</v>
      </c>
      <c r="I33" s="166">
        <v>7</v>
      </c>
      <c r="J33" s="166">
        <v>8</v>
      </c>
      <c r="K33" s="166">
        <v>9</v>
      </c>
      <c r="L33" s="167">
        <v>0</v>
      </c>
      <c r="M33" s="856" t="s">
        <v>499</v>
      </c>
      <c r="N33" s="857"/>
      <c r="O33" s="857"/>
      <c r="P33" s="857"/>
      <c r="Q33" s="858"/>
      <c r="R33" s="856" t="s">
        <v>499</v>
      </c>
      <c r="S33" s="857"/>
      <c r="T33" s="857"/>
      <c r="U33" s="857"/>
      <c r="V33" s="858"/>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500</v>
      </c>
      <c r="N34" s="826"/>
      <c r="O34" s="826"/>
      <c r="P34" s="826"/>
      <c r="Q34" s="827"/>
      <c r="R34" s="825" t="s">
        <v>500</v>
      </c>
      <c r="S34" s="826"/>
      <c r="T34" s="826"/>
      <c r="U34" s="826"/>
      <c r="V34" s="82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501</v>
      </c>
      <c r="N35" s="826"/>
      <c r="O35" s="826"/>
      <c r="P35" s="826"/>
      <c r="Q35" s="827"/>
      <c r="R35" s="825" t="s">
        <v>501</v>
      </c>
      <c r="S35" s="826"/>
      <c r="T35" s="826"/>
      <c r="U35" s="826"/>
      <c r="V35" s="82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502</v>
      </c>
      <c r="N36" s="826"/>
      <c r="O36" s="826"/>
      <c r="P36" s="826"/>
      <c r="Q36" s="827"/>
      <c r="R36" s="825" t="s">
        <v>504</v>
      </c>
      <c r="S36" s="826"/>
      <c r="T36" s="826"/>
      <c r="U36" s="826"/>
      <c r="V36" s="82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503</v>
      </c>
      <c r="N37" s="826"/>
      <c r="O37" s="826"/>
      <c r="P37" s="826"/>
      <c r="Q37" s="827"/>
      <c r="R37" s="825" t="s">
        <v>503</v>
      </c>
      <c r="S37" s="826"/>
      <c r="T37" s="826"/>
      <c r="U37" s="826"/>
      <c r="V37" s="82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503</v>
      </c>
      <c r="N38" s="826"/>
      <c r="O38" s="826"/>
      <c r="P38" s="826"/>
      <c r="Q38" s="827"/>
      <c r="R38" s="825" t="s">
        <v>503</v>
      </c>
      <c r="S38" s="826"/>
      <c r="T38" s="826"/>
      <c r="U38" s="826"/>
      <c r="V38" s="82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tabSelected="1" view="pageBreakPreview" zoomScale="130" zoomScaleNormal="120" zoomScaleSheetLayoutView="130" workbookViewId="0">
      <selection activeCell="V4" sqref="V4:W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2" t="s">
        <v>97</v>
      </c>
      <c r="Z1" s="1042"/>
      <c r="AA1" s="1042"/>
      <c r="AB1" s="1042"/>
      <c r="AC1" s="1042" t="str">
        <f>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367</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52">
        <v>5</v>
      </c>
      <c r="W4" s="105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142</v>
      </c>
      <c r="B8" s="1132"/>
      <c r="C8" s="1132"/>
      <c r="D8" s="1132"/>
      <c r="E8" s="1132"/>
      <c r="F8" s="1133"/>
      <c r="G8" s="1134" t="str">
        <f>IF(基本情報入力シート!M15="","",基本情報入力シート!M15)</f>
        <v>○○ケアサービス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141</v>
      </c>
      <c r="B9" s="1158"/>
      <c r="C9" s="1158"/>
      <c r="D9" s="1158"/>
      <c r="E9" s="1158"/>
      <c r="F9" s="1159"/>
      <c r="G9" s="1136" t="str">
        <f>IF(基本情報入力シート!M16="","",基本情報入力シート!M16)</f>
        <v>○○ケアサービス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145</v>
      </c>
      <c r="B10" s="1148"/>
      <c r="C10" s="1148"/>
      <c r="D10" s="1148"/>
      <c r="E10" s="1148"/>
      <c r="F10" s="1149"/>
      <c r="G10" s="189" t="s">
        <v>8</v>
      </c>
      <c r="H10" s="1160" t="str">
        <f>IF(基本情報入力シート!AC17="－","",基本情報入力シート!AC17)</f>
        <v>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IF(基本情報入力シート!M18="","",基本情報入力シート!M18)</f>
        <v>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IF(基本情報入力シート!M19="","",基本情報入力シート!M19)</f>
        <v>○○ビル18Ｆ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142</v>
      </c>
      <c r="B13" s="1154"/>
      <c r="C13" s="1154"/>
      <c r="D13" s="1154"/>
      <c r="E13" s="1154"/>
      <c r="F13" s="1155"/>
      <c r="G13" s="1134" t="str">
        <f>IF(基本情報入力シート!M22="","",基本情報入力シート!M22)</f>
        <v>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140</v>
      </c>
      <c r="B14" s="1151"/>
      <c r="C14" s="1151"/>
      <c r="D14" s="1151"/>
      <c r="E14" s="1151"/>
      <c r="F14" s="1152"/>
      <c r="G14" s="1141" t="str">
        <f>IF(基本情報入力シート!M23="","",基本情報入力シート!M23)</f>
        <v>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144</v>
      </c>
      <c r="B15" s="1138"/>
      <c r="C15" s="1138"/>
      <c r="D15" s="1138"/>
      <c r="E15" s="1138"/>
      <c r="F15" s="1138"/>
      <c r="G15" s="1156" t="s">
        <v>0</v>
      </c>
      <c r="H15" s="1042"/>
      <c r="I15" s="1042"/>
      <c r="J15" s="1042"/>
      <c r="K15" s="1139" t="str">
        <f>IF(基本情報入力シート!M24="","",基本情報入力シート!M24)</f>
        <v>03-3571-0000</v>
      </c>
      <c r="L15" s="1139"/>
      <c r="M15" s="1139"/>
      <c r="N15" s="1139"/>
      <c r="O15" s="1139"/>
      <c r="P15" s="1042" t="s">
        <v>1</v>
      </c>
      <c r="Q15" s="1042"/>
      <c r="R15" s="1042"/>
      <c r="S15" s="1042"/>
      <c r="T15" s="1139" t="str">
        <f>IF(基本情報入力シート!M25="","",基本情報入力シート!M25)</f>
        <v>03-3571-9999</v>
      </c>
      <c r="U15" s="1139"/>
      <c r="V15" s="1139"/>
      <c r="W15" s="1139"/>
      <c r="X15" s="1139"/>
      <c r="Y15" s="1042" t="s">
        <v>143</v>
      </c>
      <c r="Z15" s="1042"/>
      <c r="AA15" s="1042"/>
      <c r="AB15" s="1042"/>
      <c r="AC15" s="1140" t="str">
        <f>IF(基本情報入力シート!M26="","",基本情報入力シート!M26)</f>
        <v>aaa@aaa.aa.jp</v>
      </c>
      <c r="AD15" s="1140"/>
      <c r="AE15" s="1140"/>
      <c r="AF15" s="1140"/>
      <c r="AG15" s="1140"/>
      <c r="AH15" s="1140"/>
      <c r="AI15" s="1140"/>
      <c r="AJ15" s="114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68" t="s">
        <v>476</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426</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372</v>
      </c>
      <c r="Q27" s="1036"/>
      <c r="R27" s="1036"/>
      <c r="S27" s="1036"/>
      <c r="T27" s="1036"/>
      <c r="U27" s="1037"/>
      <c r="V27" s="727" t="str">
        <f>IF(P28="","",IF(P29="","",IF(P29&gt;P28,"○","☓")))</f>
        <v>○</v>
      </c>
      <c r="W27" s="1038" t="s">
        <v>373</v>
      </c>
      <c r="X27" s="1036"/>
      <c r="Y27" s="1036"/>
      <c r="Z27" s="1036"/>
      <c r="AA27" s="1036"/>
      <c r="AB27" s="1037"/>
      <c r="AC27" s="727" t="str">
        <f>IF(W28="","",IF(W29="","",IF(W29&gt;W28,"○","☓")))</f>
        <v>○</v>
      </c>
      <c r="AD27" s="1038" t="s">
        <v>365</v>
      </c>
      <c r="AE27" s="1036"/>
      <c r="AF27" s="1036"/>
      <c r="AG27" s="1036"/>
      <c r="AH27" s="1036"/>
      <c r="AI27" s="1037"/>
      <c r="AJ27" s="727" t="str">
        <f>IF(AD28="","",IF(AD29="","",IF(AD29&gt;AD28,"○","☓")))</f>
        <v>○</v>
      </c>
    </row>
    <row r="28" spans="1:47">
      <c r="A28" s="688" t="s">
        <v>10</v>
      </c>
      <c r="B28" s="1039" t="s">
        <v>369</v>
      </c>
      <c r="C28" s="1039"/>
      <c r="D28" s="1040">
        <f>IF(V4=0,"",V4)</f>
        <v>5</v>
      </c>
      <c r="E28" s="1040"/>
      <c r="F28" s="693" t="s">
        <v>371</v>
      </c>
      <c r="G28" s="695"/>
      <c r="H28" s="695"/>
      <c r="I28" s="695"/>
      <c r="J28" s="695"/>
      <c r="K28" s="695"/>
      <c r="L28" s="695"/>
      <c r="M28" s="695"/>
      <c r="N28" s="695"/>
      <c r="O28" s="696"/>
      <c r="P28" s="923">
        <f>IF('別紙様式2-2 個表_処遇'!O5="","",'別紙様式2-2 個表_処遇'!O5)</f>
        <v>39330864</v>
      </c>
      <c r="Q28" s="924"/>
      <c r="R28" s="924"/>
      <c r="S28" s="924"/>
      <c r="T28" s="924"/>
      <c r="U28" s="924"/>
      <c r="V28" s="796" t="s">
        <v>2</v>
      </c>
      <c r="W28" s="925">
        <f>IF('別紙様式2-3 個表_特定'!O5="","",'別紙様式2-3 個表_特定'!O5)</f>
        <v>17563584</v>
      </c>
      <c r="X28" s="926"/>
      <c r="Y28" s="926"/>
      <c r="Z28" s="926"/>
      <c r="AA28" s="926"/>
      <c r="AB28" s="926"/>
      <c r="AC28" s="796" t="s">
        <v>2</v>
      </c>
      <c r="AD28" s="925">
        <f>IF('別紙様式2-4 個表_ベースアップ'!O5="","",'別紙様式2-4 個表_ベースアップ'!O5)</f>
        <v>9194400</v>
      </c>
      <c r="AE28" s="926"/>
      <c r="AF28" s="926"/>
      <c r="AG28" s="926"/>
      <c r="AH28" s="926"/>
      <c r="AI28" s="926"/>
      <c r="AJ28" s="802" t="s">
        <v>2</v>
      </c>
      <c r="AL28" s="50"/>
    </row>
    <row r="29" spans="1:47" ht="22.5" customHeight="1">
      <c r="A29" s="685" t="s">
        <v>11</v>
      </c>
      <c r="B29" s="948" t="s">
        <v>380</v>
      </c>
      <c r="C29" s="949"/>
      <c r="D29" s="949"/>
      <c r="E29" s="949"/>
      <c r="F29" s="949"/>
      <c r="G29" s="949"/>
      <c r="H29" s="949"/>
      <c r="I29" s="949"/>
      <c r="J29" s="949"/>
      <c r="K29" s="949"/>
      <c r="L29" s="949"/>
      <c r="M29" s="949"/>
      <c r="N29" s="949"/>
      <c r="O29" s="950"/>
      <c r="P29" s="951">
        <f>IFERROR(P30-P31,"")</f>
        <v>39331000</v>
      </c>
      <c r="Q29" s="952"/>
      <c r="R29" s="952"/>
      <c r="S29" s="952"/>
      <c r="T29" s="952"/>
      <c r="U29" s="952"/>
      <c r="V29" s="797" t="s">
        <v>2</v>
      </c>
      <c r="W29" s="953">
        <f>IFERROR(W30-W31,"")</f>
        <v>17564000</v>
      </c>
      <c r="X29" s="954"/>
      <c r="Y29" s="954"/>
      <c r="Z29" s="954"/>
      <c r="AA29" s="954"/>
      <c r="AB29" s="954"/>
      <c r="AC29" s="797" t="s">
        <v>2</v>
      </c>
      <c r="AD29" s="953">
        <f>IFERROR(AD30-AD31,"")</f>
        <v>9195000</v>
      </c>
      <c r="AE29" s="954"/>
      <c r="AF29" s="954"/>
      <c r="AG29" s="954"/>
      <c r="AH29" s="954"/>
      <c r="AI29" s="954"/>
      <c r="AJ29" s="803" t="s">
        <v>2</v>
      </c>
    </row>
    <row r="30" spans="1:47" ht="22.5" customHeight="1">
      <c r="A30" s="686"/>
      <c r="B30" s="920" t="s">
        <v>416</v>
      </c>
      <c r="C30" s="955"/>
      <c r="D30" s="955"/>
      <c r="E30" s="955"/>
      <c r="F30" s="955"/>
      <c r="G30" s="955"/>
      <c r="H30" s="955"/>
      <c r="I30" s="955"/>
      <c r="J30" s="955"/>
      <c r="K30" s="955"/>
      <c r="L30" s="955"/>
      <c r="M30" s="955"/>
      <c r="N30" s="955"/>
      <c r="O30" s="956"/>
      <c r="P30" s="957">
        <v>312614000</v>
      </c>
      <c r="Q30" s="958"/>
      <c r="R30" s="958"/>
      <c r="S30" s="958"/>
      <c r="T30" s="958"/>
      <c r="U30" s="958"/>
      <c r="V30" s="798" t="s">
        <v>2</v>
      </c>
      <c r="W30" s="959">
        <v>423186000</v>
      </c>
      <c r="X30" s="960"/>
      <c r="Y30" s="960"/>
      <c r="Z30" s="960"/>
      <c r="AA30" s="960"/>
      <c r="AB30" s="960"/>
      <c r="AC30" s="798" t="s">
        <v>2</v>
      </c>
      <c r="AD30" s="961">
        <v>414817000</v>
      </c>
      <c r="AE30" s="962"/>
      <c r="AF30" s="962"/>
      <c r="AG30" s="962"/>
      <c r="AH30" s="962"/>
      <c r="AI30" s="962"/>
      <c r="AJ30" s="804" t="s">
        <v>2</v>
      </c>
    </row>
    <row r="31" spans="1:47" ht="33.75" customHeight="1">
      <c r="A31" s="686"/>
      <c r="B31" s="920" t="s">
        <v>389</v>
      </c>
      <c r="C31" s="921"/>
      <c r="D31" s="921"/>
      <c r="E31" s="921"/>
      <c r="F31" s="921"/>
      <c r="G31" s="921"/>
      <c r="H31" s="921"/>
      <c r="I31" s="921"/>
      <c r="J31" s="921"/>
      <c r="K31" s="921"/>
      <c r="L31" s="921"/>
      <c r="M31" s="921"/>
      <c r="N31" s="921"/>
      <c r="O31" s="922"/>
      <c r="P31" s="923">
        <f>IF((P32-P33-P34-P35-P36)=0,"",(P32-P33-P34-P35-P36))</f>
        <v>273283000</v>
      </c>
      <c r="Q31" s="924"/>
      <c r="R31" s="924"/>
      <c r="S31" s="924"/>
      <c r="T31" s="924"/>
      <c r="U31" s="924"/>
      <c r="V31" s="799" t="s">
        <v>2</v>
      </c>
      <c r="W31" s="925">
        <f>IF((W32-W33-W34-W35-W36)=0,"",(W32-W33-W34-W35-W36))</f>
        <v>405622000</v>
      </c>
      <c r="X31" s="926"/>
      <c r="Y31" s="926"/>
      <c r="Z31" s="926"/>
      <c r="AA31" s="926"/>
      <c r="AB31" s="926"/>
      <c r="AC31" s="799" t="s">
        <v>2</v>
      </c>
      <c r="AD31" s="925">
        <f>IF((AD32-AD33-AD34-AD35-AD36)=0,"",(AD32-AD33-AD34-AD35-AD36))</f>
        <v>405622000</v>
      </c>
      <c r="AE31" s="926"/>
      <c r="AF31" s="926"/>
      <c r="AG31" s="926"/>
      <c r="AH31" s="926"/>
      <c r="AI31" s="926"/>
      <c r="AJ31" s="805" t="s">
        <v>2</v>
      </c>
    </row>
    <row r="32" spans="1:47" ht="15" customHeight="1">
      <c r="A32" s="686"/>
      <c r="B32" s="927"/>
      <c r="C32" s="702" t="s">
        <v>366</v>
      </c>
      <c r="D32" s="703"/>
      <c r="E32" s="703"/>
      <c r="F32" s="703"/>
      <c r="G32" s="703"/>
      <c r="H32" s="703"/>
      <c r="I32" s="703"/>
      <c r="J32" s="703"/>
      <c r="K32" s="703"/>
      <c r="L32" s="703"/>
      <c r="M32" s="703"/>
      <c r="N32" s="703"/>
      <c r="O32" s="701"/>
      <c r="P32" s="929">
        <v>334301000</v>
      </c>
      <c r="Q32" s="930"/>
      <c r="R32" s="930"/>
      <c r="S32" s="930"/>
      <c r="T32" s="930"/>
      <c r="U32" s="930"/>
      <c r="V32" s="800" t="s">
        <v>2</v>
      </c>
      <c r="W32" s="931">
        <v>471711000</v>
      </c>
      <c r="X32" s="932"/>
      <c r="Y32" s="932"/>
      <c r="Z32" s="932"/>
      <c r="AA32" s="932"/>
      <c r="AB32" s="932"/>
      <c r="AC32" s="800" t="s">
        <v>2</v>
      </c>
      <c r="AD32" s="933">
        <v>471711000</v>
      </c>
      <c r="AE32" s="934"/>
      <c r="AF32" s="934"/>
      <c r="AG32" s="934"/>
      <c r="AH32" s="934"/>
      <c r="AI32" s="934"/>
      <c r="AJ32" s="806" t="s">
        <v>2</v>
      </c>
      <c r="AL32" s="50"/>
    </row>
    <row r="33" spans="1:38" ht="15" customHeight="1">
      <c r="A33" s="686"/>
      <c r="B33" s="927"/>
      <c r="C33" s="697" t="s">
        <v>377</v>
      </c>
      <c r="D33" s="698"/>
      <c r="E33" s="698"/>
      <c r="F33" s="698"/>
      <c r="G33" s="698"/>
      <c r="H33" s="698"/>
      <c r="I33" s="698"/>
      <c r="J33" s="698"/>
      <c r="K33" s="698"/>
      <c r="L33" s="698"/>
      <c r="M33" s="698"/>
      <c r="N33" s="698"/>
      <c r="O33" s="699"/>
      <c r="P33" s="929">
        <v>39331000</v>
      </c>
      <c r="Q33" s="930"/>
      <c r="R33" s="930"/>
      <c r="S33" s="930"/>
      <c r="T33" s="930"/>
      <c r="U33" s="930"/>
      <c r="V33" s="800" t="s">
        <v>2</v>
      </c>
      <c r="W33" s="931">
        <v>39331000</v>
      </c>
      <c r="X33" s="932"/>
      <c r="Y33" s="932"/>
      <c r="Z33" s="932"/>
      <c r="AA33" s="932"/>
      <c r="AB33" s="932"/>
      <c r="AC33" s="800" t="s">
        <v>2</v>
      </c>
      <c r="AD33" s="933">
        <v>39331000</v>
      </c>
      <c r="AE33" s="934"/>
      <c r="AF33" s="934"/>
      <c r="AG33" s="934"/>
      <c r="AH33" s="934"/>
      <c r="AI33" s="934"/>
      <c r="AJ33" s="806" t="s">
        <v>2</v>
      </c>
      <c r="AL33" s="50"/>
    </row>
    <row r="34" spans="1:38" ht="15" customHeight="1">
      <c r="A34" s="686"/>
      <c r="B34" s="927"/>
      <c r="C34" s="702" t="s">
        <v>379</v>
      </c>
      <c r="D34" s="703"/>
      <c r="E34" s="703"/>
      <c r="F34" s="703"/>
      <c r="G34" s="703"/>
      <c r="H34" s="703"/>
      <c r="I34" s="703"/>
      <c r="J34" s="703"/>
      <c r="K34" s="703"/>
      <c r="L34" s="703"/>
      <c r="M34" s="703"/>
      <c r="N34" s="703"/>
      <c r="O34" s="701"/>
      <c r="P34" s="929">
        <v>14139000</v>
      </c>
      <c r="Q34" s="930"/>
      <c r="R34" s="930"/>
      <c r="S34" s="930"/>
      <c r="T34" s="930"/>
      <c r="U34" s="930"/>
      <c r="V34" s="800" t="s">
        <v>2</v>
      </c>
      <c r="W34" s="931">
        <v>17564000</v>
      </c>
      <c r="X34" s="932"/>
      <c r="Y34" s="932"/>
      <c r="Z34" s="932"/>
      <c r="AA34" s="932"/>
      <c r="AB34" s="932"/>
      <c r="AC34" s="800" t="s">
        <v>2</v>
      </c>
      <c r="AD34" s="933">
        <v>17564000</v>
      </c>
      <c r="AE34" s="934"/>
      <c r="AF34" s="934"/>
      <c r="AG34" s="934"/>
      <c r="AH34" s="934"/>
      <c r="AI34" s="934"/>
      <c r="AJ34" s="806" t="s">
        <v>2</v>
      </c>
      <c r="AL34" s="50"/>
    </row>
    <row r="35" spans="1:38" ht="22.5" customHeight="1">
      <c r="A35" s="686"/>
      <c r="B35" s="927"/>
      <c r="C35" s="935" t="s">
        <v>378</v>
      </c>
      <c r="D35" s="936"/>
      <c r="E35" s="936"/>
      <c r="F35" s="936"/>
      <c r="G35" s="936"/>
      <c r="H35" s="936"/>
      <c r="I35" s="936"/>
      <c r="J35" s="936"/>
      <c r="K35" s="936"/>
      <c r="L35" s="936"/>
      <c r="M35" s="936"/>
      <c r="N35" s="936"/>
      <c r="O35" s="937"/>
      <c r="P35" s="929">
        <v>7548000</v>
      </c>
      <c r="Q35" s="930"/>
      <c r="R35" s="930"/>
      <c r="S35" s="930"/>
      <c r="T35" s="930"/>
      <c r="U35" s="930"/>
      <c r="V35" s="800" t="s">
        <v>2</v>
      </c>
      <c r="W35" s="931">
        <v>9194000</v>
      </c>
      <c r="X35" s="932"/>
      <c r="Y35" s="932"/>
      <c r="Z35" s="932"/>
      <c r="AA35" s="932"/>
      <c r="AB35" s="932"/>
      <c r="AC35" s="800" t="s">
        <v>2</v>
      </c>
      <c r="AD35" s="933">
        <v>9194000</v>
      </c>
      <c r="AE35" s="934"/>
      <c r="AF35" s="934"/>
      <c r="AG35" s="934"/>
      <c r="AH35" s="934"/>
      <c r="AI35" s="934"/>
      <c r="AJ35" s="806" t="s">
        <v>2</v>
      </c>
      <c r="AL35" s="50"/>
    </row>
    <row r="36" spans="1:38" ht="24.75" customHeight="1">
      <c r="A36" s="687"/>
      <c r="B36" s="928"/>
      <c r="C36" s="938" t="s">
        <v>370</v>
      </c>
      <c r="D36" s="939"/>
      <c r="E36" s="939"/>
      <c r="F36" s="939"/>
      <c r="G36" s="939"/>
      <c r="H36" s="939"/>
      <c r="I36" s="939"/>
      <c r="J36" s="939"/>
      <c r="K36" s="939"/>
      <c r="L36" s="939"/>
      <c r="M36" s="940"/>
      <c r="N36" s="940"/>
      <c r="O36" s="941"/>
      <c r="P36" s="942">
        <v>0</v>
      </c>
      <c r="Q36" s="943"/>
      <c r="R36" s="943"/>
      <c r="S36" s="943"/>
      <c r="T36" s="943"/>
      <c r="U36" s="943"/>
      <c r="V36" s="801" t="s">
        <v>2</v>
      </c>
      <c r="W36" s="944">
        <v>0</v>
      </c>
      <c r="X36" s="945"/>
      <c r="Y36" s="945"/>
      <c r="Z36" s="945"/>
      <c r="AA36" s="945"/>
      <c r="AB36" s="945"/>
      <c r="AC36" s="801" t="s">
        <v>2</v>
      </c>
      <c r="AD36" s="946">
        <v>0</v>
      </c>
      <c r="AE36" s="947"/>
      <c r="AF36" s="947"/>
      <c r="AG36" s="947"/>
      <c r="AH36" s="947"/>
      <c r="AI36" s="94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16" t="s">
        <v>390</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91</v>
      </c>
      <c r="B40" s="916" t="s">
        <v>477</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91</v>
      </c>
      <c r="B41" s="916" t="s">
        <v>487</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91</v>
      </c>
      <c r="B42" s="916" t="s">
        <v>439</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91</v>
      </c>
      <c r="B43" s="916" t="s">
        <v>391</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91</v>
      </c>
      <c r="B44" s="917" t="s">
        <v>442</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91</v>
      </c>
      <c r="B45" s="916" t="s">
        <v>486</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7" t="s">
        <v>484</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91</v>
      </c>
      <c r="B48" s="916" t="s">
        <v>438</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19" t="s">
        <v>478</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419</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383</v>
      </c>
      <c r="AC53" s="913"/>
      <c r="AD53" s="913"/>
      <c r="AE53" s="913"/>
      <c r="AF53" s="913"/>
      <c r="AG53" s="913"/>
      <c r="AH53" s="913"/>
      <c r="AI53" s="913"/>
      <c r="AJ53" s="913"/>
      <c r="AK53" s="913"/>
      <c r="AL53" s="47"/>
      <c r="AU53" s="52"/>
    </row>
    <row r="54" spans="1:47" ht="17.25" customHeight="1" thickBot="1">
      <c r="A54" s="913" t="s">
        <v>418</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382</v>
      </c>
      <c r="AC54" s="913"/>
      <c r="AD54" s="913"/>
      <c r="AE54" s="913"/>
      <c r="AF54" s="913"/>
      <c r="AG54" s="913"/>
      <c r="AH54" s="913"/>
      <c r="AI54" s="913"/>
      <c r="AJ54" s="913"/>
      <c r="AK54" s="91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12">
        <v>5</v>
      </c>
      <c r="R55" s="912"/>
      <c r="S55" s="214" t="s">
        <v>12</v>
      </c>
      <c r="T55" s="912">
        <v>4</v>
      </c>
      <c r="U55" s="912"/>
      <c r="V55" s="214" t="s">
        <v>13</v>
      </c>
      <c r="W55" s="915" t="s">
        <v>14</v>
      </c>
      <c r="X55" s="915"/>
      <c r="Y55" s="214" t="s">
        <v>33</v>
      </c>
      <c r="Z55" s="214"/>
      <c r="AA55" s="912">
        <v>6</v>
      </c>
      <c r="AB55" s="912"/>
      <c r="AC55" s="214" t="s">
        <v>12</v>
      </c>
      <c r="AD55" s="912">
        <v>3</v>
      </c>
      <c r="AE55" s="912"/>
      <c r="AF55" s="214" t="s">
        <v>13</v>
      </c>
      <c r="AG55" s="214" t="s">
        <v>162</v>
      </c>
      <c r="AH55" s="214">
        <f>IF(Q55&gt;=1,(AA55*12+AD55)-(Q55*12+T55)+1,"")</f>
        <v>12</v>
      </c>
      <c r="AI55" s="915" t="s">
        <v>163</v>
      </c>
      <c r="AJ55" s="91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472</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420</v>
      </c>
      <c r="AC59" s="913"/>
      <c r="AD59" s="913"/>
      <c r="AE59" s="913"/>
      <c r="AF59" s="913"/>
      <c r="AG59" s="913"/>
      <c r="AH59" s="913"/>
      <c r="AI59" s="913"/>
      <c r="AJ59" s="913"/>
      <c r="AK59" s="913"/>
      <c r="AL59" s="47"/>
      <c r="AU59" s="52"/>
    </row>
    <row r="60" spans="1:47" ht="17.25" customHeight="1">
      <c r="A60" s="913" t="s">
        <v>422</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384</v>
      </c>
      <c r="AC60" s="913"/>
      <c r="AD60" s="913"/>
      <c r="AE60" s="913"/>
      <c r="AF60" s="913"/>
      <c r="AG60" s="913"/>
      <c r="AH60" s="913"/>
      <c r="AI60" s="913"/>
      <c r="AJ60" s="913"/>
      <c r="AK60" s="913"/>
      <c r="AL60" s="47"/>
      <c r="AU60" s="52"/>
    </row>
    <row r="61" spans="1:47" ht="27.75" customHeight="1">
      <c r="A61" s="914" t="s">
        <v>423</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421</v>
      </c>
      <c r="AC61" s="913"/>
      <c r="AD61" s="913"/>
      <c r="AE61" s="913"/>
      <c r="AF61" s="913"/>
      <c r="AG61" s="913"/>
      <c r="AH61" s="913"/>
      <c r="AI61" s="913"/>
      <c r="AJ61" s="913"/>
      <c r="AK61" s="91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4" t="s">
        <v>120</v>
      </c>
      <c r="T62" s="1005"/>
      <c r="U62" s="1005"/>
      <c r="V62" s="1005"/>
      <c r="W62" s="1005"/>
      <c r="X62" s="1006"/>
      <c r="Y62" s="1045" t="s">
        <v>249</v>
      </c>
      <c r="Z62" s="1046"/>
      <c r="AA62" s="1046"/>
      <c r="AB62" s="1046"/>
      <c r="AC62" s="1046"/>
      <c r="AD62" s="1047"/>
      <c r="AE62" s="1045" t="s">
        <v>121</v>
      </c>
      <c r="AF62" s="1046"/>
      <c r="AG62" s="1046"/>
      <c r="AH62" s="1046"/>
      <c r="AI62" s="1046"/>
      <c r="AJ62" s="1047"/>
      <c r="AL62" s="58"/>
      <c r="AM62" s="762" t="s">
        <v>463</v>
      </c>
      <c r="AU62" s="52"/>
    </row>
    <row r="63" spans="1:47" ht="22.5" customHeight="1" thickBot="1">
      <c r="A63" s="1041"/>
      <c r="B63" s="1016" t="s">
        <v>265</v>
      </c>
      <c r="C63" s="1017"/>
      <c r="D63" s="1017"/>
      <c r="E63" s="1017"/>
      <c r="F63" s="1017"/>
      <c r="G63" s="1017"/>
      <c r="H63" s="1017"/>
      <c r="I63" s="1017"/>
      <c r="J63" s="1017"/>
      <c r="K63" s="1017"/>
      <c r="L63" s="1017"/>
      <c r="M63" s="1017"/>
      <c r="N63" s="1017"/>
      <c r="O63" s="1017"/>
      <c r="P63" s="1017"/>
      <c r="Q63" s="1017"/>
      <c r="R63" s="1018"/>
      <c r="S63" s="1048">
        <v>94955000</v>
      </c>
      <c r="T63" s="1049"/>
      <c r="U63" s="1049"/>
      <c r="V63" s="1049"/>
      <c r="W63" s="1050"/>
      <c r="X63" s="232" t="s">
        <v>219</v>
      </c>
      <c r="Y63" s="1048">
        <v>178329000</v>
      </c>
      <c r="Z63" s="1049"/>
      <c r="AA63" s="1049"/>
      <c r="AB63" s="1049"/>
      <c r="AC63" s="1050"/>
      <c r="AD63" s="233" t="s">
        <v>219</v>
      </c>
      <c r="AE63" s="1048">
        <v>132339000</v>
      </c>
      <c r="AF63" s="1049"/>
      <c r="AG63" s="1049"/>
      <c r="AH63" s="1049"/>
      <c r="AI63" s="1050"/>
      <c r="AJ63" s="234" t="s">
        <v>2</v>
      </c>
      <c r="AM63" s="58" t="s">
        <v>441</v>
      </c>
      <c r="AU63" s="52"/>
    </row>
    <row r="64" spans="1:47" ht="22.5" customHeight="1" thickBot="1">
      <c r="A64" s="1041"/>
      <c r="B64" s="235" t="s">
        <v>266</v>
      </c>
      <c r="C64" s="236"/>
      <c r="D64" s="236"/>
      <c r="E64" s="236"/>
      <c r="F64" s="236"/>
      <c r="G64" s="236"/>
      <c r="H64" s="236"/>
      <c r="I64" s="236"/>
      <c r="J64" s="236"/>
      <c r="K64" s="236"/>
      <c r="L64" s="237"/>
      <c r="M64" s="237"/>
      <c r="N64" s="237"/>
      <c r="O64" s="237"/>
      <c r="P64" s="237"/>
      <c r="Q64" s="237"/>
      <c r="R64" s="238"/>
      <c r="S64" s="1027">
        <v>320.10000000000002</v>
      </c>
      <c r="T64" s="1028"/>
      <c r="U64" s="1028"/>
      <c r="V64" s="1028"/>
      <c r="W64" s="1029"/>
      <c r="X64" s="239" t="s">
        <v>338</v>
      </c>
      <c r="Y64" s="1027">
        <v>637.79999999999995</v>
      </c>
      <c r="Z64" s="1028"/>
      <c r="AA64" s="1028"/>
      <c r="AB64" s="1028"/>
      <c r="AC64" s="1029"/>
      <c r="AD64" s="240" t="s">
        <v>338</v>
      </c>
      <c r="AE64" s="1027">
        <v>594.29999999999995</v>
      </c>
      <c r="AF64" s="1028"/>
      <c r="AG64" s="1028"/>
      <c r="AH64" s="1028"/>
      <c r="AI64" s="1029"/>
      <c r="AJ64" s="241" t="s">
        <v>37</v>
      </c>
      <c r="AM64" s="58" t="s">
        <v>440</v>
      </c>
      <c r="AU64" s="52"/>
    </row>
    <row r="65" spans="1:52" ht="22.5" customHeight="1" thickBot="1">
      <c r="A65" s="1041"/>
      <c r="B65" s="242" t="s">
        <v>267</v>
      </c>
      <c r="C65" s="243"/>
      <c r="D65" s="243"/>
      <c r="E65" s="243"/>
      <c r="F65" s="243"/>
      <c r="G65" s="243"/>
      <c r="H65" s="243"/>
      <c r="I65" s="243"/>
      <c r="J65" s="243"/>
      <c r="K65" s="243"/>
      <c r="L65" s="244"/>
      <c r="M65" s="244"/>
      <c r="N65" s="244"/>
      <c r="O65" s="244"/>
      <c r="P65" s="244"/>
      <c r="Q65" s="244"/>
      <c r="R65" s="244"/>
      <c r="S65" s="981">
        <v>26.7</v>
      </c>
      <c r="T65" s="982"/>
      <c r="U65" s="982"/>
      <c r="V65" s="982"/>
      <c r="W65" s="983"/>
      <c r="X65" s="239" t="s">
        <v>338</v>
      </c>
      <c r="Y65" s="981">
        <v>53.2</v>
      </c>
      <c r="Z65" s="982"/>
      <c r="AA65" s="982"/>
      <c r="AB65" s="982"/>
      <c r="AC65" s="983"/>
      <c r="AD65" s="240" t="s">
        <v>338</v>
      </c>
      <c r="AE65" s="981">
        <v>49.5</v>
      </c>
      <c r="AF65" s="982"/>
      <c r="AG65" s="982"/>
      <c r="AH65" s="982"/>
      <c r="AI65" s="983"/>
      <c r="AJ65" s="241" t="s">
        <v>37</v>
      </c>
      <c r="AM65" s="58" t="s">
        <v>454</v>
      </c>
      <c r="AU65" s="52"/>
    </row>
    <row r="66" spans="1:52" ht="22.5" customHeight="1" thickBot="1">
      <c r="A66" s="1041"/>
      <c r="B66" s="242" t="s">
        <v>414</v>
      </c>
      <c r="C66" s="245"/>
      <c r="D66" s="245"/>
      <c r="E66" s="245"/>
      <c r="F66" s="245"/>
      <c r="G66" s="245"/>
      <c r="H66" s="245"/>
      <c r="I66" s="245"/>
      <c r="J66" s="245"/>
      <c r="K66" s="245"/>
      <c r="L66" s="222"/>
      <c r="M66" s="222"/>
      <c r="N66" s="222"/>
      <c r="O66" s="222"/>
      <c r="P66" s="222"/>
      <c r="Q66" s="222"/>
      <c r="R66" s="222"/>
      <c r="S66" s="1013">
        <f>IFERROR(ROUND(S63/S64,),"")</f>
        <v>296642</v>
      </c>
      <c r="T66" s="1014"/>
      <c r="U66" s="1014"/>
      <c r="V66" s="1014"/>
      <c r="W66" s="1015"/>
      <c r="X66" s="239" t="s">
        <v>2</v>
      </c>
      <c r="Y66" s="1013">
        <f>IFERROR(ROUND(Y63/Y64,),"")</f>
        <v>279600</v>
      </c>
      <c r="Z66" s="1014"/>
      <c r="AA66" s="1014"/>
      <c r="AB66" s="1014"/>
      <c r="AC66" s="1015"/>
      <c r="AD66" s="239" t="s">
        <v>2</v>
      </c>
      <c r="AE66" s="1013">
        <f>IFERROR(ROUND(AE63/AE64,),"")</f>
        <v>222680</v>
      </c>
      <c r="AF66" s="1014"/>
      <c r="AG66" s="1014"/>
      <c r="AH66" s="1014"/>
      <c r="AI66" s="101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1"/>
      <c r="B67" s="1030" t="s">
        <v>268</v>
      </c>
      <c r="C67" s="1031"/>
      <c r="D67" s="1031"/>
      <c r="E67" s="1031"/>
      <c r="F67" s="1031"/>
      <c r="G67" s="1031"/>
      <c r="H67" s="1031"/>
      <c r="I67" s="1031"/>
      <c r="J67" s="1031"/>
      <c r="K67" s="246"/>
      <c r="L67" s="247" t="s">
        <v>218</v>
      </c>
      <c r="M67" s="248"/>
      <c r="N67" s="248"/>
      <c r="O67" s="248"/>
      <c r="P67" s="248"/>
      <c r="Q67" s="248"/>
      <c r="R67" s="248"/>
      <c r="S67" s="1025">
        <f>CEILING(AP67,1)</f>
        <v>0</v>
      </c>
      <c r="T67" s="1026"/>
      <c r="U67" s="1026"/>
      <c r="V67" s="1026"/>
      <c r="W67" s="1026"/>
      <c r="X67" s="249" t="s">
        <v>219</v>
      </c>
      <c r="Y67" s="1022"/>
      <c r="Z67" s="1023"/>
      <c r="AA67" s="1023"/>
      <c r="AB67" s="1023"/>
      <c r="AC67" s="1023"/>
      <c r="AD67" s="1024"/>
      <c r="AE67" s="1019"/>
      <c r="AF67" s="1020"/>
      <c r="AG67" s="1020"/>
      <c r="AH67" s="1020"/>
      <c r="AI67" s="1020"/>
      <c r="AJ67" s="1021"/>
      <c r="AN67" s="67" t="s">
        <v>133</v>
      </c>
      <c r="AO67" s="67" t="s">
        <v>127</v>
      </c>
      <c r="AP67" s="68">
        <f>IFERROR(#REF!/(S65*12),0)</f>
        <v>0</v>
      </c>
      <c r="AQ67" s="69"/>
      <c r="AR67" s="68"/>
      <c r="AS67" s="64"/>
      <c r="AT67" s="70"/>
      <c r="AU67" s="64"/>
      <c r="AV67" s="71" t="s">
        <v>214</v>
      </c>
      <c r="AW67" s="64"/>
      <c r="AX67" s="64"/>
      <c r="AY67" s="64"/>
      <c r="AZ67" s="66"/>
    </row>
    <row r="68" spans="1:52" ht="18" customHeight="1" thickBot="1">
      <c r="A68" s="1041"/>
      <c r="B68" s="999"/>
      <c r="C68" s="1000"/>
      <c r="D68" s="1000"/>
      <c r="E68" s="1000"/>
      <c r="F68" s="1000"/>
      <c r="G68" s="1000"/>
      <c r="H68" s="1000"/>
      <c r="I68" s="1000"/>
      <c r="J68" s="1000"/>
      <c r="K68" s="250"/>
      <c r="L68" s="243"/>
      <c r="M68" s="251" t="s">
        <v>176</v>
      </c>
      <c r="N68" s="993">
        <f>T68</f>
        <v>0</v>
      </c>
      <c r="O68" s="993"/>
      <c r="P68" s="993"/>
      <c r="Q68" s="251" t="s">
        <v>219</v>
      </c>
      <c r="R68" s="252" t="s">
        <v>220</v>
      </c>
      <c r="S68" s="253" t="s">
        <v>176</v>
      </c>
      <c r="T68" s="997">
        <f>S65*S67*12</f>
        <v>0</v>
      </c>
      <c r="U68" s="997"/>
      <c r="V68" s="997"/>
      <c r="W68" s="254" t="s">
        <v>219</v>
      </c>
      <c r="X68" s="255" t="s">
        <v>220</v>
      </c>
      <c r="Y68" s="1022"/>
      <c r="Z68" s="1023"/>
      <c r="AA68" s="1023"/>
      <c r="AB68" s="1023"/>
      <c r="AC68" s="1023"/>
      <c r="AD68" s="1024"/>
      <c r="AE68" s="1019"/>
      <c r="AF68" s="1020"/>
      <c r="AG68" s="1020"/>
      <c r="AH68" s="1020"/>
      <c r="AI68" s="1020"/>
      <c r="AJ68" s="1021"/>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1"/>
      <c r="B69" s="999"/>
      <c r="C69" s="1000"/>
      <c r="D69" s="1000"/>
      <c r="E69" s="1000"/>
      <c r="F69" s="1000"/>
      <c r="G69" s="1000"/>
      <c r="H69" s="1000"/>
      <c r="I69" s="1000"/>
      <c r="J69" s="1000"/>
      <c r="K69" s="246"/>
      <c r="L69" s="247" t="s">
        <v>221</v>
      </c>
      <c r="M69" s="248"/>
      <c r="N69" s="248"/>
      <c r="O69" s="248"/>
      <c r="P69" s="248"/>
      <c r="Q69" s="248"/>
      <c r="R69" s="248"/>
      <c r="S69" s="1043" t="e">
        <f>IF((CEILING(AP70,1)-AP70)-2*(CEILING(AQ70,1)-AQ70)&gt;=0,CEILING(AP70,1),CEILING(AP70+AU71/S65/12,1))</f>
        <v>#DIV/0!</v>
      </c>
      <c r="T69" s="1044"/>
      <c r="U69" s="1044"/>
      <c r="V69" s="1044"/>
      <c r="W69" s="1044"/>
      <c r="X69" s="256" t="s">
        <v>219</v>
      </c>
      <c r="Y69" s="1043" t="e">
        <f>IF((CEILING(AP70,1)-AP70)-2*(CEILING(AQ70,1)-AQ70)&gt;=0,CEILING(AQ70,1),FLOOR(AQ70,1))</f>
        <v>#DIV/0!</v>
      </c>
      <c r="Z69" s="1044"/>
      <c r="AA69" s="1044"/>
      <c r="AB69" s="1044"/>
      <c r="AC69" s="1044"/>
      <c r="AD69" s="256" t="s">
        <v>219</v>
      </c>
      <c r="AE69" s="1007"/>
      <c r="AF69" s="1008"/>
      <c r="AG69" s="1008"/>
      <c r="AH69" s="1008"/>
      <c r="AI69" s="1008"/>
      <c r="AJ69" s="100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1"/>
      <c r="B70" s="999"/>
      <c r="C70" s="1000"/>
      <c r="D70" s="1000"/>
      <c r="E70" s="1000"/>
      <c r="F70" s="1000"/>
      <c r="G70" s="1000"/>
      <c r="H70" s="1000"/>
      <c r="I70" s="1000"/>
      <c r="J70" s="1000"/>
      <c r="K70" s="250"/>
      <c r="L70" s="243"/>
      <c r="M70" s="251" t="s">
        <v>176</v>
      </c>
      <c r="N70" s="993" t="e">
        <f>SUM(T70,Z70)</f>
        <v>#DIV/0!</v>
      </c>
      <c r="O70" s="993"/>
      <c r="P70" s="993"/>
      <c r="Q70" s="251" t="s">
        <v>219</v>
      </c>
      <c r="R70" s="252" t="s">
        <v>220</v>
      </c>
      <c r="S70" s="257" t="s">
        <v>176</v>
      </c>
      <c r="T70" s="993" t="e">
        <f>S65*S69*12</f>
        <v>#DIV/0!</v>
      </c>
      <c r="U70" s="993"/>
      <c r="V70" s="993"/>
      <c r="W70" s="251" t="s">
        <v>219</v>
      </c>
      <c r="X70" s="258" t="s">
        <v>220</v>
      </c>
      <c r="Y70" s="257" t="s">
        <v>176</v>
      </c>
      <c r="Z70" s="993" t="e">
        <f>Y65*Y69*12</f>
        <v>#DIV/0!</v>
      </c>
      <c r="AA70" s="993"/>
      <c r="AB70" s="993"/>
      <c r="AC70" s="251" t="s">
        <v>219</v>
      </c>
      <c r="AD70" s="258" t="s">
        <v>220</v>
      </c>
      <c r="AE70" s="1010"/>
      <c r="AF70" s="1011"/>
      <c r="AG70" s="1011"/>
      <c r="AH70" s="1011"/>
      <c r="AI70" s="1011"/>
      <c r="AJ70" s="1012"/>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222</v>
      </c>
      <c r="M71" s="248"/>
      <c r="N71" s="248"/>
      <c r="O71" s="248"/>
      <c r="P71" s="248"/>
      <c r="Q71" s="248"/>
      <c r="R71" s="248"/>
      <c r="S71" s="1025">
        <f>IF((CEILING(AP73,1)-AP73)-2*(CEILING(AQ73,1)-AQ73)&gt;=0,CEILING(AP73,1),CEILING(AP73+(AU73+AU74)/S65/12,1))</f>
        <v>18609</v>
      </c>
      <c r="T71" s="1026"/>
      <c r="U71" s="1026"/>
      <c r="V71" s="1026"/>
      <c r="W71" s="1026"/>
      <c r="X71" s="249" t="s">
        <v>219</v>
      </c>
      <c r="Y71" s="1025">
        <f>IF((CEILING(AP73,1)-AP73)-2*(CEILING(AQ73,1)-AQ73)&gt;=0,CEILING(AQ73,1),FLOOR(AQ73,1))</f>
        <v>12403</v>
      </c>
      <c r="Z71" s="1026"/>
      <c r="AA71" s="1026"/>
      <c r="AB71" s="1026"/>
      <c r="AC71" s="1026"/>
      <c r="AD71" s="249" t="s">
        <v>219</v>
      </c>
      <c r="AE71" s="1026">
        <f>IF(Y71-2*(CEILING(AR73,1))&gt;=0,CEILING(AR73,1),FLOOR(AR73,1))</f>
        <v>6201</v>
      </c>
      <c r="AF71" s="1026"/>
      <c r="AG71" s="1026"/>
      <c r="AH71" s="1026"/>
      <c r="AI71" s="1026"/>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176</v>
      </c>
      <c r="N72" s="997">
        <f>SUM(T72,Z72,AF72)</f>
        <v>17563792.800000001</v>
      </c>
      <c r="O72" s="997"/>
      <c r="P72" s="997"/>
      <c r="Q72" s="254" t="s">
        <v>219</v>
      </c>
      <c r="R72" s="262" t="s">
        <v>220</v>
      </c>
      <c r="S72" s="253" t="s">
        <v>176</v>
      </c>
      <c r="T72" s="997">
        <f>S65*S71*12</f>
        <v>5962323.5999999996</v>
      </c>
      <c r="U72" s="997"/>
      <c r="V72" s="997"/>
      <c r="W72" s="254" t="s">
        <v>219</v>
      </c>
      <c r="X72" s="258" t="s">
        <v>220</v>
      </c>
      <c r="Y72" s="253" t="s">
        <v>176</v>
      </c>
      <c r="Z72" s="997">
        <f>Y65*Y71*12</f>
        <v>7918075.2000000011</v>
      </c>
      <c r="AA72" s="997"/>
      <c r="AB72" s="997"/>
      <c r="AC72" s="254" t="s">
        <v>219</v>
      </c>
      <c r="AD72" s="258" t="s">
        <v>220</v>
      </c>
      <c r="AE72" s="254" t="s">
        <v>176</v>
      </c>
      <c r="AF72" s="997">
        <f>AE65*AE71*12</f>
        <v>3683394</v>
      </c>
      <c r="AG72" s="997"/>
      <c r="AH72" s="997"/>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223</v>
      </c>
      <c r="M73" s="248"/>
      <c r="N73" s="248"/>
      <c r="O73" s="248"/>
      <c r="P73" s="248"/>
      <c r="Q73" s="248"/>
      <c r="R73" s="248"/>
      <c r="S73" s="977"/>
      <c r="T73" s="978"/>
      <c r="U73" s="978"/>
      <c r="V73" s="978"/>
      <c r="W73" s="979"/>
      <c r="X73" s="245" t="s">
        <v>219</v>
      </c>
      <c r="Y73" s="977"/>
      <c r="Z73" s="978"/>
      <c r="AA73" s="978"/>
      <c r="AB73" s="978"/>
      <c r="AC73" s="979"/>
      <c r="AD73" s="264" t="s">
        <v>219</v>
      </c>
      <c r="AE73" s="977"/>
      <c r="AF73" s="978"/>
      <c r="AG73" s="978"/>
      <c r="AH73" s="978"/>
      <c r="AI73" s="979"/>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176</v>
      </c>
      <c r="N74" s="998">
        <f>SUM(T74,Z74,AF74)</f>
        <v>0</v>
      </c>
      <c r="O74" s="998"/>
      <c r="P74" s="998"/>
      <c r="Q74" s="267" t="s">
        <v>219</v>
      </c>
      <c r="R74" s="268" t="s">
        <v>220</v>
      </c>
      <c r="S74" s="269" t="s">
        <v>176</v>
      </c>
      <c r="T74" s="998">
        <f>S65*S73*12</f>
        <v>0</v>
      </c>
      <c r="U74" s="998"/>
      <c r="V74" s="998"/>
      <c r="W74" s="267" t="s">
        <v>219</v>
      </c>
      <c r="X74" s="270" t="s">
        <v>220</v>
      </c>
      <c r="Y74" s="267" t="s">
        <v>176</v>
      </c>
      <c r="Z74" s="998">
        <f>Y65*Y73*12</f>
        <v>0</v>
      </c>
      <c r="AA74" s="998"/>
      <c r="AB74" s="998"/>
      <c r="AC74" s="267" t="s">
        <v>219</v>
      </c>
      <c r="AD74" s="270" t="s">
        <v>220</v>
      </c>
      <c r="AE74" s="267" t="s">
        <v>176</v>
      </c>
      <c r="AF74" s="998">
        <f>AE65*AE73*12</f>
        <v>0</v>
      </c>
      <c r="AG74" s="998"/>
      <c r="AH74" s="998"/>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4">
        <v>6</v>
      </c>
      <c r="Y75" s="995"/>
      <c r="Z75" s="276" t="s">
        <v>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0">
        <v>5</v>
      </c>
      <c r="Q81" s="980"/>
      <c r="R81" s="214" t="s">
        <v>12</v>
      </c>
      <c r="S81" s="980">
        <v>4</v>
      </c>
      <c r="T81" s="980"/>
      <c r="U81" s="214" t="s">
        <v>13</v>
      </c>
      <c r="V81" s="915" t="s">
        <v>14</v>
      </c>
      <c r="W81" s="915"/>
      <c r="X81" s="214" t="s">
        <v>33</v>
      </c>
      <c r="Y81" s="214"/>
      <c r="Z81" s="980">
        <v>6</v>
      </c>
      <c r="AA81" s="980"/>
      <c r="AB81" s="214" t="s">
        <v>12</v>
      </c>
      <c r="AC81" s="980">
        <v>3</v>
      </c>
      <c r="AD81" s="980"/>
      <c r="AE81" s="214" t="s">
        <v>13</v>
      </c>
      <c r="AF81" s="214" t="s">
        <v>162</v>
      </c>
      <c r="AG81" s="214">
        <f>IF(P81&gt;=1,(Z81*12+AC81)-(P81*12+S81)+1,"")</f>
        <v>12</v>
      </c>
      <c r="AH81" s="915" t="s">
        <v>163</v>
      </c>
      <c r="AI81" s="91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19" t="s">
        <v>394</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91</v>
      </c>
      <c r="B85" s="1190" t="s">
        <v>395</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481</v>
      </c>
      <c r="B88" s="991" t="s">
        <v>480</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424</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383</v>
      </c>
      <c r="AC90" s="913"/>
      <c r="AD90" s="913"/>
      <c r="AE90" s="913"/>
      <c r="AF90" s="913"/>
      <c r="AG90" s="913"/>
      <c r="AH90" s="913"/>
      <c r="AI90" s="913"/>
      <c r="AJ90" s="913"/>
      <c r="AK90" s="913"/>
      <c r="AL90" s="47"/>
      <c r="AU90" s="52"/>
    </row>
    <row r="91" spans="1:52" ht="17.25" customHeight="1">
      <c r="A91" s="913" t="s">
        <v>422</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384</v>
      </c>
      <c r="AC91" s="913"/>
      <c r="AD91" s="913"/>
      <c r="AE91" s="913"/>
      <c r="AF91" s="913"/>
      <c r="AG91" s="913"/>
      <c r="AH91" s="913"/>
      <c r="AI91" s="913"/>
      <c r="AJ91" s="913"/>
      <c r="AK91" s="913"/>
      <c r="AL91" s="47"/>
      <c r="AU91" s="52"/>
    </row>
    <row r="92" spans="1:52" ht="17.25" customHeight="1">
      <c r="A92" s="913" t="s">
        <v>483</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396</v>
      </c>
      <c r="AC92" s="913"/>
      <c r="AD92" s="913"/>
      <c r="AE92" s="913"/>
      <c r="AF92" s="913"/>
      <c r="AG92" s="913"/>
      <c r="AH92" s="913"/>
      <c r="AI92" s="913"/>
      <c r="AJ92" s="913"/>
      <c r="AK92" s="913"/>
      <c r="AL92" s="47"/>
      <c r="AU92" s="52"/>
    </row>
    <row r="93" spans="1:52" ht="17.25" customHeight="1" thickBot="1">
      <c r="A93" s="1169" t="s">
        <v>488</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432</v>
      </c>
      <c r="C94" s="1173"/>
      <c r="D94" s="1173"/>
      <c r="E94" s="1173"/>
      <c r="F94" s="1173"/>
      <c r="G94" s="1173"/>
      <c r="H94" s="1173"/>
      <c r="I94" s="1173"/>
      <c r="J94" s="1173"/>
      <c r="K94" s="1173"/>
      <c r="L94" s="1173"/>
      <c r="M94" s="1173"/>
      <c r="N94" s="1174"/>
      <c r="O94" s="1175">
        <f>SUM('別紙様式2-4 個表_ベースアップ'!AI12:AI111)</f>
        <v>7548597</v>
      </c>
      <c r="P94" s="1176"/>
      <c r="Q94" s="1176"/>
      <c r="R94" s="1176"/>
      <c r="S94" s="1176"/>
      <c r="T94" s="1176"/>
      <c r="U94" s="1177"/>
      <c r="V94" s="575" t="s">
        <v>2</v>
      </c>
      <c r="W94" s="576"/>
      <c r="X94" s="577"/>
      <c r="Y94" s="577"/>
      <c r="Z94" s="578"/>
      <c r="AA94" s="579"/>
      <c r="AB94" s="1161" t="s">
        <v>204</v>
      </c>
      <c r="AC94" s="1162" t="str">
        <f>IF(X95=0,"",IF(X95&gt;=200/3,"○","×"))</f>
        <v>○</v>
      </c>
      <c r="AD94" s="1165" t="s">
        <v>411</v>
      </c>
      <c r="AE94" s="733"/>
      <c r="AF94" s="733"/>
      <c r="AG94" s="733"/>
      <c r="AH94" s="733"/>
      <c r="AI94" s="733"/>
      <c r="AJ94" s="733"/>
      <c r="AK94" s="733"/>
      <c r="AL94" s="47"/>
      <c r="AU94" s="52"/>
    </row>
    <row r="95" spans="1:52" ht="17.25" customHeight="1" thickBot="1">
      <c r="A95" s="735"/>
      <c r="B95" s="735"/>
      <c r="C95" s="733"/>
      <c r="D95" s="882" t="s">
        <v>433</v>
      </c>
      <c r="E95" s="883"/>
      <c r="F95" s="883"/>
      <c r="G95" s="883"/>
      <c r="H95" s="883"/>
      <c r="I95" s="883"/>
      <c r="J95" s="883"/>
      <c r="K95" s="883"/>
      <c r="L95" s="883"/>
      <c r="M95" s="883"/>
      <c r="N95" s="883"/>
      <c r="O95" s="1178">
        <f>SUM('別紙様式2-4 個表_ベースアップ'!AJ12:AJ111)</f>
        <v>5495230</v>
      </c>
      <c r="P95" s="1179"/>
      <c r="Q95" s="1179"/>
      <c r="R95" s="1179"/>
      <c r="S95" s="1179"/>
      <c r="T95" s="1179"/>
      <c r="U95" s="1180"/>
      <c r="V95" s="580" t="s">
        <v>2</v>
      </c>
      <c r="W95" s="581" t="s">
        <v>44</v>
      </c>
      <c r="X95" s="1181">
        <f>IFERROR(O95/O94*100,0)</f>
        <v>72.798031210303051</v>
      </c>
      <c r="Y95" s="1182"/>
      <c r="Z95" s="574" t="s">
        <v>45</v>
      </c>
      <c r="AA95" s="582" t="s">
        <v>322</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323</v>
      </c>
      <c r="P96" s="1183"/>
      <c r="Q96" s="1184"/>
      <c r="R96" s="1185">
        <f>O95/AH100</f>
        <v>457935.83333333331</v>
      </c>
      <c r="S96" s="1186"/>
      <c r="T96" s="1186"/>
      <c r="U96" s="1187"/>
      <c r="V96" s="583" t="s">
        <v>324</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434</v>
      </c>
      <c r="C97" s="1173"/>
      <c r="D97" s="1173"/>
      <c r="E97" s="1173"/>
      <c r="F97" s="1173"/>
      <c r="G97" s="1173"/>
      <c r="H97" s="1173"/>
      <c r="I97" s="1173"/>
      <c r="J97" s="1173"/>
      <c r="K97" s="1173"/>
      <c r="L97" s="1173"/>
      <c r="M97" s="1173"/>
      <c r="N97" s="1174"/>
      <c r="O97" s="1175">
        <f>SUM('別紙様式2-4 個表_ベースアップ'!AK12:AK111)</f>
        <v>1646403</v>
      </c>
      <c r="P97" s="1176"/>
      <c r="Q97" s="1176"/>
      <c r="R97" s="1176"/>
      <c r="S97" s="1176"/>
      <c r="T97" s="1176"/>
      <c r="U97" s="1177"/>
      <c r="V97" s="737" t="s">
        <v>2</v>
      </c>
      <c r="W97" s="576"/>
      <c r="X97" s="577"/>
      <c r="Y97" s="577"/>
      <c r="Z97" s="578"/>
      <c r="AA97" s="579"/>
      <c r="AB97" s="1161" t="s">
        <v>204</v>
      </c>
      <c r="AC97" s="1162" t="str">
        <f>IF(X98=0,"",IF(X98&gt;=200/3,"○","×"))</f>
        <v>○</v>
      </c>
      <c r="AD97" s="1166"/>
      <c r="AE97" s="733"/>
      <c r="AF97" s="733"/>
      <c r="AG97" s="733"/>
      <c r="AH97" s="733"/>
      <c r="AI97" s="733"/>
      <c r="AJ97" s="733"/>
      <c r="AK97" s="733"/>
      <c r="AL97" s="47"/>
      <c r="AU97" s="52"/>
    </row>
    <row r="98" spans="1:52" ht="17.25" customHeight="1" thickBot="1">
      <c r="A98" s="735"/>
      <c r="B98" s="735"/>
      <c r="C98" s="733"/>
      <c r="D98" s="882" t="s">
        <v>435</v>
      </c>
      <c r="E98" s="883"/>
      <c r="F98" s="883"/>
      <c r="G98" s="883"/>
      <c r="H98" s="883"/>
      <c r="I98" s="883"/>
      <c r="J98" s="883"/>
      <c r="K98" s="883"/>
      <c r="L98" s="883"/>
      <c r="M98" s="883"/>
      <c r="N98" s="883"/>
      <c r="O98" s="1178">
        <f>SUM('別紙様式2-4 個表_ベースアップ'!AL12:AL111)</f>
        <v>1126680</v>
      </c>
      <c r="P98" s="1179"/>
      <c r="Q98" s="1179"/>
      <c r="R98" s="1179"/>
      <c r="S98" s="1179"/>
      <c r="T98" s="1179"/>
      <c r="U98" s="1180"/>
      <c r="V98" s="738" t="s">
        <v>2</v>
      </c>
      <c r="W98" s="581" t="s">
        <v>44</v>
      </c>
      <c r="X98" s="1181">
        <f>IFERROR(O98/O97*100,0)</f>
        <v>68.432819911042429</v>
      </c>
      <c r="Y98" s="1182"/>
      <c r="Z98" s="574" t="s">
        <v>45</v>
      </c>
      <c r="AA98" s="582" t="s">
        <v>322</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323</v>
      </c>
      <c r="P99" s="1183"/>
      <c r="Q99" s="1184"/>
      <c r="R99" s="1185">
        <f>O98/AH100</f>
        <v>93890</v>
      </c>
      <c r="S99" s="1186"/>
      <c r="T99" s="1186"/>
      <c r="U99" s="1187"/>
      <c r="V99" s="739" t="s">
        <v>324</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63">
        <v>5</v>
      </c>
      <c r="R100" s="963"/>
      <c r="S100" s="214" t="s">
        <v>12</v>
      </c>
      <c r="T100" s="963">
        <v>4</v>
      </c>
      <c r="U100" s="963"/>
      <c r="V100" s="214" t="s">
        <v>13</v>
      </c>
      <c r="W100" s="915" t="s">
        <v>14</v>
      </c>
      <c r="X100" s="915"/>
      <c r="Y100" s="214" t="s">
        <v>33</v>
      </c>
      <c r="Z100" s="214"/>
      <c r="AA100" s="963">
        <v>6</v>
      </c>
      <c r="AB100" s="963"/>
      <c r="AC100" s="214" t="s">
        <v>12</v>
      </c>
      <c r="AD100" s="963">
        <v>3</v>
      </c>
      <c r="AE100" s="963"/>
      <c r="AF100" s="214" t="s">
        <v>13</v>
      </c>
      <c r="AG100" s="214" t="s">
        <v>162</v>
      </c>
      <c r="AH100" s="214">
        <f>IF(Q100&gt;=1,(AA100*12+AD100)-(Q100*12+T100)+1,"")</f>
        <v>12</v>
      </c>
      <c r="AI100" s="915" t="s">
        <v>163</v>
      </c>
      <c r="AJ100" s="915"/>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19" t="s">
        <v>436</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49</v>
      </c>
      <c r="B108" s="975"/>
      <c r="C108" s="975"/>
      <c r="D108" s="976"/>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4" t="s">
        <v>46</v>
      </c>
      <c r="B109" s="985"/>
      <c r="C109" s="985"/>
      <c r="D109" s="985"/>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50</v>
      </c>
      <c r="G110" s="321"/>
      <c r="H110" s="321"/>
      <c r="I110" s="321"/>
      <c r="J110" s="321"/>
      <c r="K110" s="325"/>
      <c r="L110" s="322" t="s">
        <v>169</v>
      </c>
      <c r="M110" s="321"/>
      <c r="N110" s="321"/>
      <c r="O110" s="322"/>
      <c r="P110" s="322"/>
      <c r="Q110" s="326"/>
      <c r="R110" s="327"/>
      <c r="S110" s="322" t="s">
        <v>43</v>
      </c>
      <c r="T110" s="322"/>
      <c r="U110" s="322" t="s">
        <v>44</v>
      </c>
      <c r="V110" s="1002"/>
      <c r="W110" s="1002"/>
      <c r="X110" s="1002"/>
      <c r="Y110" s="1002"/>
      <c r="Z110" s="1002"/>
      <c r="AA110" s="1002"/>
      <c r="AB110" s="1002"/>
      <c r="AC110" s="1002"/>
      <c r="AD110" s="1002"/>
      <c r="AE110" s="1002"/>
      <c r="AF110" s="1002"/>
      <c r="AG110" s="1002"/>
      <c r="AH110" s="1002"/>
      <c r="AI110" s="1002"/>
      <c r="AJ110" s="328" t="s">
        <v>45</v>
      </c>
      <c r="AK110" s="50"/>
    </row>
    <row r="111" spans="1:52" s="49" customFormat="1" ht="18" customHeight="1" thickBot="1">
      <c r="A111" s="999"/>
      <c r="B111" s="1000"/>
      <c r="C111" s="1000"/>
      <c r="D111" s="1000"/>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520</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171</v>
      </c>
      <c r="F114" s="224"/>
      <c r="G114" s="224"/>
      <c r="H114" s="224"/>
      <c r="I114" s="224"/>
      <c r="J114" s="224"/>
      <c r="K114" s="224"/>
      <c r="L114" s="964" t="s">
        <v>521</v>
      </c>
      <c r="M114" s="965"/>
      <c r="N114" s="965"/>
      <c r="O114" s="973">
        <v>30</v>
      </c>
      <c r="P114" s="973"/>
      <c r="Q114" s="335" t="s">
        <v>5</v>
      </c>
      <c r="R114" s="973">
        <v>4</v>
      </c>
      <c r="S114" s="973"/>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88" t="s">
        <v>456</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139</v>
      </c>
      <c r="B118" s="975"/>
      <c r="C118" s="975"/>
      <c r="D118" s="990"/>
      <c r="E118" s="1074" t="s">
        <v>522</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138</v>
      </c>
      <c r="B119" s="985"/>
      <c r="C119" s="985"/>
      <c r="D119" s="986"/>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49</v>
      </c>
      <c r="B121" s="975"/>
      <c r="C121" s="975"/>
      <c r="D121" s="976"/>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4" t="s">
        <v>46</v>
      </c>
      <c r="B122" s="985"/>
      <c r="C122" s="985"/>
      <c r="D122" s="985"/>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999"/>
      <c r="B124" s="1000"/>
      <c r="C124" s="1000"/>
      <c r="D124" s="1000"/>
      <c r="E124" s="1077" t="s">
        <v>399</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523</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4.25" thickBot="1">
      <c r="A126" s="999"/>
      <c r="B126" s="1000"/>
      <c r="C126" s="1000"/>
      <c r="D126" s="1000"/>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171</v>
      </c>
      <c r="F127" s="224"/>
      <c r="G127" s="224"/>
      <c r="H127" s="224"/>
      <c r="I127" s="224"/>
      <c r="J127" s="224"/>
      <c r="K127" s="354"/>
      <c r="L127" s="964" t="s">
        <v>33</v>
      </c>
      <c r="M127" s="965"/>
      <c r="N127" s="966" t="s">
        <v>524</v>
      </c>
      <c r="O127" s="966"/>
      <c r="P127" s="335" t="s">
        <v>5</v>
      </c>
      <c r="Q127" s="966">
        <v>10</v>
      </c>
      <c r="R127" s="966"/>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8" t="s">
        <v>456</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49</v>
      </c>
      <c r="B131" s="883"/>
      <c r="C131" s="883"/>
      <c r="D131" s="884"/>
      <c r="E131" s="1121" t="s">
        <v>325</v>
      </c>
      <c r="F131" s="1122"/>
      <c r="G131" s="1122"/>
      <c r="H131" s="1123"/>
      <c r="I131" s="588"/>
      <c r="J131" s="1124" t="s">
        <v>47</v>
      </c>
      <c r="K131" s="1124"/>
      <c r="L131" s="1124"/>
      <c r="M131" s="588"/>
      <c r="N131" s="1125" t="s">
        <v>326</v>
      </c>
      <c r="O131" s="1125"/>
      <c r="P131" s="1125"/>
      <c r="Q131" s="1125"/>
      <c r="R131" s="1125"/>
      <c r="S131" s="1125"/>
      <c r="T131" s="588"/>
      <c r="U131" s="1125" t="s">
        <v>327</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43</v>
      </c>
      <c r="F132" s="1127"/>
      <c r="G132" s="1127"/>
      <c r="H132" s="1128"/>
      <c r="I132" s="588"/>
      <c r="J132" s="1124" t="s">
        <v>92</v>
      </c>
      <c r="K132" s="1124"/>
      <c r="L132" s="1124"/>
      <c r="M132" s="588"/>
      <c r="N132" s="1124" t="s">
        <v>328</v>
      </c>
      <c r="O132" s="1124"/>
      <c r="P132" s="1124"/>
      <c r="Q132" s="1124"/>
      <c r="R132" s="1124"/>
      <c r="S132" s="1124"/>
      <c r="T132" s="588"/>
      <c r="U132" s="1129" t="s">
        <v>48</v>
      </c>
      <c r="V132" s="1129"/>
      <c r="W132" s="1129"/>
      <c r="X132" s="1129"/>
      <c r="Y132" s="1129"/>
      <c r="Z132" s="1129"/>
      <c r="AA132" s="673"/>
      <c r="AB132" s="1129" t="s">
        <v>43</v>
      </c>
      <c r="AC132" s="1129"/>
      <c r="AD132" s="1129"/>
      <c r="AE132" s="316" t="s">
        <v>44</v>
      </c>
      <c r="AF132" s="588"/>
      <c r="AG132" s="588"/>
      <c r="AH132" s="588"/>
      <c r="AI132" s="588"/>
      <c r="AJ132" s="590" t="s">
        <v>45</v>
      </c>
      <c r="AK132" s="46"/>
      <c r="AL132" s="46"/>
    </row>
    <row r="133" spans="1:42" s="49" customFormat="1" ht="15.75" customHeight="1">
      <c r="A133" s="882" t="s">
        <v>46</v>
      </c>
      <c r="B133" s="883"/>
      <c r="C133" s="883"/>
      <c r="D133" s="884"/>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5"/>
      <c r="B135" s="886"/>
      <c r="C135" s="886"/>
      <c r="D135" s="887"/>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525</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4.25" thickBot="1">
      <c r="A137" s="885"/>
      <c r="B137" s="886"/>
      <c r="C137" s="886"/>
      <c r="D137" s="887"/>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171</v>
      </c>
      <c r="F138" s="224"/>
      <c r="G138" s="224"/>
      <c r="H138" s="224"/>
      <c r="I138" s="224"/>
      <c r="J138" s="224"/>
      <c r="K138" s="354"/>
      <c r="L138" s="964" t="s">
        <v>33</v>
      </c>
      <c r="M138" s="965"/>
      <c r="N138" s="881">
        <v>4</v>
      </c>
      <c r="O138" s="881"/>
      <c r="P138" s="710" t="s">
        <v>5</v>
      </c>
      <c r="Q138" s="881">
        <v>2</v>
      </c>
      <c r="R138" s="881"/>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8" t="s">
        <v>456</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471</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456</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4"/>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230</v>
      </c>
      <c r="D158" s="902"/>
      <c r="E158" s="902"/>
      <c r="F158" s="902"/>
      <c r="G158" s="902"/>
      <c r="H158" s="902"/>
      <c r="I158" s="902"/>
      <c r="J158" s="1089"/>
      <c r="K158" s="1209"/>
      <c r="L158" s="1210" t="s">
        <v>231</v>
      </c>
      <c r="M158" s="1113" t="s">
        <v>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526</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456</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4"/>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240</v>
      </c>
      <c r="D168" s="899"/>
      <c r="E168" s="899"/>
      <c r="F168" s="899"/>
      <c r="G168" s="899"/>
      <c r="H168" s="899"/>
      <c r="I168" s="899"/>
      <c r="J168" s="1087"/>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234</v>
      </c>
      <c r="M169" s="1093" t="s">
        <v>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233</v>
      </c>
      <c r="M170" s="1095" t="s">
        <v>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456</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124</v>
      </c>
      <c r="AI172" s="774"/>
      <c r="AJ172" s="777"/>
      <c r="AK172" s="216"/>
    </row>
    <row r="173" spans="1:52" s="49" customFormat="1" ht="28.5" customHeight="1">
      <c r="A173" s="1098" t="s">
        <v>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339</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309</v>
      </c>
      <c r="B179" s="1102"/>
      <c r="C179" s="1102"/>
      <c r="D179" s="1103"/>
      <c r="E179" s="1107" t="s">
        <v>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299</v>
      </c>
      <c r="B180" s="899"/>
      <c r="C180" s="899"/>
      <c r="D180" s="900"/>
      <c r="E180" s="786"/>
      <c r="F180" s="1099" t="s">
        <v>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300</v>
      </c>
      <c r="B184" s="899"/>
      <c r="C184" s="899"/>
      <c r="D184" s="900"/>
      <c r="E184" s="789"/>
      <c r="F184" s="1080" t="s">
        <v>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301</v>
      </c>
      <c r="B188" s="899"/>
      <c r="C188" s="899"/>
      <c r="D188" s="900"/>
      <c r="E188" s="790"/>
      <c r="F188" s="908" t="s">
        <v>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302</v>
      </c>
      <c r="B192" s="899"/>
      <c r="C192" s="899"/>
      <c r="D192" s="900"/>
      <c r="E192" s="790"/>
      <c r="F192" s="907" t="s">
        <v>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303</v>
      </c>
      <c r="B196" s="899"/>
      <c r="C196" s="899"/>
      <c r="D196" s="900"/>
      <c r="E196" s="790"/>
      <c r="F196" s="907" t="s">
        <v>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304</v>
      </c>
      <c r="B200" s="899"/>
      <c r="C200" s="899"/>
      <c r="D200" s="900"/>
      <c r="E200" s="790"/>
      <c r="F200" s="1082" t="s">
        <v>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456</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39</v>
      </c>
      <c r="B208" s="883"/>
      <c r="C208" s="883"/>
      <c r="D208" s="1065"/>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75</v>
      </c>
      <c r="G209" s="909"/>
      <c r="H209" s="909"/>
      <c r="I209" s="909"/>
      <c r="J209" s="909"/>
      <c r="K209" s="909"/>
      <c r="L209" s="909"/>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40</v>
      </c>
      <c r="B210" s="1070"/>
      <c r="C210" s="1070"/>
      <c r="D210" s="1071"/>
      <c r="E210" s="428"/>
      <c r="F210" s="911" t="s">
        <v>42</v>
      </c>
      <c r="G210" s="911"/>
      <c r="H210" s="911"/>
      <c r="I210" s="911"/>
      <c r="J210" s="911"/>
      <c r="K210" s="911"/>
      <c r="L210" s="911"/>
      <c r="M210" s="911"/>
      <c r="N210" s="911"/>
      <c r="O210" s="911"/>
      <c r="P210" s="911"/>
      <c r="Q210" s="911"/>
      <c r="R210" s="911"/>
      <c r="S210" s="911"/>
      <c r="T210" s="91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63</v>
      </c>
      <c r="G211" s="435"/>
      <c r="H211" s="1081"/>
      <c r="I211" s="1081"/>
      <c r="J211" s="1081"/>
      <c r="K211" s="1081"/>
      <c r="L211" s="1081"/>
      <c r="M211" s="1081"/>
      <c r="N211" s="1081"/>
      <c r="O211" s="1081"/>
      <c r="P211" s="1081"/>
      <c r="Q211" s="1081"/>
      <c r="R211" s="1081"/>
      <c r="S211" s="1081"/>
      <c r="T211" s="1081"/>
      <c r="U211" s="1081"/>
      <c r="V211" s="1081"/>
      <c r="W211" s="1081"/>
      <c r="X211" s="1081"/>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8" t="s">
        <v>456</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62" t="s">
        <v>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69</v>
      </c>
      <c r="AA215" s="891"/>
      <c r="AB215" s="891"/>
      <c r="AC215" s="891"/>
      <c r="AD215" s="891"/>
      <c r="AE215" s="891"/>
      <c r="AF215" s="891"/>
      <c r="AG215" s="891"/>
      <c r="AH215" s="891"/>
      <c r="AI215" s="891"/>
      <c r="AJ215" s="891"/>
      <c r="AK215" s="89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71</v>
      </c>
      <c r="AA216" s="892"/>
      <c r="AB216" s="892"/>
      <c r="AC216" s="892"/>
      <c r="AD216" s="892"/>
      <c r="AE216" s="892"/>
      <c r="AF216" s="892"/>
      <c r="AG216" s="892"/>
      <c r="AH216" s="892"/>
      <c r="AI216" s="892"/>
      <c r="AJ216" s="892"/>
      <c r="AK216" s="89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72</v>
      </c>
      <c r="AA217" s="894"/>
      <c r="AB217" s="894"/>
      <c r="AC217" s="894"/>
      <c r="AD217" s="894"/>
      <c r="AE217" s="894"/>
      <c r="AF217" s="894"/>
      <c r="AG217" s="894"/>
      <c r="AH217" s="894"/>
      <c r="AI217" s="894"/>
      <c r="AJ217" s="894"/>
      <c r="AK217" s="89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224</v>
      </c>
      <c r="AA218" s="894"/>
      <c r="AB218" s="894"/>
      <c r="AC218" s="894"/>
      <c r="AD218" s="894"/>
      <c r="AE218" s="894"/>
      <c r="AF218" s="894"/>
      <c r="AG218" s="894"/>
      <c r="AH218" s="894"/>
      <c r="AI218" s="894"/>
      <c r="AJ218" s="894"/>
      <c r="AK218" s="89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243</v>
      </c>
      <c r="AA219" s="894"/>
      <c r="AB219" s="894"/>
      <c r="AC219" s="894"/>
      <c r="AD219" s="894"/>
      <c r="AE219" s="894"/>
      <c r="AF219" s="894"/>
      <c r="AG219" s="894"/>
      <c r="AH219" s="894"/>
      <c r="AI219" s="894"/>
      <c r="AJ219" s="894"/>
      <c r="AK219" s="895"/>
    </row>
    <row r="220" spans="1:52" ht="24.75" customHeight="1">
      <c r="A220" s="441"/>
      <c r="B220" s="447"/>
      <c r="C220" s="896" t="s">
        <v>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153</v>
      </c>
      <c r="AA220" s="894"/>
      <c r="AB220" s="894"/>
      <c r="AC220" s="894"/>
      <c r="AD220" s="894"/>
      <c r="AE220" s="894"/>
      <c r="AF220" s="894"/>
      <c r="AG220" s="894"/>
      <c r="AH220" s="894"/>
      <c r="AI220" s="894"/>
      <c r="AJ220" s="894"/>
      <c r="AK220" s="895"/>
    </row>
    <row r="221" spans="1:52" ht="16.5" customHeight="1">
      <c r="A221" s="441"/>
      <c r="B221" s="447"/>
      <c r="C221" s="896" t="s">
        <v>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154</v>
      </c>
      <c r="AA221" s="873"/>
      <c r="AB221" s="873"/>
      <c r="AC221" s="873"/>
      <c r="AD221" s="873"/>
      <c r="AE221" s="873"/>
      <c r="AF221" s="873"/>
      <c r="AG221" s="873"/>
      <c r="AH221" s="873"/>
      <c r="AI221" s="873"/>
      <c r="AJ221" s="873"/>
      <c r="AK221" s="874"/>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0" t="s">
        <v>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161</v>
      </c>
      <c r="C225" s="879" t="s">
        <v>401</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8">
        <v>5</v>
      </c>
      <c r="E230" s="1059"/>
      <c r="F230" s="463" t="s">
        <v>5</v>
      </c>
      <c r="G230" s="1058" t="s">
        <v>527</v>
      </c>
      <c r="H230" s="1059"/>
      <c r="I230" s="463" t="s">
        <v>4</v>
      </c>
      <c r="J230" s="1058" t="s">
        <v>527</v>
      </c>
      <c r="K230" s="1059"/>
      <c r="L230" s="463" t="s">
        <v>3</v>
      </c>
      <c r="M230" s="464"/>
      <c r="N230" s="1060" t="s">
        <v>6</v>
      </c>
      <c r="O230" s="1060"/>
      <c r="P230" s="1060"/>
      <c r="Q230" s="1061" t="str">
        <f>IF(G9="","",G9)</f>
        <v>○○ケアサービス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94</v>
      </c>
      <c r="O231" s="1053"/>
      <c r="P231" s="1053"/>
      <c r="Q231" s="1054" t="s">
        <v>95</v>
      </c>
      <c r="R231" s="1054"/>
      <c r="S231" s="1055" t="s">
        <v>528</v>
      </c>
      <c r="T231" s="1055"/>
      <c r="U231" s="1055"/>
      <c r="V231" s="1055"/>
      <c r="W231" s="1055"/>
      <c r="X231" s="1056" t="s">
        <v>96</v>
      </c>
      <c r="Y231" s="1056"/>
      <c r="Z231" s="1055" t="s">
        <v>529</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473</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412</v>
      </c>
      <c r="R7" s="1240" t="s">
        <v>444</v>
      </c>
      <c r="S7" s="478" t="s">
        <v>462</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449</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448</v>
      </c>
      <c r="U9" s="1253" t="s">
        <v>111</v>
      </c>
      <c r="V9" s="1246" t="s">
        <v>447</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67" t="s">
        <v>182</v>
      </c>
      <c r="N7" s="1248"/>
      <c r="O7" s="1234" t="s">
        <v>126</v>
      </c>
      <c r="P7" s="1236" t="s">
        <v>68</v>
      </c>
      <c r="Q7" s="1238" t="s">
        <v>412</v>
      </c>
      <c r="R7" s="1246"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4"/>
      <c r="S8" s="524"/>
      <c r="T8" s="1260" t="s">
        <v>10</v>
      </c>
      <c r="U8" s="1261"/>
      <c r="V8" s="525" t="s">
        <v>34</v>
      </c>
      <c r="W8" s="1262" t="s">
        <v>28</v>
      </c>
      <c r="X8" s="1263"/>
      <c r="Y8" s="1263"/>
      <c r="Z8" s="1263"/>
      <c r="AA8" s="1263"/>
      <c r="AB8" s="1263"/>
      <c r="AC8" s="1263"/>
      <c r="AD8" s="1263"/>
      <c r="AE8" s="1263"/>
      <c r="AF8" s="1263"/>
      <c r="AG8" s="1263"/>
      <c r="AH8" s="1263"/>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68"/>
      <c r="N9" s="1269"/>
      <c r="O9" s="1235"/>
      <c r="P9" s="1237"/>
      <c r="Q9" s="1239"/>
      <c r="R9" s="1264"/>
      <c r="S9" s="1250" t="s">
        <v>99</v>
      </c>
      <c r="T9" s="1258" t="s">
        <v>451</v>
      </c>
      <c r="U9" s="1259" t="s">
        <v>117</v>
      </c>
      <c r="V9" s="1265" t="s">
        <v>76</v>
      </c>
      <c r="W9" s="1246" t="s">
        <v>446</v>
      </c>
      <c r="X9" s="1247"/>
      <c r="Y9" s="1247"/>
      <c r="Z9" s="1247"/>
      <c r="AA9" s="1247"/>
      <c r="AB9" s="1247"/>
      <c r="AC9" s="1247"/>
      <c r="AD9" s="1247"/>
      <c r="AE9" s="1247"/>
      <c r="AF9" s="1247"/>
      <c r="AG9" s="1247"/>
      <c r="AH9" s="1247"/>
      <c r="AI9" s="1241" t="s">
        <v>452</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4"/>
      <c r="S10" s="1250"/>
      <c r="T10" s="1258"/>
      <c r="U10" s="1259"/>
      <c r="V10" s="1266"/>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0" t="s">
        <v>482</v>
      </c>
      <c r="R2" s="1270"/>
      <c r="S2" s="1270"/>
      <c r="T2" s="1270"/>
      <c r="U2" s="1270"/>
      <c r="V2" s="1270"/>
      <c r="W2" s="1270"/>
      <c r="X2" s="1270"/>
      <c r="Y2" s="1270"/>
      <c r="Z2" s="1270"/>
      <c r="AA2" s="1270"/>
      <c r="AB2" s="1270"/>
      <c r="AC2" s="1270"/>
      <c r="AD2" s="1270"/>
      <c r="AE2" s="1270"/>
      <c r="AF2" s="1270"/>
      <c r="AG2" s="1270"/>
      <c r="AH2" s="1270"/>
      <c r="AI2" s="1270"/>
      <c r="AJ2" s="1270"/>
      <c r="AK2" s="1270"/>
      <c r="AL2" s="784"/>
    </row>
    <row r="3" spans="1:38" ht="27" customHeight="1" thickBot="1">
      <c r="A3" s="1273" t="s">
        <v>6</v>
      </c>
      <c r="B3" s="1273"/>
      <c r="C3" s="1274"/>
      <c r="D3" s="1275" t="str">
        <f>IF(基本情報入力シート!M16="","",基本情報入力シート!M16)</f>
        <v>○○ケアサービス</v>
      </c>
      <c r="E3" s="1276"/>
      <c r="F3" s="1276"/>
      <c r="G3" s="1276"/>
      <c r="H3" s="1276"/>
      <c r="I3" s="1276"/>
      <c r="J3" s="1276"/>
      <c r="K3" s="1276"/>
      <c r="L3" s="1276"/>
      <c r="M3" s="1276"/>
      <c r="N3" s="1276"/>
      <c r="O3" s="1277"/>
      <c r="P3" s="470"/>
      <c r="Q3" s="1270"/>
      <c r="R3" s="1270"/>
      <c r="S3" s="1270"/>
      <c r="T3" s="1270"/>
      <c r="U3" s="1270"/>
      <c r="V3" s="1270"/>
      <c r="W3" s="1270"/>
      <c r="X3" s="1270"/>
      <c r="Y3" s="1270"/>
      <c r="Z3" s="1270"/>
      <c r="AA3" s="1270"/>
      <c r="AB3" s="1270"/>
      <c r="AC3" s="1270"/>
      <c r="AD3" s="1270"/>
      <c r="AE3" s="1270"/>
      <c r="AF3" s="1270"/>
      <c r="AG3" s="1270"/>
      <c r="AH3" s="1270"/>
      <c r="AI3" s="1270"/>
      <c r="AJ3" s="1270"/>
      <c r="AK3" s="1270"/>
      <c r="AL3" s="784"/>
    </row>
    <row r="4" spans="1:38" ht="21" customHeight="1" thickBot="1">
      <c r="A4" s="601"/>
      <c r="B4" s="601"/>
      <c r="C4" s="601"/>
      <c r="D4" s="602"/>
      <c r="E4" s="602"/>
      <c r="F4" s="602"/>
      <c r="G4" s="602"/>
      <c r="H4" s="602"/>
      <c r="I4" s="602"/>
      <c r="J4" s="602"/>
      <c r="K4" s="602"/>
      <c r="L4" s="602"/>
      <c r="M4" s="602"/>
      <c r="N4" s="602"/>
      <c r="O4" s="602"/>
      <c r="P4" s="473"/>
      <c r="Q4" s="1270"/>
      <c r="R4" s="1270"/>
      <c r="S4" s="1270"/>
      <c r="T4" s="1270"/>
      <c r="U4" s="1270"/>
      <c r="V4" s="1270"/>
      <c r="W4" s="1270"/>
      <c r="X4" s="1270"/>
      <c r="Y4" s="1270"/>
      <c r="Z4" s="1270"/>
      <c r="AA4" s="1270"/>
      <c r="AB4" s="1270"/>
      <c r="AC4" s="1270"/>
      <c r="AD4" s="1270"/>
      <c r="AE4" s="1270"/>
      <c r="AF4" s="1270"/>
      <c r="AG4" s="1270"/>
      <c r="AH4" s="1270"/>
      <c r="AI4" s="1270"/>
      <c r="AJ4" s="1270"/>
      <c r="AK4" s="1270"/>
      <c r="AL4" s="784"/>
    </row>
    <row r="5" spans="1:38" ht="27.75" customHeight="1" thickBot="1">
      <c r="A5" s="1242" t="s">
        <v>475</v>
      </c>
      <c r="B5" s="1243"/>
      <c r="C5" s="1243"/>
      <c r="D5" s="1243"/>
      <c r="E5" s="1243"/>
      <c r="F5" s="1243"/>
      <c r="G5" s="1243"/>
      <c r="H5" s="1243"/>
      <c r="I5" s="1243"/>
      <c r="J5" s="1243"/>
      <c r="K5" s="1243"/>
      <c r="L5" s="1243"/>
      <c r="M5" s="1243"/>
      <c r="N5" s="1243"/>
      <c r="O5" s="603">
        <f>IF(SUM(AH12:AH111)=0,"",SUM(AH12:AH111))</f>
        <v>9194400</v>
      </c>
      <c r="P5" s="785"/>
      <c r="Q5" s="1270"/>
      <c r="R5" s="1270"/>
      <c r="S5" s="1270"/>
      <c r="T5" s="1270"/>
      <c r="U5" s="1270"/>
      <c r="V5" s="1270"/>
      <c r="W5" s="1270"/>
      <c r="X5" s="1270"/>
      <c r="Y5" s="1270"/>
      <c r="Z5" s="1270"/>
      <c r="AA5" s="1270"/>
      <c r="AB5" s="1270"/>
      <c r="AC5" s="1270"/>
      <c r="AD5" s="1270"/>
      <c r="AE5" s="1270"/>
      <c r="AF5" s="1270"/>
      <c r="AG5" s="1270"/>
      <c r="AH5" s="1270"/>
      <c r="AI5" s="1270"/>
      <c r="AJ5" s="1270"/>
      <c r="AK5" s="1270"/>
      <c r="AL5" s="784"/>
    </row>
    <row r="6" spans="1:38" ht="21" customHeight="1" thickBot="1">
      <c r="R6" s="604"/>
      <c r="S6" s="604"/>
      <c r="T6" s="180"/>
      <c r="AH6" s="605"/>
    </row>
    <row r="7" spans="1:38" ht="18" customHeight="1">
      <c r="A7" s="1278"/>
      <c r="B7" s="1280" t="s">
        <v>7</v>
      </c>
      <c r="C7" s="1281"/>
      <c r="D7" s="1281"/>
      <c r="E7" s="1281"/>
      <c r="F7" s="1281"/>
      <c r="G7" s="1281"/>
      <c r="H7" s="1281"/>
      <c r="I7" s="1281"/>
      <c r="J7" s="1281"/>
      <c r="K7" s="1282"/>
      <c r="L7" s="1286" t="s">
        <v>108</v>
      </c>
      <c r="M7" s="606"/>
      <c r="N7" s="607"/>
      <c r="O7" s="1288" t="s">
        <v>126</v>
      </c>
      <c r="P7" s="1292" t="s">
        <v>68</v>
      </c>
      <c r="Q7" s="1286" t="s">
        <v>485</v>
      </c>
      <c r="R7" s="1294" t="s">
        <v>412</v>
      </c>
      <c r="S7" s="1296" t="s">
        <v>444</v>
      </c>
      <c r="T7" s="1306" t="s">
        <v>453</v>
      </c>
      <c r="U7" s="1307"/>
      <c r="V7" s="1307"/>
      <c r="W7" s="1307"/>
      <c r="X7" s="1307"/>
      <c r="Y7" s="1307"/>
      <c r="Z7" s="1307"/>
      <c r="AA7" s="1307"/>
      <c r="AB7" s="1307"/>
      <c r="AC7" s="1307"/>
      <c r="AD7" s="1307"/>
      <c r="AE7" s="1307"/>
      <c r="AF7" s="1307"/>
      <c r="AG7" s="1307"/>
      <c r="AH7" s="1307"/>
      <c r="AI7" s="1307"/>
      <c r="AJ7" s="1307"/>
      <c r="AK7" s="1307"/>
      <c r="AL7" s="1308"/>
    </row>
    <row r="8" spans="1:38" ht="21.75" customHeight="1">
      <c r="A8" s="1279"/>
      <c r="B8" s="1283"/>
      <c r="C8" s="1284"/>
      <c r="D8" s="1284"/>
      <c r="E8" s="1284"/>
      <c r="F8" s="1284"/>
      <c r="G8" s="1284"/>
      <c r="H8" s="1284"/>
      <c r="I8" s="1284"/>
      <c r="J8" s="1284"/>
      <c r="K8" s="1285"/>
      <c r="L8" s="1287"/>
      <c r="M8" s="1290" t="s">
        <v>182</v>
      </c>
      <c r="N8" s="1291"/>
      <c r="O8" s="1289"/>
      <c r="P8" s="1293"/>
      <c r="Q8" s="1287"/>
      <c r="R8" s="1295"/>
      <c r="S8" s="1297"/>
      <c r="T8" s="1309" t="s">
        <v>99</v>
      </c>
      <c r="U8" s="1300" t="s">
        <v>427</v>
      </c>
      <c r="V8" s="1302" t="s">
        <v>445</v>
      </c>
      <c r="W8" s="1303"/>
      <c r="X8" s="1303"/>
      <c r="Y8" s="1303"/>
      <c r="Z8" s="1303"/>
      <c r="AA8" s="1303"/>
      <c r="AB8" s="1303"/>
      <c r="AC8" s="1303"/>
      <c r="AD8" s="1303"/>
      <c r="AE8" s="1303"/>
      <c r="AF8" s="1303"/>
      <c r="AG8" s="1304"/>
      <c r="AH8" s="1238" t="s">
        <v>443</v>
      </c>
      <c r="AI8" s="1298" t="s">
        <v>413</v>
      </c>
      <c r="AJ8" s="1298"/>
      <c r="AK8" s="1298"/>
      <c r="AL8" s="1299"/>
    </row>
    <row r="9" spans="1:38" ht="13.5" customHeight="1">
      <c r="A9" s="1279"/>
      <c r="B9" s="1283"/>
      <c r="C9" s="1284"/>
      <c r="D9" s="1284"/>
      <c r="E9" s="1284"/>
      <c r="F9" s="1284"/>
      <c r="G9" s="1284"/>
      <c r="H9" s="1284"/>
      <c r="I9" s="1284"/>
      <c r="J9" s="1284"/>
      <c r="K9" s="1285"/>
      <c r="L9" s="1287"/>
      <c r="M9" s="608"/>
      <c r="N9" s="609"/>
      <c r="O9" s="1289"/>
      <c r="P9" s="1293"/>
      <c r="Q9" s="1287"/>
      <c r="R9" s="1295"/>
      <c r="S9" s="1297"/>
      <c r="T9" s="1250"/>
      <c r="U9" s="1301"/>
      <c r="V9" s="1305"/>
      <c r="W9" s="1305"/>
      <c r="X9" s="1305"/>
      <c r="Y9" s="1305"/>
      <c r="Z9" s="1305"/>
      <c r="AA9" s="1305"/>
      <c r="AB9" s="1305"/>
      <c r="AC9" s="1305"/>
      <c r="AD9" s="1305"/>
      <c r="AE9" s="1305"/>
      <c r="AF9" s="1305"/>
      <c r="AG9" s="1291"/>
      <c r="AH9" s="1239"/>
      <c r="AI9" s="1271"/>
      <c r="AJ9" s="1272"/>
      <c r="AK9" s="729"/>
      <c r="AL9" s="742"/>
    </row>
    <row r="10" spans="1:38" ht="150" customHeight="1">
      <c r="A10" s="1279"/>
      <c r="B10" s="1283"/>
      <c r="C10" s="1284"/>
      <c r="D10" s="1284"/>
      <c r="E10" s="1284"/>
      <c r="F10" s="1284"/>
      <c r="G10" s="1284"/>
      <c r="H10" s="1284"/>
      <c r="I10" s="1284"/>
      <c r="J10" s="1284"/>
      <c r="K10" s="1285"/>
      <c r="L10" s="1287"/>
      <c r="M10" s="610" t="s">
        <v>183</v>
      </c>
      <c r="N10" s="610" t="s">
        <v>184</v>
      </c>
      <c r="O10" s="1289"/>
      <c r="P10" s="1293"/>
      <c r="Q10" s="1287"/>
      <c r="R10" s="1295"/>
      <c r="S10" s="1297"/>
      <c r="T10" s="1250"/>
      <c r="U10" s="1301"/>
      <c r="V10" s="1305"/>
      <c r="W10" s="1305"/>
      <c r="X10" s="1305"/>
      <c r="Y10" s="1305"/>
      <c r="Z10" s="1305"/>
      <c r="AA10" s="1305"/>
      <c r="AB10" s="1305"/>
      <c r="AC10" s="1305"/>
      <c r="AD10" s="1305"/>
      <c r="AE10" s="1305"/>
      <c r="AF10" s="1305"/>
      <c r="AG10" s="1291"/>
      <c r="AH10" s="1239"/>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350</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351</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352</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353</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354</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355</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356</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357</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358</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359</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329</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330</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340</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341</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342</v>
      </c>
      <c r="B31" s="131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0" t="s">
        <v>343</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344</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345</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346</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347</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348</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349</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8" t="s">
        <v>29</v>
      </c>
      <c r="B2" s="1320"/>
      <c r="C2" s="654" t="s">
        <v>365</v>
      </c>
      <c r="E2" s="1325" t="s">
        <v>82</v>
      </c>
      <c r="F2" s="1326"/>
      <c r="G2" s="1326"/>
    </row>
    <row r="3" spans="1:7" ht="18" customHeight="1">
      <c r="A3" s="593" t="s">
        <v>30</v>
      </c>
      <c r="B3" s="594"/>
      <c r="C3" s="655">
        <v>2.4E-2</v>
      </c>
      <c r="E3" s="1332" t="s">
        <v>331</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2022-06-21T02:24:38Z</dcterms:modified>
</cp:coreProperties>
</file>