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inta_9190-65/Shared Documents/医科制度班/34_処遇改善/R8設計/91.新様式作成/しん/"/>
    </mc:Choice>
  </mc:AlternateContent>
  <xr:revisionPtr revIDLastSave="390" documentId="8_{369B44E4-2D55-4BBA-B7CD-BE0E21E8923F}" xr6:coauthVersionLast="47" xr6:coauthVersionMax="47" xr10:uidLastSave="{0B6993A0-D81E-462C-ACFC-28A330A8CDE7}"/>
  <workbookProtection workbookAlgorithmName="SHA-512" workbookHashValue="s9Ud6bl6rcNlDGXeKweUYGh75AEnF/omiJj++Zhlt1p/ECy1CCDjMhx94GnLD6IqfE/3R24L7+N9fUvuKkletw==" workbookSaltValue="646hrjP8cpsNS/5f8cp4eA==" workbookSpinCount="100000" lockStructure="1"/>
  <bookViews>
    <workbookView xWindow="-28920" yWindow="-120" windowWidth="29040" windowHeight="15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'（別添１）_賃金改善実績報告書・中間報告書'!$A$1:$AG$173</definedName>
    <definedName name="_xlnm.Print_Area" localSheetId="8">'（別添２）_賃金改善実績報告書・中間報告書（法人用）'!$A$1:$AG$172</definedName>
    <definedName name="_xlnm.Print_Area" localSheetId="3">新様式97_看護職員処遇改善評価料・入院ベースアップ評価料!$A$1:$AJ$217</definedName>
    <definedName name="_xlnm.Print_Area" localSheetId="4">新様式98_注５・６継続的賃上げ実施加算!$A$1:$AK$103</definedName>
    <definedName name="_xlnm.Print_Area" localSheetId="5">新様式99_同一法人内複数医療機関届出用補助計算書!$A$1:$AJ$85</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新様式97_看護職員処遇改善評価料・入院ベースアップ評価料!$A$1:$T$155</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新様式97_看護職員処遇改善評価料・入院ベースアップ評価料!$A$1:$T$155</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新様式97_看護職員処遇改善評価料・入院ベースアップ評価料!$A$1:$T$155</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新様式97_看護職員処遇改善評価料・入院ベースアップ評価料!$A$1:$T$155</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新様式97_看護職員処遇改善評価料・入院ベースアップ評価料!$A$1:$T$155</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6" i="7" l="1"/>
  <c r="D166" i="7"/>
  <c r="R124" i="7"/>
  <c r="D124" i="7"/>
  <c r="OK2" i="21" l="1"/>
  <c r="AE128" i="26"/>
  <c r="AL130" i="26"/>
  <c r="AB140" i="33"/>
  <c r="T128" i="26" l="1"/>
  <c r="AJ28" i="33" l="1"/>
  <c r="OD2" i="21" s="1"/>
  <c r="AJ28" i="64"/>
  <c r="OH2" i="21" s="1"/>
  <c r="X28" i="64"/>
  <c r="X28" i="33"/>
  <c r="I12" i="33"/>
  <c r="OJ2" i="21" l="1"/>
  <c r="OI2" i="21"/>
  <c r="OG2" i="21"/>
  <c r="AH67" i="64"/>
  <c r="AH66" i="64"/>
  <c r="AH65" i="64"/>
  <c r="AC65" i="64" s="1"/>
  <c r="A41" i="64"/>
  <c r="AI44" i="64"/>
  <c r="AI42" i="64"/>
  <c r="AI41" i="64"/>
  <c r="AI33" i="64"/>
  <c r="OF2" i="21"/>
  <c r="OE2" i="21"/>
  <c r="OC2" i="21"/>
  <c r="AH66" i="33"/>
  <c r="AC66" i="33" s="1"/>
  <c r="AI33" i="33"/>
  <c r="AI44" i="33"/>
  <c r="AI42" i="33"/>
  <c r="AI41" i="33"/>
  <c r="A41" i="33"/>
  <c r="AI14" i="33"/>
  <c r="AB41" i="64" l="1"/>
  <c r="AB41" i="33"/>
  <c r="AB51" i="33" s="1"/>
  <c r="NZ2" i="21" l="1"/>
  <c r="OB2" i="21"/>
  <c r="OA2" i="21"/>
  <c r="AP46" i="26"/>
  <c r="AF47" i="26" s="1"/>
  <c r="M151" i="26" s="1"/>
  <c r="AB139" i="64"/>
  <c r="AC78" i="33"/>
  <c r="AC79" i="33" s="1"/>
  <c r="AC67" i="64"/>
  <c r="AC66" i="64"/>
  <c r="AH68" i="33"/>
  <c r="AC68" i="33" s="1"/>
  <c r="AH67" i="33"/>
  <c r="AC67" i="33" s="1"/>
  <c r="AQ63" i="32"/>
  <c r="AE63" i="32" s="1"/>
  <c r="AH59" i="32"/>
  <c r="AE55" i="32"/>
  <c r="AR55" i="32"/>
  <c r="AQ55" i="32"/>
  <c r="AR47" i="32"/>
  <c r="AQ47" i="32"/>
  <c r="AK37" i="7"/>
  <c r="AC68" i="64" l="1"/>
  <c r="AE47" i="32"/>
  <c r="AC69" i="33"/>
  <c r="AC70" i="33" l="1"/>
  <c r="Q51" i="32"/>
  <c r="Q43" i="32"/>
  <c r="W52" i="56"/>
  <c r="R52" i="56"/>
  <c r="AQ10" i="56"/>
  <c r="AB52" i="56" s="1"/>
  <c r="AR39" i="26"/>
  <c r="AB80" i="26" s="1"/>
  <c r="AQ37" i="7"/>
  <c r="AB67" i="7" s="1"/>
  <c r="T49" i="26" l="1"/>
  <c r="X54" i="26"/>
  <c r="Z49" i="26"/>
  <c r="S54" i="26"/>
  <c r="AC54" i="26"/>
  <c r="AB69" i="26"/>
  <c r="R80" i="26"/>
  <c r="N49" i="26"/>
  <c r="W80" i="26"/>
  <c r="AB55" i="7"/>
  <c r="V67" i="7"/>
  <c r="P67" i="7"/>
  <c r="AB26" i="56"/>
  <c r="AB39" i="56"/>
  <c r="DL2" i="21" l="1"/>
  <c r="DM2" i="21"/>
  <c r="AC132" i="33"/>
  <c r="AC133" i="33" s="1"/>
  <c r="AC123" i="33"/>
  <c r="AC114" i="33"/>
  <c r="AC105" i="33"/>
  <c r="AC106" i="33" s="1"/>
  <c r="AC96" i="33"/>
  <c r="AP51" i="26"/>
  <c r="AF52" i="26" s="1"/>
  <c r="AP31" i="26"/>
  <c r="I12" i="64"/>
  <c r="G7" i="64"/>
  <c r="G7" i="33"/>
  <c r="AI10" i="33"/>
  <c r="AI9" i="33"/>
  <c r="AK10" i="56"/>
  <c r="AP84" i="7" l="1"/>
  <c r="AH84" i="7"/>
  <c r="AQ84" i="7" s="1"/>
  <c r="AH83" i="7"/>
  <c r="AQ83" i="7" s="1"/>
  <c r="AH81" i="7"/>
  <c r="AP81" i="7" s="1"/>
  <c r="AH80" i="7"/>
  <c r="AP80" i="7" s="1"/>
  <c r="AC95" i="26"/>
  <c r="AH95" i="26" s="1"/>
  <c r="AP95" i="26" s="1"/>
  <c r="AC94" i="26"/>
  <c r="AH94" i="26" s="1"/>
  <c r="AP94" i="26" s="1"/>
  <c r="AK39" i="26"/>
  <c r="AK40" i="7"/>
  <c r="AK50" i="7"/>
  <c r="R165" i="7"/>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31" i="64"/>
  <c r="NQ2" i="21" s="1"/>
  <c r="V24" i="64"/>
  <c r="V19" i="64"/>
  <c r="V24" i="33"/>
  <c r="V19" i="33"/>
  <c r="AB139" i="33" s="1"/>
  <c r="AP83" i="7" l="1"/>
  <c r="AQ81" i="7"/>
  <c r="AQ80" i="7"/>
  <c r="AR95" i="26"/>
  <c r="AR94" i="26"/>
  <c r="I164" i="7"/>
  <c r="B4" i="21"/>
  <c r="A4" i="21"/>
  <c r="AC79" i="7"/>
  <c r="AH79" i="7" s="1"/>
  <c r="AQ79" i="7" s="1"/>
  <c r="AP39" i="56"/>
  <c r="AP38" i="56"/>
  <c r="AP36" i="56"/>
  <c r="AP35" i="56"/>
  <c r="AK35" i="56" s="1"/>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C122" i="64"/>
  <c r="NJ2" i="21" s="1"/>
  <c r="AC113" i="64"/>
  <c r="NC2" i="21" s="1"/>
  <c r="AC104" i="64"/>
  <c r="MV2" i="21" s="1"/>
  <c r="AC95" i="64"/>
  <c r="MO2" i="21" s="1"/>
  <c r="AC86" i="64"/>
  <c r="MH2" i="21" s="1"/>
  <c r="AC77" i="64"/>
  <c r="MA2" i="21" s="1"/>
  <c r="LT2" i="21"/>
  <c r="LS2" i="21"/>
  <c r="LR2" i="21"/>
  <c r="AB51" i="64"/>
  <c r="LJ2" i="21"/>
  <c r="LE2" i="21"/>
  <c r="AC87" i="33"/>
  <c r="AB138" i="33"/>
  <c r="AB141" i="33" s="1"/>
  <c r="AB142" i="33" l="1"/>
  <c r="LQ2" i="21"/>
  <c r="AB137" i="64"/>
  <c r="AP79" i="7"/>
  <c r="AB138" i="64"/>
  <c r="LO2" i="21"/>
  <c r="M111" i="26"/>
  <c r="AC97" i="26"/>
  <c r="AH97" i="26" s="1"/>
  <c r="AC96" i="26"/>
  <c r="AH96" i="26" s="1"/>
  <c r="AC93" i="26"/>
  <c r="AH93" i="26" s="1"/>
  <c r="AC92" i="26"/>
  <c r="AH92" i="26" s="1"/>
  <c r="AC91" i="26"/>
  <c r="AH91" i="26" s="1"/>
  <c r="AC90" i="26"/>
  <c r="D165" i="7"/>
  <c r="AC84" i="7"/>
  <c r="AC83" i="7"/>
  <c r="AC82" i="7"/>
  <c r="AH82" i="7" s="1"/>
  <c r="AC81" i="7"/>
  <c r="AC80" i="7"/>
  <c r="AC78" i="7"/>
  <c r="AH78" i="7" s="1"/>
  <c r="AC77" i="7"/>
  <c r="F49" i="6"/>
  <c r="F47" i="6"/>
  <c r="M105" i="26" l="1"/>
  <c r="AB140" i="64"/>
  <c r="AQ82" i="7"/>
  <c r="AP82" i="7"/>
  <c r="AP78" i="7"/>
  <c r="AQ78" i="7"/>
  <c r="M92" i="7"/>
  <c r="AH77" i="7"/>
  <c r="AP77" i="7" s="1"/>
  <c r="AP85" i="7" s="1"/>
  <c r="AP92" i="26"/>
  <c r="AR92" i="26"/>
  <c r="AR96" i="26"/>
  <c r="AP96" i="26"/>
  <c r="AP93" i="26"/>
  <c r="AR93" i="26"/>
  <c r="AP97" i="26"/>
  <c r="AR97" i="26"/>
  <c r="AP91" i="26"/>
  <c r="AR91" i="26"/>
  <c r="AH90" i="26"/>
  <c r="LU2" i="21"/>
  <c r="AP99" i="7"/>
  <c r="AP98" i="7"/>
  <c r="AN34" i="32"/>
  <c r="G67" i="32"/>
  <c r="AQ77" i="7" l="1"/>
  <c r="AQ85" i="7" s="1"/>
  <c r="M94" i="7" s="1"/>
  <c r="AP90" i="26"/>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M108" i="26" l="1"/>
  <c r="AP101" i="26"/>
  <c r="AL59" i="32"/>
  <c r="AM62" i="32" s="1"/>
  <c r="Q57" i="7"/>
  <c r="Q41" i="56"/>
  <c r="AL43" i="32"/>
  <c r="AL18" i="32"/>
  <c r="AA73" i="32" s="1"/>
  <c r="AS67" i="32" l="1"/>
  <c r="AS69" i="32"/>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M82" i="32" s="1"/>
  <c r="B55" i="32"/>
  <c r="M75" i="32" l="1"/>
  <c r="AN75" i="32"/>
  <c r="FP2" i="21"/>
  <c r="FK2" i="21"/>
  <c r="FJ2" i="21"/>
  <c r="FI2" i="21"/>
  <c r="FG2" i="21"/>
  <c r="FF2" i="21"/>
  <c r="FE2" i="21"/>
  <c r="B2" i="21"/>
  <c r="AD32" i="26" l="1"/>
  <c r="M154" i="26" s="1"/>
  <c r="W81" i="26"/>
  <c r="AP31" i="7"/>
  <c r="AE108" i="7"/>
  <c r="AD32" i="7" l="1"/>
  <c r="IT2" i="21"/>
  <c r="IU2" i="21" l="1"/>
  <c r="V68" i="7"/>
  <c r="A68" i="33" l="1"/>
  <c r="M28" i="56"/>
  <c r="HF2" i="21" s="1"/>
  <c r="AC132" i="64"/>
  <c r="NR2" i="21" s="1"/>
  <c r="A130" i="64"/>
  <c r="AC123" i="64"/>
  <c r="NK2" i="21" s="1"/>
  <c r="A121" i="64"/>
  <c r="AC114" i="64"/>
  <c r="ND2" i="21" s="1"/>
  <c r="A112" i="64"/>
  <c r="AC105" i="64"/>
  <c r="MW2" i="21" s="1"/>
  <c r="A103" i="64"/>
  <c r="AC96" i="64"/>
  <c r="MP2" i="21" s="1"/>
  <c r="A94" i="64"/>
  <c r="AC87" i="64"/>
  <c r="MI2" i="21" s="1"/>
  <c r="A85" i="64"/>
  <c r="AC78" i="64"/>
  <c r="MB2" i="21" s="1"/>
  <c r="A76" i="64"/>
  <c r="A67" i="64"/>
  <c r="AI15" i="64"/>
  <c r="AI14" i="64"/>
  <c r="AI10" i="64"/>
  <c r="AI9" i="64"/>
  <c r="M2" i="64"/>
  <c r="G2" i="64"/>
  <c r="G2" i="33"/>
  <c r="A131" i="33"/>
  <c r="A122" i="33"/>
  <c r="A113" i="33"/>
  <c r="A104" i="33"/>
  <c r="A95" i="33"/>
  <c r="A86" i="33"/>
  <c r="A77" i="33"/>
  <c r="AC69"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J2" i="21"/>
  <c r="AI2" i="21"/>
  <c r="AH2" i="21"/>
  <c r="AG2" i="21"/>
  <c r="AF2" i="21"/>
  <c r="Y2" i="21"/>
  <c r="X2" i="21"/>
  <c r="M2" i="21"/>
  <c r="L2" i="21"/>
  <c r="K2" i="21"/>
  <c r="J2" i="21"/>
  <c r="I2" i="21"/>
  <c r="H2" i="21"/>
  <c r="G2" i="21"/>
  <c r="F2" i="21"/>
  <c r="E2" i="21"/>
  <c r="D2" i="21"/>
  <c r="C2" i="21"/>
  <c r="P2" i="21"/>
  <c r="KJ2" i="21"/>
  <c r="KC2" i="21"/>
  <c r="JV2" i="21"/>
  <c r="JO2" i="21"/>
  <c r="JH2" i="21"/>
  <c r="AB141" i="64" l="1"/>
  <c r="NY2" i="21" s="1"/>
  <c r="NX2" i="21"/>
  <c r="JP2" i="21"/>
  <c r="AC97" i="33"/>
  <c r="JI2" i="21" s="1"/>
  <c r="AC115" i="33"/>
  <c r="JW2" i="21" s="1"/>
  <c r="AC124" i="33"/>
  <c r="KD2" i="21" s="1"/>
  <c r="KK2" i="21"/>
  <c r="AC88" i="33"/>
  <c r="JB2" i="21" s="1"/>
  <c r="IL2" i="21"/>
  <c r="IK2" i="21"/>
  <c r="IN2" i="21" l="1"/>
  <c r="D42" i="6"/>
  <c r="IO2" i="21" l="1"/>
  <c r="AK13" i="56"/>
  <c r="AK42" i="26"/>
  <c r="D160" i="7"/>
  <c r="CB2" i="21"/>
  <c r="J4" i="5"/>
  <c r="GZ2" i="21" l="1"/>
  <c r="DF2" i="21"/>
  <c r="AK38" i="56"/>
  <c r="HC2" i="21"/>
  <c r="DI2" i="21"/>
  <c r="AK68" i="26"/>
  <c r="AK65" i="26"/>
  <c r="AK63" i="7"/>
  <c r="AK60" i="7"/>
  <c r="AL2" i="21"/>
  <c r="AO2" i="21"/>
  <c r="BU2" i="21"/>
  <c r="M2" i="33" l="1"/>
  <c r="AI15" i="33" l="1"/>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CC2" i="21"/>
  <c r="M98" i="7"/>
  <c r="AN22" i="32"/>
  <c r="AM137" i="26"/>
  <c r="AL145" i="26"/>
  <c r="FA2" i="21" l="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3" i="26" l="1"/>
  <c r="AL126" i="26"/>
  <c r="AL128" i="26"/>
  <c r="L150" i="26" l="1"/>
  <c r="AL141"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157" i="40" l="1"/>
  <c r="I157" i="40" s="1"/>
  <c r="H80" i="40"/>
  <c r="I80" i="40" s="1"/>
  <c r="H59" i="40"/>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50"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5" i="26" s="1"/>
  <c r="AK135" i="26" s="1"/>
  <c r="K11" i="8"/>
  <c r="K12" i="8"/>
  <c r="K13" i="8"/>
  <c r="K14" i="8"/>
  <c r="K15" i="8"/>
  <c r="K16" i="8"/>
  <c r="K17" i="8"/>
  <c r="K18" i="8"/>
  <c r="K19" i="8"/>
  <c r="K20" i="8"/>
  <c r="K21" i="8"/>
  <c r="K22" i="8"/>
  <c r="K23" i="8"/>
  <c r="K24" i="8"/>
  <c r="K25" i="8"/>
  <c r="K26" i="8"/>
  <c r="AL110" i="7"/>
  <c r="KR2" i="21" l="1"/>
  <c r="AM135" i="26"/>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G232" i="27"/>
  <c r="F251" i="27"/>
  <c r="F187" i="27"/>
  <c r="G132" i="27"/>
  <c r="G68" i="27"/>
  <c r="F235" i="27"/>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F231" i="27"/>
  <c r="F162" i="27"/>
  <c r="G101" i="27"/>
  <c r="G37" i="27"/>
  <c r="G106" i="27"/>
  <c r="G207" i="27"/>
  <c r="F146" i="27"/>
  <c r="F82" i="27"/>
  <c r="F18" i="27"/>
  <c r="F158" i="27"/>
  <c r="G217" i="27"/>
  <c r="G158" i="27"/>
  <c r="G100" i="27"/>
  <c r="G36" i="27"/>
  <c r="G176" i="27"/>
  <c r="F219" i="27"/>
  <c r="G165" i="27"/>
  <c r="G244" i="27"/>
  <c r="F167" i="27"/>
  <c r="F32" i="27"/>
  <c r="G79" i="27"/>
  <c r="F156" i="27"/>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F166" i="27"/>
  <c r="F64" i="27"/>
  <c r="F182" i="27"/>
  <c r="H212" i="27" l="1"/>
  <c r="I212" i="27" s="1"/>
  <c r="H50" i="27"/>
  <c r="I50" i="27" s="1"/>
  <c r="H18" i="27"/>
  <c r="I18" i="27" s="1"/>
  <c r="H235" i="27"/>
  <c r="I235" i="27" s="1"/>
  <c r="H180" i="27"/>
  <c r="I180" i="27" s="1"/>
  <c r="H164" i="5"/>
  <c r="I164" i="5" s="1"/>
  <c r="H62" i="27"/>
  <c r="I62" i="27" s="1"/>
  <c r="H63" i="27"/>
  <c r="I63" i="27" s="1"/>
  <c r="H156" i="27"/>
  <c r="I156" i="27" s="1"/>
  <c r="H58" i="27"/>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L153" i="26" l="1"/>
  <c r="FM2" i="21" s="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3"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<sst xmlns="http://schemas.openxmlformats.org/spreadsheetml/2006/main" count="4082" uniqueCount="1929">
  <si>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</si>
  <si>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</si>
  <si>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</si>
  <si>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</si>
  <si>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</si>
  <si>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</si>
  <si>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</si>
  <si>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</si>
  <si>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</si>
  <si>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</si>
  <si>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</si>
  <si>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</si>
  <si>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</si>
  <si>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</si>
  <si>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</si>
  <si>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</si>
  <si>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</si>
  <si>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</si>
  <si>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</si>
  <si>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</si>
  <si>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</si>
  <si>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</si>
  <si>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</si>
  <si>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</si>
  <si>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</si>
  <si>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</si>
  <si>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</si>
  <si>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</si>
  <si>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</si>
  <si>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</si>
  <si>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</si>
  <si>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</si>
  <si>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</si>
  <si>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</si>
  <si>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</si>
  <si>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</si>
  <si>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</si>
  <si>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</si>
  <si>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</si>
  <si>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</si>
  <si>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</si>
  <si>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</si>
  <si>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</si>
  <si>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</si>
  <si>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</si>
  <si>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</si>
  <si>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</si>
  <si>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</si>
  <si>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</si>
  <si>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</si>
  <si>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</si>
  <si>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</si>
  <si>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</si>
  <si>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</si>
  <si>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</si>
  <si>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</si>
  <si>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</si>
  <si>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</si>
  <si>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</si>
  <si>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</si>
  <si>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</si>
  <si>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</si>
  <si>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</si>
  <si>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</si>
  <si>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</si>
  <si>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</si>
  <si>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</si>
  <si>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</si>
  <si>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</si>
  <si>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</si>
  <si>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</si>
  <si>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</si>
  <si>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</si>
  <si>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</si>
  <si>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</si>
  <si>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</si>
  <si>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</si>
  <si>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</si>
  <si>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</si>
  <si>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</si>
  <si>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</si>
  <si>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</si>
  <si>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</si>
  <si>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</si>
  <si>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</si>
  <si>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</si>
  <si>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</si>
  <si>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</si>
  <si>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</si>
  <si>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</si>
  <si>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</si>
  <si>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</si>
  <si>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</si>
  <si>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</si>
  <si>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</si>
  <si>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</si>
  <si>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</si>
  <si>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</si>
  <si>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</si>
  <si>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</si>
  <si>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</si>
  <si>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</si>
  <si>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</si>
  <si>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</si>
  <si>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</si>
  <si>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</si>
  <si>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</si>
  <si>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</si>
  <si>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</si>
  <si>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</si>
  <si>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</si>
  <si>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</si>
  <si>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</si>
  <si>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</si>
  <si>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</si>
  <si>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</si>
  <si>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</si>
  <si>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</si>
  <si>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</si>
  <si>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</si>
  <si>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</si>
  <si>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</si>
  <si>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</si>
  <si>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</si>
  <si>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</si>
  <si>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</si>
  <si>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</si>
  <si>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</si>
  <si>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</si>
  <si>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</si>
  <si>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</si>
  <si>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</si>
  <si>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</si>
  <si>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</si>
  <si>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</si>
  <si>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</si>
  <si>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</si>
  <si>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</si>
  <si>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</si>
  <si>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</si>
  <si>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</si>
  <si>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</si>
  <si>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</si>
  <si>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</si>
  <si>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</si>
  <si>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</si>
  <si>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</si>
  <si>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</si>
  <si>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</si>
  <si>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</si>
  <si>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</si>
  <si>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</si>
  <si>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</si>
  <si>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</si>
  <si>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</si>
  <si>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</si>
  <si>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</si>
  <si>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</si>
  <si>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</si>
  <si>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</si>
  <si>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</si>
  <si>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</si>
  <si>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</si>
  <si>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</si>
  <si>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</si>
  <si>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</si>
  <si>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</si>
  <si>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</si>
  <si>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</si>
  <si>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</si>
  <si>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</si>
  <si>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</si>
  <si>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</si>
  <si>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</si>
  <si>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</si>
  <si>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</si>
  <si>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</si>
  <si>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</si>
  <si>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</si>
  <si>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</si>
  <si>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</si>
  <si>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</si>
  <si>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</si>
  <si>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</si>
  <si>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</si>
  <si>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</si>
  <si>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</si>
  <si>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</si>
  <si>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</si>
  <si>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</si>
  <si>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</si>
  <si>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</si>
  <si>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</si>
  <si>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</si>
  <si>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</si>
  <si>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</si>
  <si>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</si>
  <si>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</si>
  <si>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</si>
  <si>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</si>
  <si>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</si>
  <si>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</si>
  <si>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</si>
  <si>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</si>
  <si>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</si>
  <si>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</si>
  <si>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</si>
  <si>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</si>
  <si>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</si>
  <si>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</si>
  <si>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</si>
  <si>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</si>
  <si>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</si>
  <si>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</si>
  <si>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</si>
  <si>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</si>
  <si>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</si>
  <si>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</si>
  <si>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</si>
  <si>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</si>
  <si>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</si>
  <si>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</si>
  <si>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</si>
  <si>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</si>
  <si>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</si>
  <si>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</si>
  <si>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</si>
  <si>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</si>
  <si>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</si>
  <si>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</si>
  <si>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</si>
  <si>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</si>
  <si>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</si>
  <si>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</si>
  <si>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</si>
  <si>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</si>
  <si>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</si>
  <si>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</si>
  <si>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</si>
  <si>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</si>
  <si>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</si>
  <si>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</si>
  <si>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</si>
  <si>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</si>
  <si>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</si>
  <si>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</si>
  <si>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</si>
  <si>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</si>
  <si>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</si>
  <si>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</si>
  <si>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</si>
  <si>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</si>
  <si>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</si>
  <si>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</si>
  <si>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</si>
  <si>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</si>
  <si>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</si>
  <si>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</si>
  <si>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</si>
  <si>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</si>
  <si>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</si>
  <si>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</si>
  <si>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</si>
  <si>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</si>
  <si>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</si>
  <si>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</si>
  <si>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</si>
  <si>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</si>
  <si>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</si>
  <si>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</si>
  <si>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</si>
  <si>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</si>
  <si>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</si>
  <si>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</si>
  <si>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</si>
  <si>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</si>
  <si>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</si>
  <si>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</si>
  <si>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</si>
  <si>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</si>
  <si>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</si>
  <si>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</si>
  <si>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</si>
  <si>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</si>
  <si>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</si>
  <si>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</si>
  <si>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</si>
  <si>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</si>
  <si>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</si>
  <si>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</si>
  <si>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</si>
  <si>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</si>
  <si>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</si>
  <si>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</si>
  <si>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</si>
  <si>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</si>
  <si>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</si>
  <si>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</si>
  <si>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</si>
  <si>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</si>
  <si>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</si>
  <si>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</si>
  <si>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</si>
  <si>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</si>
  <si>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</si>
  <si>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</si>
  <si>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</si>
  <si>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</si>
  <si>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</si>
  <si>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</si>
  <si>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</si>
  <si>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</si>
  <si>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</si>
  <si>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</si>
  <si>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</si>
  <si>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</si>
  <si>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</si>
  <si>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</si>
  <si>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</si>
  <si>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</si>
  <si>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</si>
  <si>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</si>
  <si>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</si>
  <si>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</si>
  <si>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</si>
  <si>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</si>
  <si>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</si>
  <si>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</si>
  <si>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</si>
  <si>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</si>
  <si>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</si>
  <si>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</si>
  <si>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</si>
  <si>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</si>
  <si>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</si>
  <si>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</si>
  <si>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</si>
  <si>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</si>
  <si>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</si>
  <si>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</si>
  <si>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</si>
  <si>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</si>
  <si>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</si>
  <si>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</si>
  <si>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</si>
  <si>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</si>
  <si>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</si>
  <si>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</si>
  <si>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</si>
  <si>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</si>
  <si>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</si>
  <si>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</si>
  <si>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</si>
  <si>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</si>
  <si>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</si>
  <si>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</si>
  <si>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</si>
  <si>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</si>
  <si>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</si>
  <si>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</si>
  <si>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</si>
  <si>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</si>
  <si>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</si>
  <si>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</si>
  <si>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</si>
  <si>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</si>
  <si>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</si>
  <si>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</si>
  <si>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</si>
  <si>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</si>
  <si>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</si>
  <si>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</si>
  <si>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</si>
  <si>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</si>
  <si>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</si>
  <si>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</si>
  <si>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</si>
  <si>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</si>
  <si>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</si>
  <si>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</si>
  <si>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</si>
  <si>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</si>
  <si>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</si>
  <si>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</si>
  <si>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</si>
  <si>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</si>
  <si>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</si>
  <si>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</si>
  <si>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</si>
  <si>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</si>
  <si>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</si>
  <si>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</si>
  <si>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</si>
  <si>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</si>
  <si>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</si>
  <si>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</si>
  <si>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</si>
  <si>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</si>
  <si>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</si>
  <si>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</si>
  <si>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</si>
  <si>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</si>
  <si>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</si>
  <si>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</si>
  <si>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</si>
  <si>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</si>
  <si>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</si>
  <si>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</si>
  <si>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</si>
  <si>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</si>
  <si>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</si>
  <si>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</si>
  <si>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</si>
  <si>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</si>
  <si>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</si>
  <si>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</si>
  <si>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</si>
  <si>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</si>
  <si>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</si>
  <si>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</si>
  <si>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</si>
  <si>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</si>
  <si>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</si>
  <si>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</si>
  <si>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</si>
  <si>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</si>
  <si>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</si>
  <si>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</si>
  <si>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</si>
  <si>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</si>
  <si>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</si>
  <si>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</si>
  <si>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</si>
  <si>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</si>
  <si>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</si>
  <si>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</si>
  <si>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</si>
  <si>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</si>
  <si>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</si>
  <si>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</si>
  <si>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</si>
  <si>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</si>
  <si>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</si>
  <si>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</si>
  <si>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</si>
  <si>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</si>
  <si>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</si>
  <si>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</si>
  <si>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</si>
  <si>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</si>
  <si>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</si>
  <si>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</si>
  <si>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</si>
  <si>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</si>
  <si>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</si>
  <si>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</si>
  <si>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</si>
  <si>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</si>
  <si>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</si>
  <si>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</si>
  <si>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</si>
  <si>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</si>
  <si>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</si>
  <si>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</si>
  <si>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</si>
  <si>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</si>
  <si>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</si>
  <si>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</si>
  <si>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</si>
  <si>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</si>
  <si>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</si>
  <si>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</si>
  <si>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</si>
  <si>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</si>
  <si>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</si>
  <si>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</si>
  <si>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</si>
  <si>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</si>
  <si>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</si>
  <si>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</si>
  <si>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</si>
  <si>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</si>
  <si>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</si>
  <si>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</si>
  <si>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</si>
  <si>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</si>
  <si>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</si>
  <si>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</si>
  <si>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</si>
  <si>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</si>
  <si>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</si>
  <si>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</si>
  <si>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</si>
  <si>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</si>
  <si>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</si>
  <si>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</si>
  <si>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</si>
  <si>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</si>
  <si>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</si>
  <si>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</si>
  <si>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</si>
  <si>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</si>
  <si>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</si>
  <si>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</si>
  <si>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</si>
  <si>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</si>
  <si>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</si>
  <si>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</si>
  <si>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</si>
  <si>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</si>
  <si>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</si>
  <si>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</si>
  <si>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</si>
  <si>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</si>
  <si>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</si>
  <si>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</si>
  <si>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</si>
  <si>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</si>
  <si>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</si>
  <si>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</si>
  <si>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</si>
  <si>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</si>
  <si>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</si>
  <si>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</si>
  <si>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</si>
  <si>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</si>
  <si>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</si>
  <si>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</si>
  <si>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</si>
  <si>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</si>
  <si>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</si>
  <si>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</si>
  <si>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</si>
  <si>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</si>
  <si>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</si>
  <si>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</si>
  <si>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</si>
  <si>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</si>
  <si>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</si>
  <si>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</si>
  <si>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</si>
  <si>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</si>
  <si>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</si>
  <si>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</si>
  <si>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</si>
  <si>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</si>
  <si>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</si>
  <si>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</si>
  <si>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</si>
  <si>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</si>
  <si>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</si>
  <si>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</si>
  <si>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</si>
  <si>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</si>
  <si>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</si>
  <si>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</si>
  <si>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</si>
  <si>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</si>
  <si>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</si>
  <si>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</si>
  <si>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</si>
  <si>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</si>
  <si>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</si>
  <si>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</si>
  <si>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</si>
  <si>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</si>
  <si>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</si>
  <si>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</si>
  <si>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</si>
  <si>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</si>
  <si>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</si>
  <si>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</si>
  <si>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</si>
  <si>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</si>
  <si>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</si>
  <si>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</si>
  <si>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</si>
  <si>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</si>
  <si>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</si>
  <si>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</si>
  <si>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</si>
  <si>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</si>
  <si>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</si>
  <si>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</si>
  <si>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</si>
  <si>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</si>
  <si>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</si>
  <si>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</si>
  <si>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</si>
  <si>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</si>
  <si>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</si>
  <si>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</si>
  <si>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</si>
  <si>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</si>
  <si>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</si>
  <si>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</si>
  <si>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</si>
  <si>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</si>
  <si>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</si>
  <si>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</si>
  <si>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</si>
  <si>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</si>
  <si>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</si>
  <si>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</si>
  <si>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</si>
  <si>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</si>
  <si>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</si>
  <si>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</si>
  <si>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</si>
  <si>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</si>
  <si>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</si>
  <si>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</si>
  <si>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</si>
  <si>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</si>
  <si>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</si>
  <si>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</si>
  <si>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</si>
  <si>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</si>
  <si>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</si>
  <si>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</si>
  <si>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</si>
  <si>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</si>
  <si>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</si>
  <si>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</si>
  <si>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</si>
  <si>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</si>
  <si>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</si>
  <si>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</si>
  <si>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</si>
  <si>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</si>
  <si>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</si>
  <si>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</si>
  <si>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</si>
  <si>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</si>
  <si>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</si>
  <si>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</si>
  <si>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</si>
  <si>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</si>
  <si>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</si>
  <si>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</si>
  <si>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</si>
  <si>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</si>
  <si>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</si>
  <si>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</si>
  <si>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</si>
  <si>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</si>
  <si>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</si>
  <si>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</si>
  <si>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</si>
  <si>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</si>
  <si>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</si>
  <si>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</si>
  <si>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</si>
  <si>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</si>
  <si>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</si>
  <si>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</si>
  <si>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</si>
  <si>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</si>
  <si>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</si>
  <si>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</si>
  <si>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</si>
  <si>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</si>
  <si>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</si>
  <si>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</si>
  <si>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</si>
  <si>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</si>
  <si>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</si>
  <si>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</si>
  <si>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</si>
  <si>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</si>
  <si>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</si>
  <si>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</si>
  <si>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</si>
  <si>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</si>
  <si>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</si>
  <si>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</si>
  <si>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</si>
  <si>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</si>
  <si>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</si>
  <si>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</si>
  <si>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</si>
  <si>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</si>
  <si>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</si>
  <si>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</si>
  <si>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</si>
  <si>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</si>
  <si>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</si>
  <si>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</si>
  <si>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</si>
  <si>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</si>
  <si>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</si>
  <si>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</si>
  <si>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</si>
  <si>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</si>
  <si>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</si>
  <si>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</si>
  <si>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</si>
  <si>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</si>
  <si>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</si>
  <si>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</si>
  <si>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</si>
  <si>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</si>
  <si>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</si>
  <si>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</si>
  <si>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</si>
  <si>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</si>
  <si>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</si>
  <si>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</si>
  <si>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</si>
  <si>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</si>
  <si>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</si>
  <si>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</si>
  <si>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</si>
  <si>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</si>
  <si>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</si>
  <si>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</si>
  <si>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</si>
  <si>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</si>
  <si>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</si>
  <si>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</si>
  <si>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</si>
  <si>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</si>
  <si>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</si>
  <si>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</si>
  <si>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</si>
  <si>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</si>
  <si>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</si>
  <si>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</si>
  <si>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</si>
  <si>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</si>
  <si>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</si>
  <si>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</si>
  <si>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</si>
  <si>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</si>
  <si>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</si>
  <si>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</si>
  <si>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</si>
  <si>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</si>
  <si>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</si>
  <si>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</si>
  <si>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</si>
  <si>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</si>
  <si>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</si>
  <si>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</si>
  <si>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</si>
  <si>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</si>
  <si>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</si>
  <si>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</si>
  <si>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</si>
  <si>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</si>
  <si>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</si>
  <si>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</si>
  <si>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</si>
  <si>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</si>
  <si>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</si>
  <si>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</si>
  <si>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</si>
  <si>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</si>
  <si>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</si>
  <si>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</si>
  <si>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</si>
  <si>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</si>
  <si>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</si>
  <si>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</si>
  <si>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</si>
  <si>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</si>
  <si>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</si>
  <si>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</si>
  <si>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</si>
  <si>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</si>
  <si>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</si>
  <si>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</si>
  <si>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</si>
  <si>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</si>
  <si>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</si>
  <si>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</si>
  <si>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</si>
  <si>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</si>
  <si>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</si>
  <si>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</si>
  <si>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</si>
  <si>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</si>
  <si>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</si>
  <si>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</si>
  <si>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</si>
  <si>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</si>
  <si>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</si>
  <si>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</si>
  <si>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</si>
  <si>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</si>
  <si>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</si>
  <si>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</si>
  <si>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</si>
  <si>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</si>
  <si>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</si>
  <si>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</si>
  <si>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</si>
  <si>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</si>
  <si>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</si>
  <si>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</si>
  <si>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</si>
  <si>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</si>
  <si>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</si>
  <si>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</si>
  <si>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</si>
  <si>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</si>
  <si>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</si>
  <si>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</si>
  <si>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</si>
  <si>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</si>
  <si>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</si>
  <si>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</si>
  <si>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</si>
  <si>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</si>
  <si>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</si>
  <si>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</si>
  <si>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</si>
  <si>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</si>
  <si>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</si>
  <si>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</si>
  <si>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</si>
  <si>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</si>
  <si>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</si>
  <si>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</si>
  <si>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</si>
  <si>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</si>
  <si>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</si>
  <si>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</si>
  <si>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</si>
  <si>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</si>
  <si>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</si>
  <si>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</si>
  <si>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</si>
  <si>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</si>
  <si>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</si>
  <si>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</si>
  <si>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</si>
  <si>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</si>
  <si>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</si>
  <si>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</si>
  <si>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</si>
  <si>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</si>
  <si>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</si>
  <si>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</si>
  <si>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</si>
  <si>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</si>
  <si>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</si>
  <si>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</si>
  <si>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</si>
  <si>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</si>
  <si>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</si>
  <si>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</si>
  <si>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</si>
  <si>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</si>
  <si>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</si>
  <si>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</si>
  <si>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</si>
  <si>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</si>
  <si>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</si>
  <si>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</si>
  <si>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</si>
  <si>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</si>
  <si>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</si>
  <si>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</si>
  <si>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</si>
  <si>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</si>
  <si>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</si>
  <si>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</si>
  <si>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</si>
  <si>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</si>
  <si>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</si>
  <si>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</si>
  <si>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</si>
  <si>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</si>
  <si>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</si>
  <si>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</si>
  <si>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</si>
  <si>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</si>
  <si>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</si>
  <si>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</si>
  <si>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</si>
  <si>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</si>
  <si>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</si>
  <si>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</si>
  <si>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</si>
  <si>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</si>
  <si>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</si>
  <si>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</si>
  <si>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</si>
  <si>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</si>
  <si>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</si>
  <si>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</si>
  <si>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</si>
  <si>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</si>
  <si>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</si>
  <si>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</si>
  <si>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</si>
  <si>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</si>
  <si>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</si>
  <si>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</si>
  <si>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</si>
  <si>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</si>
  <si>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</si>
  <si>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</si>
  <si>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</si>
  <si>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</si>
  <si>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</si>
  <si>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</si>
  <si>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</si>
  <si>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</si>
  <si>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</si>
  <si>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</si>
  <si>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</si>
  <si>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</si>
  <si>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</si>
  <si>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</si>
  <si>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</si>
  <si>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</si>
  <si>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</si>
  <si>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</si>
  <si>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</si>
  <si>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</si>
  <si>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</si>
  <si>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</si>
  <si>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</si>
  <si>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</si>
  <si>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</si>
  <si>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</si>
  <si>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</si>
  <si>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</si>
  <si>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</si>
  <si>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</si>
  <si>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</si>
  <si>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</si>
  <si>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</si>
  <si>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</si>
  <si>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</si>
  <si>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</si>
  <si>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</si>
  <si>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</si>
  <si>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</si>
  <si>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</si>
  <si>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</si>
  <si>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</si>
  <si>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</si>
  <si>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</si>
  <si>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</si>
  <si>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</si>
  <si>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</si>
  <si>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</si>
  <si>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</si>
  <si>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</si>
  <si>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</si>
  <si>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</si>
  <si>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</si>
  <si>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</si>
  <si>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</si>
  <si>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</si>
  <si>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</si>
  <si>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</si>
  <si>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</si>
  <si>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</si>
  <si>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</si>
  <si>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</si>
  <si>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</si>
  <si>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</si>
  <si>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</si>
  <si>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</si>
  <si>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</si>
  <si>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</si>
  <si>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</si>
  <si>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</si>
  <si>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</si>
  <si>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</si>
  <si>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</si>
  <si>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</si>
  <si>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</si>
  <si>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</si>
  <si>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</si>
  <si>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</si>
  <si>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</si>
  <si>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</si>
  <si>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</si>
  <si>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</si>
  <si>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</si>
  <si>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</si>
  <si>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</si>
  <si>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</si>
  <si>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</si>
  <si>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</si>
  <si>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</si>
  <si>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</si>
  <si>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</si>
  <si>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</si>
  <si>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</si>
  <si>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</si>
  <si>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</si>
  <si>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</si>
  <si>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</si>
  <si>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</si>
  <si>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</si>
  <si>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</si>
  <si>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</si>
  <si>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</si>
  <si>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</si>
  <si>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</si>
  <si>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</si>
  <si>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</si>
  <si>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</si>
  <si>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</si>
  <si>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</si>
  <si>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</si>
  <si>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</si>
  <si>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</si>
  <si>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</si>
  <si>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</si>
  <si>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</si>
  <si>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</si>
  <si>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</si>
  <si>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</si>
  <si>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</si>
  <si>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</si>
  <si>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</si>
  <si>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</si>
  <si>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</si>
  <si>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</si>
  <si>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</si>
  <si>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</si>
  <si>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</si>
  <si>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</si>
  <si>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</si>
  <si>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</si>
  <si>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</si>
  <si>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</si>
  <si>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</si>
  <si>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</si>
  <si>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</si>
  <si>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</si>
  <si>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</si>
  <si>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</si>
  <si>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</si>
  <si>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</si>
  <si>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</si>
  <si>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</si>
  <si>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</si>
  <si>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</si>
  <si>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</si>
  <si>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</si>
  <si>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</si>
  <si>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</si>
  <si>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</si>
  <si>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</si>
  <si>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</si>
  <si>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</si>
  <si>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</si>
  <si>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</si>
  <si>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</si>
  <si>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</si>
  <si>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</si>
  <si>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</si>
  <si>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</si>
  <si>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</si>
  <si>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</si>
  <si>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</si>
  <si>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</si>
  <si>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</si>
  <si>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</si>
  <si>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</si>
  <si>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</si>
  <si>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</si>
  <si>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</si>
  <si>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</si>
  <si>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</si>
  <si>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</si>
  <si>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</si>
  <si>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</si>
  <si>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</si>
  <si>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</si>
  <si>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</si>
  <si>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</si>
  <si>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</si>
  <si>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</si>
  <si>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</si>
  <si>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</si>
  <si>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</si>
  <si>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</si>
  <si>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</si>
  <si>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</si>
  <si>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</si>
  <si>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</si>
  <si>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</si>
  <si>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</si>
  <si>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</si>
  <si>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</si>
  <si>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</si>
  <si>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</si>
  <si>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</si>
  <si>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</si>
  <si>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</si>
  <si>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</si>
  <si>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</si>
  <si>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</si>
  <si>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</si>
  <si>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</si>
  <si>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</si>
  <si>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</si>
  <si>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</si>
  <si>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</si>
  <si>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</si>
  <si>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</si>
  <si>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</si>
  <si>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</si>
  <si>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</si>
  <si>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</si>
  <si>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</si>
  <si>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</si>
  <si>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</si>
  <si>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</si>
  <si>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</si>
  <si>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</si>
  <si>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</si>
  <si>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</si>
  <si>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</si>
  <si>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</si>
  <si>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</si>
  <si>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</si>
  <si>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</si>
  <si>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</si>
  <si>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</si>
  <si>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</si>
  <si>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</si>
  <si>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</si>
  <si>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</si>
  <si>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</si>
  <si>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</si>
  <si>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</si>
  <si>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</si>
  <si>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</si>
  <si>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</si>
  <si>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</si>
  <si>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</si>
  <si>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</si>
  <si>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</si>
  <si>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</si>
  <si>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</si>
  <si>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</si>
  <si>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</si>
  <si>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</si>
  <si>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</si>
  <si>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</si>
  <si>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</si>
  <si>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</si>
  <si>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</si>
  <si>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</si>
  <si>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</si>
  <si>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</si>
  <si>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</si>
  <si>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</si>
  <si>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</si>
  <si>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</si>
  <si>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</si>
  <si>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</si>
  <si>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</si>
  <si>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</si>
  <si>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</si>
  <si>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</si>
  <si>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</si>
  <si>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</si>
  <si>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</si>
  <si>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</si>
  <si>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</si>
  <si>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</si>
  <si>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</si>
  <si>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</si>
  <si>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</si>
  <si>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</si>
  <si>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</si>
  <si>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</si>
  <si>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</si>
  <si>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</si>
  <si>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</si>
  <si>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</si>
  <si>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</si>
  <si>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</si>
  <si>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</si>
  <si>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</si>
  <si>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</si>
  <si>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</si>
  <si>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</si>
  <si>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</si>
  <si>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</si>
  <si>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</si>
  <si>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</si>
  <si>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</si>
  <si>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</si>
  <si>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</si>
  <si>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</si>
  <si>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</si>
  <si>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</si>
  <si>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</si>
  <si>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</si>
  <si>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</si>
  <si>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</si>
  <si>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</si>
  <si>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</si>
  <si>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</si>
  <si>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</si>
  <si>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</si>
  <si>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</si>
  <si>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</si>
  <si>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</si>
  <si>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</si>
  <si>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</si>
  <si>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</si>
  <si>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</si>
  <si>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</si>
  <si>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</si>
  <si>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</si>
  <si>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</si>
  <si>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</si>
  <si>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</si>
  <si>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</si>
  <si>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</si>
  <si>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</si>
  <si>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</si>
  <si>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</si>
  <si>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</si>
  <si>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</si>
  <si>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</si>
  <si>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</si>
  <si>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</si>
  <si>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</si>
  <si>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</si>
  <si>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</si>
  <si>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</si>
  <si>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</si>
  <si>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</si>
  <si>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</si>
  <si>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</si>
  <si>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</si>
  <si>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</si>
  <si>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</si>
  <si>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</si>
  <si>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</si>
  <si>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</si>
  <si>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</si>
  <si>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</si>
  <si>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</si>
  <si>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</si>
  <si>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</si>
  <si>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</si>
  <si>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</si>
  <si>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</si>
  <si>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</si>
  <si>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</si>
  <si>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</si>
  <si>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</si>
  <si>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</si>
  <si>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</si>
  <si>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</si>
  <si>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</si>
  <si>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</si>
  <si>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</si>
  <si>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</si>
  <si>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</si>
  <si>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</si>
  <si>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</si>
  <si>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</si>
  <si>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</si>
  <si>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</si>
  <si>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</si>
  <si>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</si>
  <si>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</si>
  <si>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</si>
  <si>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</si>
  <si>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</si>
  <si>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</si>
  <si>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</si>
  <si>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</si>
  <si>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</si>
  <si>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</si>
  <si>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</si>
  <si>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</si>
  <si>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</si>
  <si>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</si>
  <si>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</si>
  <si>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</si>
  <si>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</si>
  <si>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</si>
  <si>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</si>
  <si>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</si>
  <si>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</si>
  <si>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</si>
  <si>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</si>
  <si>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</si>
  <si>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</si>
  <si>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</si>
  <si>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</si>
  <si>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</si>
  <si>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</si>
  <si>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</si>
  <si>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</si>
  <si>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</si>
  <si>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</si>
  <si>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</si>
  <si>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</si>
  <si>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</si>
  <si>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</si>
  <si>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</si>
  <si>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</si>
  <si>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</si>
  <si>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</si>
  <si>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</si>
  <si>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</si>
  <si>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</si>
  <si>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</si>
  <si>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</si>
  <si>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</si>
  <si>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</si>
  <si>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</si>
  <si>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</si>
  <si>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</si>
  <si>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</si>
  <si>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</si>
  <si>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</si>
  <si>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</si>
  <si>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</si>
  <si>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</si>
  <si>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</si>
  <si>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</si>
  <si>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</si>
  <si>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</si>
  <si>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</si>
  <si>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</si>
  <si>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</si>
  <si>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</si>
  <si>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</si>
  <si>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</si>
  <si>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</si>
  <si>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</si>
  <si>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</si>
  <si>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</si>
  <si>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</si>
  <si>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</si>
  <si>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</si>
  <si>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</si>
  <si>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</si>
  <si>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</si>
  <si>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</si>
  <si>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</si>
  <si>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</si>
  <si>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</si>
  <si>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</si>
  <si>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</si>
  <si>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</si>
  <si>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</si>
  <si>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</si>
  <si>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</si>
  <si>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</si>
  <si>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</si>
  <si>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</si>
  <si>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</si>
  <si>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</si>
  <si>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</si>
  <si>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</si>
  <si>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</si>
  <si>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</si>
  <si>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</si>
  <si>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</si>
  <si>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</si>
  <si>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</si>
  <si>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</si>
  <si>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</si>
  <si>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</si>
  <si>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</si>
  <si>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</si>
  <si>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</si>
  <si>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</si>
  <si>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</si>
  <si>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</si>
  <si>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</si>
  <si>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</si>
  <si>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</si>
  <si>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</si>
  <si>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</si>
  <si>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</si>
  <si>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</si>
  <si>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</si>
  <si>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</si>
  <si>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</si>
  <si>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</si>
  <si>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</si>
  <si>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</si>
  <si>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</si>
  <si>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</si>
  <si>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</si>
  <si>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</si>
  <si>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</si>
  <si>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</si>
  <si>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</si>
  <si>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</si>
  <si>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</si>
  <si>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</si>
  <si>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</si>
  <si>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</si>
  <si>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</si>
  <si>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</si>
  <si>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</si>
  <si>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</si>
  <si>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</si>
  <si>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</si>
  <si>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</si>
  <si>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</si>
  <si>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</si>
  <si>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</si>
  <si>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</si>
  <si>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</si>
  <si>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</si>
  <si>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</si>
  <si>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</si>
  <si>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</si>
  <si>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</si>
  <si>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</si>
  <si>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</si>
  <si>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</si>
  <si>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</si>
  <si>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</si>
  <si>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</si>
  <si>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</si>
  <si>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</si>
  <si>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</si>
  <si>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</si>
  <si>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</si>
  <si>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</si>
  <si>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</si>
  <si>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</si>
  <si>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</si>
  <si>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</si>
  <si>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</si>
  <si>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</si>
  <si>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</si>
  <si>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</si>
  <si>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</si>
  <si>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</si>
  <si>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</si>
  <si>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</si>
  <si>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</si>
  <si>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</si>
  <si>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</si>
  <si>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</si>
  <si>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</si>
  <si>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</si>
  <si>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</si>
  <si>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</si>
  <si>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</si>
  <si>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</si>
  <si>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</si>
  <si>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</si>
  <si>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</si>
  <si>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</si>
  <si>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</si>
  <si>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</si>
  <si>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</si>
  <si>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</si>
  <si>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</si>
  <si>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</si>
  <si>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</si>
  <si>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</si>
  <si>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</si>
  <si>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</si>
  <si>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</si>
  <si>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</si>
  <si>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</si>
  <si>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</si>
  <si>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</si>
  <si>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</si>
  <si>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</si>
  <si>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</si>
  <si>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</si>
  <si>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</si>
  <si>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</si>
  <si>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</si>
  <si>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</si>
  <si>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</si>
  <si>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</si>
  <si>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</si>
  <si>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</si>
  <si>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</si>
  <si>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</si>
  <si>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</si>
  <si>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</si>
  <si>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</si>
  <si>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</si>
  <si>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</si>
  <si>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</si>
  <si>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</si>
  <si>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</si>
  <si>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</si>
  <si>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</si>
  <si>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</si>
  <si>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</si>
  <si>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</si>
  <si>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</si>
  <si>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</si>
  <si>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</si>
  <si>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</si>
  <si>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</si>
  <si>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</si>
  <si>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</si>
  <si>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</si>
  <si>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</si>
  <si>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</si>
  <si>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</si>
  <si>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</si>
  <si>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</si>
  <si>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</si>
  <si>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</si>
  <si>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</si>
  <si>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</si>
  <si>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</si>
  <si>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</si>
  <si>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</si>
  <si>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</si>
  <si>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</si>
  <si>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</si>
  <si>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</si>
  <si>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</si>
  <si>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</si>
  <si>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</si>
  <si>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</si>
  <si>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</si>
  <si>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</si>
  <si>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</si>
  <si>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</si>
  <si>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</si>
  <si>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</si>
  <si>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</si>
  <si>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</si>
  <si>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</si>
  <si>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</si>
  <si>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</si>
  <si>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</si>
  <si>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</si>
  <si>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</si>
  <si>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</si>
  <si>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</si>
  <si>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</si>
  <si>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</si>
  <si>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</si>
  <si>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</si>
  <si>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</si>
  <si>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</si>
  <si>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</si>
  <si>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</si>
  <si>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</si>
  <si>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</si>
  <si>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</si>
  <si>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</si>
  <si>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</si>
  <si>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</si>
  <si>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</si>
  <si>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</si>
  <si>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</si>
  <si>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</si>
  <si>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</si>
  <si>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</si>
  <si>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</si>
  <si>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</si>
  <si>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</si>
  <si>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</si>
  <si>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</si>
  <si>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</si>
  <si>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</si>
  <si>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</si>
  <si>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</si>
  <si>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</si>
  <si>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</si>
  <si>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</si>
  <si>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</si>
  <si>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</si>
  <si>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</si>
  <si>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</si>
  <si>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</si>
  <si>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</si>
  <si>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</si>
  <si>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</si>
  <si>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</si>
  <si>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</si>
  <si>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</si>
  <si>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</si>
  <si>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</si>
  <si>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</si>
  <si>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</si>
  <si>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</si>
  <si>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</si>
  <si>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</si>
  <si>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</si>
  <si>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</si>
  <si>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</si>
  <si>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</si>
  <si>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</si>
  <si>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</si>
  <si>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</si>
  <si>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</si>
  <si>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</si>
  <si>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</si>
  <si>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</si>
  <si>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</si>
  <si>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</si>
  <si>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</si>
  <si>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</si>
  <si>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</si>
  <si>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</si>
  <si>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</si>
  <si>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</si>
  <si>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</si>
  <si>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</si>
  <si>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</si>
  <si>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</si>
  <si>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</si>
  <si>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</si>
  <si>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</si>
  <si>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</si>
  <si>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</si>
  <si>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</si>
  <si>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</si>
  <si>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</si>
  <si>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</si>
  <si>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</si>
  <si>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</si>
  <si>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</si>
  <si>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</si>
  <si>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</si>
  <si>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</si>
  <si>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</si>
  <si>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</si>
  <si>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</si>
  <si>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</si>
  <si>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</si>
  <si>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</si>
  <si>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</si>
  <si>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</si>
  <si>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</si>
  <si>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</si>
  <si>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</si>
  <si>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</si>
  <si>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</si>
  <si>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</si>
  <si>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</si>
  <si>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</si>
  <si>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</si>
  <si>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</si>
  <si>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</si>
  <si>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</si>
  <si>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</si>
  <si>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</si>
  <si>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</si>
  <si>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</si>
  <si>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</si>
  <si>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</si>
  <si>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</si>
  <si>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</si>
  <si>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</si>
  <si>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</si>
  <si>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</si>
  <si>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</si>
  <si>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</si>
  <si>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</si>
  <si>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</si>
  <si>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</si>
  <si>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</si>
  <si>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</si>
  <si>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</si>
  <si>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</si>
  <si>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</si>
  <si>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</si>
  <si>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</si>
  <si>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</si>
  <si>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</si>
  <si>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</si>
  <si>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</si>
  <si>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</si>
  <si>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</si>
  <si>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</si>
  <si>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</si>
  <si>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</si>
  <si>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</si>
  <si>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</si>
  <si>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</si>
  <si>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</si>
  <si>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</si>
  <si>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</si>
  <si>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</si>
  <si>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</si>
  <si>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</si>
  <si>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</si>
  <si>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</si>
  <si>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</si>
  <si>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</si>
  <si>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</si>
  <si>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</si>
  <si>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</si>
  <si>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</si>
  <si>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</si>
  <si>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</si>
  <si>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</si>
  <si>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</si>
  <si>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</si>
  <si>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</si>
  <si>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</si>
  <si>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</si>
  <si>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</si>
  <si>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</si>
  <si>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</si>
  <si>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</si>
  <si>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</si>
  <si>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</si>
  <si>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</si>
  <si>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</si>
  <si>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</si>
  <si>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</si>
  <si>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</si>
  <si>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</si>
  <si>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</si>
  <si>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</si>
  <si>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</si>
  <si>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</si>
  <si>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</si>
  <si>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</si>
  <si>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</si>
  <si>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</si>
  <si>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</si>
  <si>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</si>
  <si>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</si>
  <si>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</si>
  <si>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</si>
  <si>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</si>
  <si>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</si>
  <si>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</si>
  <si>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</si>
  <si>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</si>
  <si>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</si>
  <si>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</si>
  <si>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</si>
  <si>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</si>
  <si>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</si>
  <si>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</si>
  <si>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</si>
  <si>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</si>
  <si>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</si>
  <si>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</si>
  <si>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</si>
  <si>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</si>
  <si>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</si>
  <si>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</si>
  <si>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</si>
  <si>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</si>
  <si>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</si>
  <si>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</si>
  <si>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</si>
  <si>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</si>
  <si>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</si>
  <si>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</si>
  <si>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</si>
  <si>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</si>
  <si>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</si>
  <si>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</si>
  <si>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</si>
  <si>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</si>
  <si>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</si>
  <si>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</si>
  <si>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</si>
  <si>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</si>
  <si>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</si>
  <si>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</si>
  <si>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</si>
  <si>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</si>
  <si>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</si>
  <si>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</si>
  <si>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</si>
  <si>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</si>
  <si>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</si>
  <si>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</si>
  <si>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</si>
  <si>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</si>
  <si>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</si>
  <si>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</si>
  <si>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</si>
  <si>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</si>
  <si>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</si>
  <si>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</si>
  <si>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</si>
  <si>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</si>
  <si>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</si>
  <si>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</si>
  <si>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</si>
  <si>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</si>
  <si>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</si>
  <si>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</si>
  <si>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</si>
  <si>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</si>
  <si>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</si>
  <si>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</si>
  <si>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</si>
  <si>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</si>
  <si>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</si>
  <si>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</si>
  <si>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</si>
  <si>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</si>
  <si>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</si>
  <si>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</si>
  <si>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</si>
  <si>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</si>
  <si>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</si>
  <si>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</si>
  <si>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</si>
  <si>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</si>
  <si>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</si>
  <si>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</si>
  <si>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</si>
  <si>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</si>
  <si>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</si>
  <si>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</si>
  <si>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</si>
  <si>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</si>
  <si>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</si>
  <si>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</si>
  <si>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</si>
  <si>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</si>
  <si>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</si>
  <si>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</si>
  <si>
    <r>
      <t>①ベースアップ評価料対象職員（</t>
    </r>
    <r>
      <rPr>
        <b/>
        <sz val="14"/>
        <color rgb="FFFF0000"/>
        <rFont val="ＭＳ ゴシック"/>
        <family val="3"/>
        <charset val="128"/>
      </rPr>
      <t>医師，歯科医師・看護補助者・事務職員を除く。</t>
    </r>
    <r>
      <rPr>
        <b/>
        <sz val="14"/>
        <rFont val="ＭＳ ゴシック"/>
        <family val="3"/>
        <charset val="128"/>
      </rPr>
      <t>）の</t>
    </r>
    <rPh sb="7" eb="10">
      <t>ヒョウカリョウ</t>
    </rPh>
    <rPh sb="10" eb="12">
      <t>タイショウ</t>
    </rPh>
    <rPh sb="12" eb="14">
      <t>ショクイン</t>
    </rPh>
    <rPh sb="15" eb="17">
      <t>イシ</t>
    </rPh>
    <rPh sb="18" eb="22">
      <t>シカイシ</t>
    </rPh>
    <rPh sb="23" eb="25">
      <t>カンゴ</t>
    </rPh>
    <rPh sb="25" eb="28">
      <t>ホジョシャ</t>
    </rPh>
    <rPh sb="29" eb="31">
      <t>ジム</t>
    </rPh>
    <rPh sb="31" eb="33">
      <t>ショクイン</t>
    </rPh>
    <rPh sb="34" eb="35">
      <t>ノゾ</t>
    </rPh>
    <phoneticPr fontId="1"/>
  </si>
  <si>
    <t>＜対象月＞</t>
    <rPh sb="1" eb="3">
      <t>タイショウ</t>
    </rPh>
    <rPh sb="3" eb="4">
      <t>ツキ</t>
    </rPh>
    <phoneticPr fontId="1"/>
  </si>
  <si>
    <t>【</t>
    <phoneticPr fontId="1"/>
  </si>
  <si>
    <t>　】</t>
    <phoneticPr fontId="1"/>
  </si>
  <si>
    <t>・</t>
  </si>
  <si>
    <t>・</t>
    <phoneticPr fontId="1"/>
  </si>
  <si>
    <t>＜対象月＞</t>
  </si>
  <si>
    <t>【</t>
  </si>
  <si>
    <t>　】の平均</t>
  </si>
  <si>
    <t>　】の平均</t>
    <rPh sb="3" eb="5">
      <t>ヘイキン</t>
    </rPh>
    <phoneticPr fontId="1"/>
  </si>
  <si>
    <t>⇒</t>
    <phoneticPr fontId="1"/>
  </si>
  <si>
    <t>計算後（R8）</t>
    <rPh sb="0" eb="2">
      <t>ケイサン</t>
    </rPh>
    <rPh sb="2" eb="3">
      <t>ゴ</t>
    </rPh>
    <phoneticPr fontId="1"/>
  </si>
  <si>
    <t>計算後（R9）</t>
    <rPh sb="0" eb="2">
      <t>ケイサン</t>
    </rPh>
    <rPh sb="2" eb="3">
      <t>ゴ</t>
    </rPh>
    <phoneticPr fontId="1"/>
  </si>
  <si>
    <r>
      <t>（Ⅱ）対象職員の常勤換算数【入院料の減算免除が開始する月（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1" eb="33">
      <t>ジテン</t>
    </rPh>
    <phoneticPr fontId="1"/>
  </si>
  <si>
    <t>（Ⅰ）入院料の減算免除が開始する月</t>
    <rPh sb="3" eb="6">
      <t>ニュウインリョウ</t>
    </rPh>
    <rPh sb="7" eb="9">
      <t>ゲンサン</t>
    </rPh>
    <rPh sb="9" eb="11">
      <t>メンジョ</t>
    </rPh>
    <rPh sb="12" eb="14">
      <t>カイシ</t>
    </rPh>
    <rPh sb="16" eb="17">
      <t>ツキ</t>
    </rPh>
    <phoneticPr fontId="1"/>
  </si>
  <si>
    <t>（Ⅲ）（Ⅰ）入院料の減算免除が開始する月時点の基本給等総額【入院料の減算免除が開始する月（（Ⅰ））時点の基本給等総額】</t>
    <rPh sb="30" eb="33">
      <t>ニュウインリョウ</t>
    </rPh>
    <rPh sb="34" eb="36">
      <t>ゲンサン</t>
    </rPh>
    <rPh sb="36" eb="38">
      <t>メンジョ</t>
    </rPh>
    <phoneticPr fontId="1"/>
  </si>
  <si>
    <t>【記載上の注意点】</t>
    <rPh sb="1" eb="3">
      <t>キサイ</t>
    </rPh>
    <rPh sb="3" eb="4">
      <t>ジョウ</t>
    </rPh>
    <rPh sb="5" eb="8">
      <t>チュウイテン</t>
    </rPh>
    <phoneticPr fontId="1"/>
  </si>
  <si>
    <t>１　「２」（１）については、ベースアップ評価料に係る「特掲診療料の施設基準等及びその届出に関する手続きの取扱いについて」</t>
    <rPh sb="20" eb="23">
      <t>ヒョウカリョウ</t>
    </rPh>
    <rPh sb="24" eb="25">
      <t>カカ</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</si>
  <si>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</si>
  <si>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</si>
  <si>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</si>
  <si>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</si>
  <si>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</si>
  <si>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</si>
  <si>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</si>
  <si>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</si>
  <si>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</si>
  <si>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</si>
  <si>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</si>
  <si>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</si>
  <si>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</si>
  <si>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</si>
  <si>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</si>
  <si>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</si>
  <si>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</si>
  <si>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</si>
  <si>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</si>
  <si>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</si>
  <si>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</si>
  <si>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</si>
  <si>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</si>
  <si>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（令和８年３月５日保医発 0305 第 8 号）に記載された以下の項目を対象とする。</t>
    <rPh sb="25" eb="27">
      <t>キサイ</t>
    </rPh>
    <rPh sb="30" eb="32">
      <t>イカ</t>
    </rPh>
    <rPh sb="33" eb="35">
      <t>コウモク</t>
    </rPh>
    <rPh sb="36" eb="38">
      <t>タイショウ</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</si>
  <si>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</si>
  <si>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届出年月日の直近１か月の総額を用いる。</t>
    <rPh sb="0" eb="2">
      <t>トドケデ</t>
    </rPh>
    <rPh sb="2" eb="5">
      <t>ネンガツビ</t>
    </rPh>
    <phoneticPr fontId="1"/>
  </si>
  <si>
    <t>97_4_2_前</t>
    <rPh sb="7" eb="8">
      <t>マエ</t>
    </rPh>
    <phoneticPr fontId="1"/>
  </si>
  <si>
    <t>97_4_1_前</t>
    <rPh sb="7" eb="8">
      <t>マエ</t>
    </rPh>
    <phoneticPr fontId="1"/>
  </si>
  <si>
    <t>※</t>
  </si>
  <si>
    <t>Ⅳ－１．ベースアップ評価料等及び看護職員処遇改善評価料による収入の実績額【（２）の期間中】</t>
    <rPh sb="13" eb="14">
      <t>トウ</t>
    </rPh>
    <rPh sb="14" eb="15">
      <t>オヨ</t>
    </rPh>
    <rPh sb="16" eb="27">
      <t>カンゴショクインショグウカイゼンヒョウカリョウ</t>
    </rPh>
    <rPh sb="30" eb="32">
      <t>シュウニュウ</t>
    </rPh>
    <rPh sb="41" eb="44">
      <t>キカンチュウ</t>
    </rPh>
    <phoneticPr fontId="1"/>
  </si>
  <si>
    <r>
      <t>（※）</t>
    </r>
    <r>
      <rPr>
        <sz val="11"/>
        <color rgb="FFFF0000"/>
        <rFont val="ＭＳ ゴシック"/>
        <family val="3"/>
        <charset val="128"/>
      </rPr>
      <t>賃金改善実施期間に初めて</t>
    </r>
    <r>
      <rPr>
        <sz val="11"/>
        <rFont val="ＭＳ ゴシック"/>
        <family val="3"/>
      </rPr>
      <t>、看護職員処遇改善評価料を算定する医療機関</t>
    </r>
    <rPh sb="3" eb="5">
      <t>チンギン</t>
    </rPh>
    <rPh sb="5" eb="7">
      <t>カイゼン</t>
    </rPh>
    <rPh sb="7" eb="9">
      <t>ジッシ</t>
    </rPh>
    <rPh sb="9" eb="11">
      <t>キカン</t>
    </rPh>
    <rPh sb="12" eb="13">
      <t>ハジ</t>
    </rPh>
    <rPh sb="28" eb="30">
      <t>サンテイ</t>
    </rPh>
    <rPh sb="32" eb="34">
      <t>イリョウ</t>
    </rPh>
    <rPh sb="34" eb="36">
      <t>キカン</t>
    </rPh>
    <phoneticPr fontId="1"/>
  </si>
  <si>
    <t>（７）ベースアップ評価料等による収入の実績額【（４）＋（５）＋（６）】</t>
    <phoneticPr fontId="1"/>
  </si>
  <si>
    <t>（７）ベースアップ評価料等による収入の実績額【（３）＋（４）＋（５）＋（６）】</t>
    <phoneticPr fontId="1"/>
  </si>
  <si>
    <r>
      <t>看護職員処遇改善評価料の収入の実績額については、</t>
    </r>
    <r>
      <rPr>
        <sz val="10"/>
        <color rgb="FFFF0000"/>
        <rFont val="ＭＳ ゴシック"/>
        <family val="3"/>
        <charset val="128"/>
      </rPr>
      <t>賃金改善実施期間において初めて算定を開始した場合にのみ</t>
    </r>
    <r>
      <rPr>
        <sz val="10"/>
        <rFont val="ＭＳ ゴシック"/>
        <family val="3"/>
        <charset val="128"/>
      </rPr>
      <t>、収入額を記載すること。</t>
    </r>
    <rPh sb="0" eb="2">
      <t>カンゴ</t>
    </rPh>
    <rPh sb="2" eb="4">
      <t>ショクイン</t>
    </rPh>
    <rPh sb="4" eb="6">
      <t>ショグウ</t>
    </rPh>
    <rPh sb="6" eb="8">
      <t>カイゼン</t>
    </rPh>
    <rPh sb="8" eb="10">
      <t>ヒョウカ</t>
    </rPh>
    <rPh sb="10" eb="11">
      <t>リョウ</t>
    </rPh>
    <rPh sb="12" eb="14">
      <t>シュウニュウ</t>
    </rPh>
    <rPh sb="15" eb="17">
      <t>ジッセキ</t>
    </rPh>
    <rPh sb="17" eb="18">
      <t>ガク</t>
    </rPh>
    <rPh sb="24" eb="26">
      <t>チンギン</t>
    </rPh>
    <rPh sb="26" eb="28">
      <t>カイゼン</t>
    </rPh>
    <rPh sb="28" eb="30">
      <t>ジッシ</t>
    </rPh>
    <rPh sb="30" eb="32">
      <t>キカン</t>
    </rPh>
    <rPh sb="36" eb="37">
      <t>ハジ</t>
    </rPh>
    <rPh sb="39" eb="41">
      <t>サンテイ</t>
    </rPh>
    <rPh sb="42" eb="44">
      <t>カイシ</t>
    </rPh>
    <rPh sb="46" eb="48">
      <t>バアイ</t>
    </rPh>
    <rPh sb="52" eb="55">
      <t>シュウニュウガク</t>
    </rPh>
    <rPh sb="56" eb="58">
      <t>キサイ</t>
    </rPh>
    <phoneticPr fontId="1"/>
  </si>
  <si>
    <r>
      <rPr>
        <sz val="11"/>
        <color rgb="FFFFFF00"/>
        <rFont val="Segoe UI Symbol"/>
        <family val="3"/>
      </rPr>
      <t>⬅</t>
    </r>
    <r>
      <rPr>
        <sz val="11"/>
        <color rgb="FFFFFF00"/>
        <rFont val="ＭＳ ゴシック"/>
        <family val="3"/>
        <charset val="128"/>
      </rPr>
      <t>（３）～（６）が空白なら</t>
    </r>
    <r>
      <rPr>
        <sz val="11"/>
        <color rgb="FFFFFF00"/>
        <rFont val="Calibri"/>
        <family val="3"/>
      </rPr>
      <t>TRUE</t>
    </r>
    <r>
      <rPr>
        <sz val="11"/>
        <color rgb="FFFFFF00"/>
        <rFont val="ＭＳ ゴシック"/>
        <family val="3"/>
        <charset val="128"/>
      </rPr>
      <t>。（（７）を空白表示か数字表示か判別するため）</t>
    </r>
    <rPh sb="9" eb="11">
      <t>クウハク</t>
    </rPh>
    <rPh sb="23" eb="25">
      <t>クウハク</t>
    </rPh>
    <rPh sb="25" eb="27">
      <t>ヒョウジ</t>
    </rPh>
    <rPh sb="28" eb="30">
      <t>スウジ</t>
    </rPh>
    <rPh sb="30" eb="32">
      <t>ヒョウジ</t>
    </rPh>
    <rPh sb="33" eb="35">
      <t>ハンベツ</t>
    </rPh>
    <phoneticPr fontId="1"/>
  </si>
  <si>
    <t>（※）看護職員処遇改善評価料が初算定なら、こちらを表示。（値・項目名ともに）</t>
    <rPh sb="3" eb="14">
      <t>カンゴショクインショグウカイゼンヒョウカリョウ</t>
    </rPh>
    <rPh sb="15" eb="16">
      <t>ハツ</t>
    </rPh>
    <rPh sb="16" eb="18">
      <t>サンテイ</t>
    </rPh>
    <rPh sb="25" eb="27">
      <t>ヒョウジ</t>
    </rPh>
    <rPh sb="29" eb="30">
      <t>アタイ</t>
    </rPh>
    <rPh sb="31" eb="34">
      <t>コウモクメイ</t>
    </rPh>
    <phoneticPr fontId="1"/>
  </si>
  <si>
    <t>（※）看護職員処遇改善評価料が初算定でない場合、こちらを表示。（値・項目名ともに）</t>
    <rPh sb="3" eb="14">
      <t>カンゴショクインショグウカイゼンヒョウカリョウ</t>
    </rPh>
    <rPh sb="15" eb="16">
      <t>ハツ</t>
    </rPh>
    <rPh sb="16" eb="18">
      <t>サンテイ</t>
    </rPh>
    <rPh sb="21" eb="23">
      <t>バアイ</t>
    </rPh>
    <rPh sb="28" eb="30">
      <t>ヒョウジ</t>
    </rPh>
    <rPh sb="32" eb="33">
      <t>アタイ</t>
    </rPh>
    <rPh sb="34" eb="37">
      <t>コウモクメイ</t>
    </rPh>
    <phoneticPr fontId="1"/>
  </si>
  <si>
    <t>（※）看護職員処遇改善評価料が初算定なら、TRUE。</t>
    <rPh sb="3" eb="14">
      <t>カンゴショクインショグウカイゼンヒョウカリョウ</t>
    </rPh>
    <rPh sb="15" eb="16">
      <t>ハツ</t>
    </rPh>
    <rPh sb="16" eb="18">
      <t>サンテイ</t>
    </rPh>
    <phoneticPr fontId="1"/>
  </si>
  <si>
    <t>（ⅱ）計画値となる理由</t>
    <rPh sb="3" eb="5">
      <t>ケイカク</t>
    </rPh>
    <rPh sb="5" eb="6">
      <t>チ</t>
    </rPh>
    <rPh sb="9" eb="11">
      <t>リユウ</t>
    </rPh>
    <phoneticPr fontId="1"/>
  </si>
  <si>
    <t>条例の改正が必要なため</t>
    <rPh sb="0" eb="2">
      <t>ジョウレイ</t>
    </rPh>
    <rPh sb="3" eb="5">
      <t>カイセイ</t>
    </rPh>
    <rPh sb="6" eb="8">
      <t>ヒツヨウ</t>
    </rPh>
    <phoneticPr fontId="1"/>
  </si>
  <si>
    <t>その他の事由</t>
    <rPh sb="2" eb="3">
      <t>ホカ</t>
    </rPh>
    <rPh sb="4" eb="6">
      <t>ジユウ</t>
    </rPh>
    <phoneticPr fontId="1"/>
  </si>
  <si>
    <t>特定の時期にのみ支払われる手当を含まない。</t>
    <phoneticPr fontId="1"/>
  </si>
  <si>
    <t>「基本給等総額」とは、対象職員の基本給又は決まって毎月支払われる手当の合計をいい、賞与、期末・勤勉手当等の</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</si>
  <si>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
      <rPr>
        <b/>
        <sz val="12"/>
        <color rgb="FFFF0000"/>
        <rFont val="ＭＳ ゴシック"/>
        <family val="3"/>
        <charset val="128"/>
      </rPr>
      <t>（該当ない場合は０と記載）</t>
    </r>
    <rPh sb="2" eb="4">
      <t>イカ</t>
    </rPh>
    <rPh sb="5" eb="8">
      <t>キホンキュウ</t>
    </rPh>
    <rPh sb="8" eb="9">
      <t>トウ</t>
    </rPh>
    <rPh sb="9" eb="11">
      <t>ソウガク</t>
    </rPh>
    <rPh sb="18" eb="19">
      <t>ゲツ</t>
    </rPh>
    <rPh sb="19" eb="20">
      <t>ア</t>
    </rPh>
    <rPh sb="23" eb="24">
      <t>ガク</t>
    </rPh>
    <rPh sb="25" eb="27">
      <t>キサイ</t>
    </rPh>
    <rPh sb="35" eb="37">
      <t>ガイトウ</t>
    </rPh>
    <rPh sb="39" eb="41">
      <t>バアイ</t>
    </rPh>
    <rPh sb="44" eb="46">
      <t>キサイ</t>
    </rPh>
    <phoneticPr fontId="1"/>
  </si>
  <si>
    <t>（15）上記（13）以外で、ベア等に伴う賞与、時間外手当、法定福利費（事業者負担分等を含む。）等の増加分に用いた総額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ソウ</t>
    </rPh>
    <rPh sb="57" eb="58">
      <t>ガク</t>
    </rPh>
    <phoneticPr fontId="1"/>
  </si>
  <si>
    <t>「賞与の支給月数」については、月単位で記載すること。支給がない場合は０と記載。また月単位が不明の場合は、</t>
    <rPh sb="15" eb="16">
      <t>ツキ</t>
    </rPh>
    <rPh sb="16" eb="18">
      <t>タンイ</t>
    </rPh>
    <rPh sb="19" eb="21">
      <t>キサイ</t>
    </rPh>
    <rPh sb="26" eb="28">
      <t>シキュウ</t>
    </rPh>
    <rPh sb="31" eb="33">
      <t>バアイ</t>
    </rPh>
    <rPh sb="36" eb="38">
      <t>キサイ</t>
    </rPh>
    <phoneticPr fontId="1"/>
  </si>
  <si>
    <t>betsu1_3_2_ⅰ</t>
    <phoneticPr fontId="1"/>
  </si>
  <si>
    <t>betsu1_3_2_ⅱ</t>
    <phoneticPr fontId="1"/>
  </si>
  <si>
    <t>betsu1_3_2_理</t>
    <rPh sb="11" eb="12">
      <t>リ</t>
    </rPh>
    <phoneticPr fontId="1"/>
  </si>
  <si>
    <t>betsu1_4_1_※</t>
    <phoneticPr fontId="1"/>
  </si>
  <si>
    <r>
      <t>なお「収入の実績額」の計算は、継続的な賃上げの取組の実施に係る評価の点数分を除いた</t>
    </r>
    <r>
      <rPr>
        <b/>
        <u/>
        <sz val="10"/>
        <color rgb="FFFF0000"/>
        <rFont val="ＭＳ ゴシック"/>
        <family val="3"/>
        <charset val="128"/>
      </rPr>
      <t>当該評価料の本体点数のみを算定した場合に</t>
    </r>
    <phoneticPr fontId="1"/>
  </si>
  <si>
    <r>
      <rPr>
        <b/>
        <u/>
        <sz val="10"/>
        <color rgb="FFFF0000"/>
        <rFont val="ＭＳ ゴシック"/>
        <family val="3"/>
        <charset val="128"/>
      </rPr>
      <t>置き換えて</t>
    </r>
    <r>
      <rPr>
        <sz val="10"/>
        <rFont val="ＭＳ ゴシック"/>
        <family val="3"/>
        <charset val="128"/>
      </rPr>
      <t>計算すること。</t>
    </r>
    <phoneticPr fontId="1"/>
  </si>
  <si>
    <t>betsu2_3_2_ⅰ</t>
    <phoneticPr fontId="1"/>
  </si>
  <si>
    <t>betsu2_3_2_ⅱ</t>
    <phoneticPr fontId="1"/>
  </si>
  <si>
    <t>betsu2_3_2_理</t>
    <rPh sb="11" eb="12">
      <t>リ</t>
    </rPh>
    <phoneticPr fontId="1"/>
  </si>
  <si>
    <t>betsu2_4_1_※</t>
    <phoneticPr fontId="1"/>
  </si>
  <si>
    <t>▼賃金改善実施期間が4月の場合は賃金改善前の比較月が3月に、6月以降は5月になるように項目名を分ける</t>
    <rPh sb="1" eb="3">
      <t>チンギン</t>
    </rPh>
    <rPh sb="3" eb="5">
      <t>カイゼン</t>
    </rPh>
    <rPh sb="5" eb="7">
      <t>ジッシ</t>
    </rPh>
    <rPh sb="7" eb="9">
      <t>キカン</t>
    </rPh>
    <rPh sb="11" eb="12">
      <t>ガツ</t>
    </rPh>
    <rPh sb="13" eb="15">
      <t>バアイ</t>
    </rPh>
    <rPh sb="16" eb="18">
      <t>チンギン</t>
    </rPh>
    <rPh sb="18" eb="20">
      <t>カイゼン</t>
    </rPh>
    <rPh sb="20" eb="21">
      <t>マエ</t>
    </rPh>
    <rPh sb="22" eb="24">
      <t>ヒカク</t>
    </rPh>
    <rPh sb="24" eb="25">
      <t>ツキ</t>
    </rPh>
    <rPh sb="27" eb="28">
      <t>ガツ</t>
    </rPh>
    <rPh sb="31" eb="32">
      <t>ガツ</t>
    </rPh>
    <rPh sb="32" eb="34">
      <t>イコウ</t>
    </rPh>
    <rPh sb="36" eb="37">
      <t>ガツ</t>
    </rPh>
    <rPh sb="43" eb="46">
      <t>コウモクメイ</t>
    </rPh>
    <rPh sb="47" eb="48">
      <t>ワ</t>
    </rPh>
    <phoneticPr fontId="1"/>
  </si>
  <si>
    <t>【賃金改善実施期間（１）の全期間】（該当ない場合は０と記載）</t>
    <rPh sb="18" eb="20">
      <t>ガイトウ</t>
    </rPh>
    <rPh sb="22" eb="24">
      <t>バアイ</t>
    </rPh>
    <rPh sb="27" eb="29">
      <t>キサイ</t>
    </rPh>
    <phoneticPr fontId="1"/>
  </si>
  <si>
    <t>　【賃金改善実施期間（１）の全期間】（該当ない場合は０と記載）</t>
    <rPh sb="2" eb="4">
      <t>チンギン</t>
    </rPh>
    <rPh sb="4" eb="6">
      <t>カイゼン</t>
    </rPh>
    <rPh sb="6" eb="8">
      <t>ジッシ</t>
    </rPh>
    <rPh sb="8" eb="10">
      <t>キカン</t>
    </rPh>
    <rPh sb="14" eb="17">
      <t>ゼンキカン</t>
    </rPh>
    <phoneticPr fontId="1"/>
  </si>
  <si>
    <t>Ⅳ－１．ベースアップ評価料等及び看護職員処遇改善評価料による収入の実績額【（２）の期間中】</t>
    <rPh sb="41" eb="44">
      <t>キカンチュウ</t>
    </rPh>
    <phoneticPr fontId="1"/>
  </si>
  <si>
    <t>◀計画値の理由：条例改正なら１、その他なら２</t>
    <rPh sb="1" eb="4">
      <t>ケイカクチ</t>
    </rPh>
    <rPh sb="5" eb="7">
      <t>リユウ</t>
    </rPh>
    <rPh sb="8" eb="10">
      <t>ジョウレイ</t>
    </rPh>
    <rPh sb="10" eb="12">
      <t>カイセイ</t>
    </rPh>
    <rPh sb="18" eb="19">
      <t>タ</t>
    </rPh>
    <phoneticPr fontId="1"/>
  </si>
  <si>
    <t>（15）上記（13）以外で、ベア等に伴う賞与、時間外手当、法定福利費（事業者負担分等を含む。）等の増加分に用いた総額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8">
      <t>ソウガク</t>
    </rPh>
    <rPh sb="57" eb="58">
      <t>ガク</t>
    </rPh>
    <phoneticPr fontId="1"/>
  </si>
  <si>
    <t>（66）対象職員全体の賃金改善実績額（賃金改善実施期間分）【（13）×（賃金改善実施期間）】</t>
    <rPh sb="4" eb="6">
      <t>タイショウ</t>
    </rPh>
    <rPh sb="6" eb="8">
      <t>ショクイン</t>
    </rPh>
    <rPh sb="8" eb="10">
      <t>ゼンタイ</t>
    </rPh>
    <rPh sb="11" eb="13">
      <t>チンギン</t>
    </rPh>
    <rPh sb="13" eb="15">
      <t>カイゼン</t>
    </rPh>
    <rPh sb="15" eb="17">
      <t>ジッセキ</t>
    </rPh>
    <rPh sb="17" eb="18">
      <t>ガク</t>
    </rPh>
    <rPh sb="19" eb="21">
      <t>チンギン</t>
    </rPh>
    <rPh sb="21" eb="23">
      <t>カイゼン</t>
    </rPh>
    <rPh sb="23" eb="25">
      <t>ジッシ</t>
    </rPh>
    <rPh sb="25" eb="27">
      <t>キカン</t>
    </rPh>
    <rPh sb="27" eb="28">
      <t>ブン</t>
    </rPh>
    <rPh sb="36" eb="38">
      <t>チンギン</t>
    </rPh>
    <rPh sb="38" eb="40">
      <t>カイゼン</t>
    </rPh>
    <rPh sb="40" eb="42">
      <t>ジッシ</t>
    </rPh>
    <rPh sb="42" eb="44">
      <t>キカン</t>
    </rPh>
    <phoneticPr fontId="1"/>
  </si>
  <si>
    <t>（67）ベア等以外で、ベア等に伴う賞与、時間外手当、法定福利費（事業者負担分等を含む。）等の増加分に用いた額【（15）】</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</si>
  <si>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Ⅲ－２．（中間報告書のみ）条例改正等が必要なため８月時点で賃金改善の実績を記載できない場合</t>
    <rPh sb="5" eb="7">
      <t>チュウカン</t>
    </rPh>
    <rPh sb="7" eb="10">
      <t>ホウコクショ</t>
    </rPh>
    <rPh sb="13" eb="15">
      <t>ジョウレイ</t>
    </rPh>
    <rPh sb="15" eb="17">
      <t>カイセイ</t>
    </rPh>
    <rPh sb="17" eb="18">
      <t>トウ</t>
    </rPh>
    <rPh sb="19" eb="21">
      <t>ヒツヨウ</t>
    </rPh>
    <rPh sb="25" eb="26">
      <t>ガツ</t>
    </rPh>
    <rPh sb="26" eb="28">
      <t>ジテン</t>
    </rPh>
    <rPh sb="37" eb="39">
      <t>キサイ</t>
    </rPh>
    <rPh sb="43" eb="45">
      <t>バアイ</t>
    </rPh>
    <phoneticPr fontId="1"/>
  </si>
  <si>
    <t>（ⅰ）条例の改正が必要である等やむを得ない理由により、遡及して賃金改善を実施するため
　　　本報告書に記載する額が実績値ではなく計画値となる場合は、こちらにチェック</t>
    <rPh sb="3" eb="5">
      <t>ジョウレイ</t>
    </rPh>
    <rPh sb="6" eb="8">
      <t>カイセイ</t>
    </rPh>
    <rPh sb="9" eb="11">
      <t>ヒツヨウ</t>
    </rPh>
    <rPh sb="14" eb="15">
      <t>トウ</t>
    </rPh>
    <rPh sb="18" eb="19">
      <t>エ</t>
    </rPh>
    <rPh sb="21" eb="23">
      <t>リユウ</t>
    </rPh>
    <rPh sb="27" eb="29">
      <t>ソキュウ</t>
    </rPh>
    <rPh sb="31" eb="33">
      <t>チンギン</t>
    </rPh>
    <rPh sb="33" eb="35">
      <t>カイゼン</t>
    </rPh>
    <rPh sb="36" eb="38">
      <t>ジッシ</t>
    </rPh>
    <rPh sb="46" eb="47">
      <t>ホン</t>
    </rPh>
    <rPh sb="47" eb="50">
      <t>ホウコクショ</t>
    </rPh>
    <rPh sb="51" eb="53">
      <t>キサイ</t>
    </rPh>
    <rPh sb="55" eb="56">
      <t>ガク</t>
    </rPh>
    <rPh sb="57" eb="59">
      <t>ジッセキ</t>
    </rPh>
    <rPh sb="59" eb="60">
      <t>アタイ</t>
    </rPh>
    <rPh sb="64" eb="66">
      <t>ケイカク</t>
    </rPh>
    <rPh sb="66" eb="67">
      <t>チ</t>
    </rPh>
    <rPh sb="70" eb="72">
      <t>バアイ</t>
    </rPh>
    <phoneticPr fontId="1"/>
  </si>
  <si>
    <r>
      <t>（理由の詳細：条例の改正のような、医療機関の責によらないやむを得ない理由に限ります。</t>
    </r>
    <r>
      <rPr>
        <b/>
        <sz val="11"/>
        <color rgb="FFFF0000"/>
        <rFont val="ＭＳ ゴシック"/>
        <family val="3"/>
        <charset val="128"/>
      </rPr>
      <t>必ず記載してください</t>
    </r>
    <r>
      <rPr>
        <sz val="11"/>
        <rFont val="ＭＳ ゴシック"/>
        <family val="3"/>
      </rPr>
      <t>）</t>
    </r>
    <rPh sb="1" eb="3">
      <t>リユウ</t>
    </rPh>
    <rPh sb="4" eb="6">
      <t>ショウサイ</t>
    </rPh>
    <rPh sb="7" eb="9">
      <t>ジョウレイ</t>
    </rPh>
    <rPh sb="10" eb="12">
      <t>カイセイ</t>
    </rPh>
    <rPh sb="17" eb="19">
      <t>イリョウ</t>
    </rPh>
    <rPh sb="19" eb="21">
      <t>キカン</t>
    </rPh>
    <rPh sb="22" eb="23">
      <t>セ</t>
    </rPh>
    <rPh sb="31" eb="32">
      <t>エ</t>
    </rPh>
    <rPh sb="34" eb="36">
      <t>リユウ</t>
    </rPh>
    <rPh sb="37" eb="38">
      <t>カギ</t>
    </rPh>
    <rPh sb="42" eb="43">
      <t>カナラ</t>
    </rPh>
    <rPh sb="44" eb="46">
      <t>キサイ</t>
    </rPh>
    <phoneticPr fontId="1"/>
  </si>
  <si>
    <t>（66）対象職員全体の賃金改善実績額（賃金改善実施期間分）【（13）×（賃金改善実施期間）】</t>
    <rPh sb="4" eb="6">
      <t>タイショウ</t>
    </rPh>
    <rPh sb="6" eb="8">
      <t>ショクイン</t>
    </rPh>
    <rPh sb="8" eb="10">
      <t>ゼンタイ</t>
    </rPh>
    <rPh sb="11" eb="13">
      <t>チンギン</t>
    </rPh>
    <rPh sb="13" eb="15">
      <t>カイゼン</t>
    </rPh>
    <rPh sb="15" eb="17">
      <t>ジッセキ</t>
    </rPh>
    <rPh sb="17" eb="18">
      <t>ガク</t>
    </rPh>
    <rPh sb="27" eb="28">
      <t>ブン</t>
    </rPh>
    <rPh sb="36" eb="38">
      <t>チンギン</t>
    </rPh>
    <rPh sb="38" eb="40">
      <t>カイゼン</t>
    </rPh>
    <rPh sb="40" eb="42">
      <t>ジッシ</t>
    </rPh>
    <rPh sb="42" eb="44">
      <t>キカン</t>
    </rPh>
    <rPh sb="43" eb="44">
      <t>テイキ</t>
    </rPh>
    <phoneticPr fontId="1"/>
  </si>
  <si>
    <t>（15）のベア等に伴う賞与、時間外手当、法定福利費（事業者負担分等を含む。）等の増加分に用いた額は</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phoneticPr fontId="1"/>
  </si>
  <si>
    <t>また、賃金改善に伴い増加する法定福利費分を概算によって計算する場合、小数点以下の四捨五入における切り上げによって</t>
    <rPh sb="3" eb="5">
      <t>チンギン</t>
    </rPh>
    <rPh sb="5" eb="7">
      <t>カイゼン</t>
    </rPh>
    <rPh sb="8" eb="9">
      <t>トモナ</t>
    </rPh>
    <rPh sb="10" eb="12">
      <t>ゾウカ</t>
    </rPh>
    <rPh sb="14" eb="16">
      <t>ホウテイ</t>
    </rPh>
    <rPh sb="16" eb="19">
      <t>フクリヒ</t>
    </rPh>
    <rPh sb="19" eb="20">
      <t>ブン</t>
    </rPh>
    <rPh sb="21" eb="23">
      <t>ガイサン</t>
    </rPh>
    <rPh sb="27" eb="29">
      <t>ケイサン</t>
    </rPh>
    <rPh sb="31" eb="33">
      <t>バアイ</t>
    </rPh>
    <rPh sb="34" eb="37">
      <t>ショウスウテン</t>
    </rPh>
    <rPh sb="37" eb="39">
      <t>イカ</t>
    </rPh>
    <rPh sb="40" eb="44">
      <t>シシャゴニュウ</t>
    </rPh>
    <rPh sb="48" eb="49">
      <t>キ</t>
    </rPh>
    <rPh sb="50" eb="51">
      <t>ア</t>
    </rPh>
    <phoneticPr fontId="1"/>
  </si>
  <si>
    <t>最大16.5％を超えた場合については、問題ないこととする。</t>
    <rPh sb="0" eb="2">
      <t>サイダイ</t>
    </rPh>
    <rPh sb="19" eb="21">
      <t>モンダイ</t>
    </rPh>
    <phoneticPr fontId="1"/>
  </si>
  <si>
    <t>Ⅲ－２．（中間報告書のみ）条例改正等が必要なため８月時点で賃金改善の実績を記載できない場合</t>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</si>
  <si>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phoneticPr fontId="1"/>
  </si>
  <si>
    <r>
      <rPr>
        <sz val="11"/>
        <color theme="1"/>
        <rFont val="ＭＳ ゴシック"/>
        <family val="3"/>
        <charset val="128"/>
      </rPr>
      <t>賃金改善実施期間の</t>
    </r>
    <r>
      <rPr>
        <sz val="11"/>
        <color rgb="FFFF0000"/>
        <rFont val="ＭＳ ゴシック"/>
        <family val="3"/>
        <charset val="128"/>
      </rPr>
      <t>増加分の総額</t>
    </r>
    <r>
      <rPr>
        <sz val="11"/>
        <rFont val="ＭＳ ゴシック"/>
        <family val="3"/>
        <charset val="128"/>
      </rPr>
      <t>を記載すること。</t>
    </r>
    <phoneticPr fontId="1"/>
  </si>
  <si>
    <t>(ロ’)現に看護職員処遇改善評価料を算定している保険医療機関で（ロ）の実績を満たさない場合であって</t>
    <rPh sb="4" eb="5">
      <t>ゲン</t>
    </rPh>
    <rPh sb="6" eb="17">
      <t>カンゴショクインショグウカイゼンヒョウカリョウ</t>
    </rPh>
    <rPh sb="18" eb="20">
      <t>サンテイ</t>
    </rPh>
    <rPh sb="24" eb="26">
      <t>ホケン</t>
    </rPh>
    <rPh sb="26" eb="28">
      <t>イリョウ</t>
    </rPh>
    <rPh sb="28" eb="30">
      <t>キカン</t>
    </rPh>
    <rPh sb="35" eb="37">
      <t>ジッセキ</t>
    </rPh>
    <rPh sb="38" eb="39">
      <t>ミ</t>
    </rPh>
    <rPh sb="43" eb="45">
      <t>バアイ</t>
    </rPh>
    <phoneticPr fontId="5"/>
  </si>
  <si>
    <t>賃金改善実施年度の前年度のうち６か月間における救急搬送実績が100件以上の場合はこちらにチェック</t>
    <rPh sb="0" eb="2">
      <t>チンギン</t>
    </rPh>
    <rPh sb="2" eb="4">
      <t>カイゼン</t>
    </rPh>
    <rPh sb="4" eb="6">
      <t>ジッシ</t>
    </rPh>
    <rPh sb="6" eb="8">
      <t>ネンド</t>
    </rPh>
    <rPh sb="9" eb="12">
      <t>ゼンネンド</t>
    </rPh>
    <rPh sb="17" eb="18">
      <t>ゲツ</t>
    </rPh>
    <rPh sb="18" eb="19">
      <t>カン</t>
    </rPh>
    <rPh sb="23" eb="25">
      <t>キュウキュウ</t>
    </rPh>
    <rPh sb="25" eb="27">
      <t>ハンソウ</t>
    </rPh>
    <rPh sb="27" eb="29">
      <t>ジッセキ</t>
    </rPh>
    <rPh sb="33" eb="34">
      <t>ケン</t>
    </rPh>
    <rPh sb="34" eb="36">
      <t>イジョウ</t>
    </rPh>
    <rPh sb="37" eb="39">
      <t>バアイ</t>
    </rPh>
    <phoneticPr fontId="1"/>
  </si>
  <si>
    <t>97_5_1ﾛ_2</t>
    <phoneticPr fontId="1"/>
  </si>
  <si>
    <t>「支給された賞与額÷基本給等」で計算した月数を記載すること。</t>
    <rPh sb="10" eb="13">
      <t>キホンキュウ</t>
    </rPh>
    <rPh sb="13" eb="14">
      <t>トウ</t>
    </rPh>
    <rPh sb="20" eb="22">
      <t>ツキスウ</t>
    </rPh>
    <phoneticPr fontId="1"/>
  </si>
  <si>
    <t>　賞与等を月数ではなく、定額などの金額で支給している場合は、「支給された賞与額÷基本給等」で計算した月数を記載すること。</t>
    <rPh sb="1" eb="3">
      <t>ショウヨ</t>
    </rPh>
    <rPh sb="3" eb="4">
      <t>トウ</t>
    </rPh>
    <rPh sb="5" eb="7">
      <t>ツキスウ</t>
    </rPh>
    <rPh sb="12" eb="14">
      <t>テイガク</t>
    </rPh>
    <rPh sb="17" eb="19">
      <t>キンガク</t>
    </rPh>
    <rPh sb="18" eb="19">
      <t>ガク</t>
    </rPh>
    <rPh sb="20" eb="22">
      <t>シキュウ</t>
    </rPh>
    <rPh sb="26" eb="28">
      <t>バアイ</t>
    </rPh>
    <rPh sb="31" eb="33">
      <t>シキュウ</t>
    </rPh>
    <rPh sb="36" eb="38">
      <t>ショウヨ</t>
    </rPh>
    <rPh sb="38" eb="39">
      <t>ガク</t>
    </rPh>
    <rPh sb="40" eb="44">
      <t>キホンキュウナド</t>
    </rPh>
    <rPh sb="46" eb="48">
      <t>ケイサン</t>
    </rPh>
    <rPh sb="50" eb="52">
      <t>ツキスウ</t>
    </rPh>
    <rPh sb="53" eb="55">
      <t>キサイ</t>
    </rPh>
    <phoneticPr fontId="1"/>
  </si>
  <si>
    <t>　賞与等を月数ではなく、定額などの金額で支給している場合は、「支給された賞与額÷基本給等」で計算した月数を記載すること。</t>
    <rPh sb="1" eb="3">
      <t>ショウヨ</t>
    </rPh>
    <rPh sb="3" eb="4">
      <t>トウ</t>
    </rPh>
    <rPh sb="5" eb="7">
      <t>ツキスウ</t>
    </rPh>
    <rPh sb="12" eb="14">
      <t>テイガク</t>
    </rPh>
    <rPh sb="17" eb="19">
      <t>キンガク</t>
    </rPh>
    <rPh sb="18" eb="19">
      <t>ガク</t>
    </rPh>
    <rPh sb="20" eb="22">
      <t>シキュウ</t>
    </rPh>
    <rPh sb="26" eb="2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</si>
</sst>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10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
      <b/>
      <sz val="16"/>
      <color rgb="FFFF0000"/>
      <name val="ＭＳ Ｐゴシック"/>
      <family val="3"/>
    </font>
    <font>
      <b/>
      <sz val="12"/>
      <name val="ＭＳ Ｐゴシック"/>
      <family val="3"/>
      <charset val="128"/>
    </font>
    <font>
      <b/>
      <sz val="14"/>
      <color theme="1"/>
      <name val="ＭＳ Ｐゴシック"/>
      <family val="3"/>
      <charset val="128"/>
    </font>
    <font>
      <b/>
      <sz val="12"/>
      <color rgb="FFFF0000"/>
      <name val="ＭＳ Ｐゴシック"/>
      <family val="3"/>
    </font>
    <font>
      <sz val="10"/>
      <color rgb="FFFF0000"/>
      <name val="ＭＳ ゴシック"/>
      <family val="3"/>
      <charset val="128"/>
    </font>
    <font>
      <sz val="11"/>
      <color rgb="FFFFFF00"/>
      <name val="ＭＳ ゴシック"/>
      <family val="3"/>
      <charset val="128"/>
    </font>
    <font>
      <sz val="11"/>
      <color rgb="FFFFFF00"/>
      <name val="Segoe UI Symbol"/>
      <family val="3"/>
    </font>
    <font>
      <sz val="11"/>
      <color rgb="FFFFFF00"/>
      <name val="Calibri"/>
      <family val="3"/>
    </font>
    <font>
      <b/>
      <sz val="12"/>
      <color rgb="FFFF0000"/>
      <name val="ＭＳ ゴシック"/>
      <family val="3"/>
      <charset val="128"/>
    </font>
    <font>
      <u/>
      <sz val="10"/>
      <name val="ＭＳ ゴシック"/>
      <family val="3"/>
      <charset val="128"/>
    </font>
    <font>
      <b/>
      <u/>
      <sz val="10"/>
      <color rgb="FFFF0000"/>
      <name val="ＭＳ ゴシック"/>
      <family val="3"/>
      <charset val="128"/>
    </font>
    <font>
      <sz val="13.5"/>
      <name val="ＭＳ Ｐゴシック"/>
      <family val="3"/>
      <charset val="128"/>
    </font>
    <font>
      <sz val="9"/>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auto="1"/>
      </bottom>
      <diagonal/>
    </border>
    <border>
      <left style="medium">
        <color indexed="64"/>
      </left>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5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0" fillId="0" borderId="0" xfId="0" applyFill="1" applyAlignment="1">
      <alignment vertical="center" shrinkToFit="1"/>
    </xf>
    <xf numFmtId="0" fontId="39" fillId="0" borderId="0" xfId="1" applyFont="1" applyAlignment="1">
      <alignment horizontal="center" vertical="center"/>
    </xf>
    <xf numFmtId="0" fontId="39" fillId="0" borderId="0" xfId="1" applyFont="1" applyAlignment="1">
      <alignment horizontal="left" vertical="top"/>
    </xf>
    <xf numFmtId="0" fontId="9" fillId="0" borderId="0" xfId="1" applyFont="1" applyAlignment="1">
      <alignment horizontal="center" vertical="top"/>
    </xf>
    <xf numFmtId="38" fontId="9" fillId="0" borderId="0" xfId="3" applyFont="1" applyFill="1" applyBorder="1" applyAlignment="1" applyProtection="1">
      <alignment horizontal="center" vertical="top"/>
      <protection locked="0"/>
    </xf>
    <xf numFmtId="0" fontId="72" fillId="0" borderId="0" xfId="1" applyFont="1" applyAlignment="1">
      <alignment vertical="top"/>
    </xf>
    <xf numFmtId="0" fontId="88" fillId="0" borderId="0" xfId="1" applyFont="1" applyAlignment="1">
      <alignment horizontal="left" vertical="top"/>
    </xf>
    <xf numFmtId="0" fontId="10" fillId="0" borderId="0" xfId="1" applyFont="1" applyAlignment="1">
      <alignment vertical="top"/>
    </xf>
    <xf numFmtId="0" fontId="12" fillId="0" borderId="0" xfId="1" applyFont="1" applyAlignment="1">
      <alignment vertical="top"/>
    </xf>
    <xf numFmtId="0" fontId="89" fillId="0" borderId="0" xfId="1" applyFont="1">
      <alignment vertical="center"/>
    </xf>
    <xf numFmtId="0" fontId="89" fillId="0" borderId="0" xfId="1" applyFont="1" applyAlignment="1" applyProtection="1">
      <alignment horizontal="center" vertical="center"/>
      <protection locked="0"/>
    </xf>
    <xf numFmtId="0" fontId="46" fillId="0" borderId="52" xfId="1" applyFont="1" applyBorder="1" applyAlignment="1">
      <alignment horizontal="center" vertical="center"/>
    </xf>
    <xf numFmtId="0" fontId="46" fillId="0" borderId="52" xfId="1" applyFont="1" applyBorder="1">
      <alignment vertical="center"/>
    </xf>
    <xf numFmtId="0" fontId="89" fillId="0" borderId="52" xfId="1" applyFont="1" applyBorder="1" applyAlignment="1">
      <alignment horizontal="center" vertical="center"/>
    </xf>
    <xf numFmtId="0" fontId="89" fillId="0" borderId="52" xfId="1" applyFont="1" applyBorder="1" applyAlignment="1">
      <alignment horizontal="left" vertical="center"/>
    </xf>
    <xf numFmtId="0" fontId="89" fillId="0" borderId="52" xfId="1" applyFont="1" applyBorder="1">
      <alignment vertical="center"/>
    </xf>
    <xf numFmtId="0" fontId="12" fillId="0" borderId="52" xfId="1" applyFont="1" applyBorder="1">
      <alignment vertical="center"/>
    </xf>
    <xf numFmtId="0" fontId="89" fillId="0" borderId="52" xfId="1" applyFont="1" applyBorder="1" applyAlignment="1">
      <alignment vertical="center" textRotation="255"/>
    </xf>
    <xf numFmtId="0" fontId="39" fillId="0" borderId="52" xfId="1" applyFont="1" applyBorder="1" applyAlignment="1">
      <alignment horizontal="left" vertical="center"/>
    </xf>
    <xf numFmtId="0" fontId="46" fillId="0" borderId="52" xfId="1" applyFont="1" applyBorder="1" applyProtection="1">
      <alignment vertical="center"/>
      <protection locked="0"/>
    </xf>
    <xf numFmtId="38" fontId="39" fillId="0" borderId="0" xfId="3" applyFont="1" applyFill="1" applyBorder="1" applyAlignment="1" applyProtection="1">
      <alignment horizontal="left" vertical="center"/>
    </xf>
    <xf numFmtId="38" fontId="90" fillId="0" borderId="0" xfId="3" applyFont="1" applyFill="1" applyBorder="1" applyAlignment="1" applyProtection="1">
      <alignment horizontal="left" vertical="center"/>
    </xf>
    <xf numFmtId="176" fontId="90" fillId="0" borderId="0" xfId="2" applyNumberFormat="1" applyFont="1" applyFill="1" applyBorder="1" applyAlignment="1" applyProtection="1">
      <alignment horizontal="left" vertical="center"/>
    </xf>
    <xf numFmtId="0" fontId="91" fillId="0" borderId="0" xfId="1" applyFont="1" applyAlignment="1">
      <alignment horizontal="left" vertical="center"/>
    </xf>
    <xf numFmtId="0" fontId="6" fillId="0" borderId="52" xfId="1" applyFont="1" applyBorder="1">
      <alignment vertical="center"/>
    </xf>
    <xf numFmtId="0" fontId="39" fillId="0" borderId="0" xfId="1" applyFont="1" applyAlignment="1" applyProtection="1">
      <alignment horizontal="left" vertical="center"/>
    </xf>
    <xf numFmtId="0" fontId="46" fillId="0" borderId="0" xfId="1" applyFont="1" applyProtection="1">
      <alignment vertical="center"/>
    </xf>
    <xf numFmtId="0" fontId="46" fillId="0" borderId="52" xfId="1" applyFont="1" applyBorder="1" applyAlignment="1" applyProtection="1">
      <alignment horizontal="center" vertical="center"/>
    </xf>
    <xf numFmtId="0" fontId="46" fillId="0" borderId="52" xfId="1" applyFont="1" applyBorder="1" applyAlignment="1" applyProtection="1">
      <alignment horizontal="left" vertical="center"/>
    </xf>
    <xf numFmtId="0" fontId="46" fillId="0" borderId="52" xfId="1" applyFont="1" applyBorder="1" applyProtection="1">
      <alignment vertical="center"/>
    </xf>
    <xf numFmtId="0" fontId="24" fillId="0" borderId="52" xfId="1" applyFont="1" applyBorder="1" applyAlignment="1" applyProtection="1">
      <alignment vertical="center" textRotation="255"/>
    </xf>
    <xf numFmtId="0" fontId="39" fillId="0" borderId="52" xfId="1" applyFont="1" applyBorder="1" applyAlignment="1" applyProtection="1">
      <alignment horizontal="left" vertical="center"/>
    </xf>
    <xf numFmtId="0" fontId="12" fillId="0" borderId="52" xfId="1" applyFont="1" applyBorder="1" applyProtection="1">
      <alignment vertical="center"/>
    </xf>
    <xf numFmtId="38" fontId="90" fillId="0" borderId="0" xfId="3" applyFont="1" applyFill="1" applyBorder="1" applyAlignment="1" applyProtection="1">
      <alignment horizontal="center" vertical="center"/>
    </xf>
    <xf numFmtId="0" fontId="90" fillId="0" borderId="0" xfId="1" applyFont="1" applyAlignment="1" applyProtection="1">
      <alignment horizontal="center" vertical="center"/>
    </xf>
    <xf numFmtId="0" fontId="90" fillId="0" borderId="0" xfId="1" applyFont="1" applyProtection="1">
      <alignment vertical="center"/>
    </xf>
    <xf numFmtId="0" fontId="90" fillId="0" borderId="0" xfId="1" applyFont="1" applyAlignment="1" applyProtection="1">
      <alignment horizontal="left" vertical="center"/>
    </xf>
    <xf numFmtId="176" fontId="90" fillId="0" borderId="0" xfId="2" applyNumberFormat="1" applyFont="1" applyFill="1" applyBorder="1" applyAlignment="1" applyProtection="1">
      <alignment horizontal="center"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2" fillId="2" borderId="0" xfId="0" applyFont="1" applyFill="1" applyAlignment="1">
      <alignment horizontal="center" vertical="center"/>
    </xf>
    <xf numFmtId="0" fontId="2" fillId="2" borderId="3" xfId="0" applyFont="1" applyFill="1" applyBorder="1">
      <alignment vertical="center"/>
    </xf>
    <xf numFmtId="0" fontId="2" fillId="2" borderId="23" xfId="0" applyFont="1" applyFill="1" applyBorder="1">
      <alignment vertical="center"/>
    </xf>
    <xf numFmtId="0" fontId="51" fillId="2" borderId="0" xfId="0" applyFont="1" applyFill="1" applyBorder="1" applyAlignment="1">
      <alignment vertical="center"/>
    </xf>
    <xf numFmtId="0" fontId="19" fillId="2" borderId="0" xfId="0" applyFont="1" applyFill="1" applyBorder="1">
      <alignment vertical="center"/>
    </xf>
    <xf numFmtId="0" fontId="19" fillId="2" borderId="0" xfId="0" applyFont="1" applyFill="1" applyBorder="1" applyAlignment="1">
      <alignment horizontal="center" vertical="center"/>
    </xf>
    <xf numFmtId="0" fontId="14"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14" fillId="2" borderId="45" xfId="0" applyFont="1" applyFill="1" applyBorder="1">
      <alignment vertical="center"/>
    </xf>
    <xf numFmtId="0" fontId="2" fillId="2" borderId="46" xfId="0" applyFont="1" applyFill="1" applyBorder="1" applyAlignment="1">
      <alignment vertical="center"/>
    </xf>
    <xf numFmtId="0" fontId="2" fillId="2" borderId="37" xfId="0" applyFont="1" applyFill="1" applyBorder="1" applyAlignment="1">
      <alignment vertical="center"/>
    </xf>
    <xf numFmtId="0" fontId="93" fillId="0" borderId="0" xfId="0" applyFont="1" applyProtection="1">
      <alignment vertical="center"/>
      <protection locked="0"/>
    </xf>
    <xf numFmtId="0" fontId="14" fillId="2" borderId="0" xfId="0" applyFont="1" applyFill="1" applyAlignment="1">
      <alignment horizontal="center" vertical="center"/>
    </xf>
    <xf numFmtId="0" fontId="2" fillId="0" borderId="0" xfId="0" applyFont="1" applyAlignment="1">
      <alignment horizontal="left" vertical="center"/>
    </xf>
    <xf numFmtId="0" fontId="2" fillId="2" borderId="12" xfId="0" applyFont="1" applyFill="1" applyBorder="1" applyAlignment="1">
      <alignment horizontal="center" vertical="center"/>
    </xf>
    <xf numFmtId="0" fontId="2" fillId="0" borderId="12" xfId="0" applyFont="1" applyFill="1" applyBorder="1" applyAlignment="1">
      <alignment horizontal="center" vertical="center"/>
    </xf>
    <xf numFmtId="0" fontId="97" fillId="2" borderId="0" xfId="0" applyFont="1" applyFill="1">
      <alignment vertical="center"/>
    </xf>
    <xf numFmtId="0" fontId="2" fillId="2" borderId="53" xfId="0" applyFont="1" applyFill="1" applyBorder="1">
      <alignment vertical="center"/>
    </xf>
    <xf numFmtId="0" fontId="14" fillId="0" borderId="16" xfId="0" applyFont="1" applyFill="1" applyBorder="1">
      <alignment vertical="center"/>
    </xf>
    <xf numFmtId="0" fontId="2" fillId="0" borderId="12" xfId="0" applyFont="1" applyFill="1" applyBorder="1">
      <alignment vertical="center"/>
    </xf>
    <xf numFmtId="38" fontId="2" fillId="0" borderId="12" xfId="3" applyFont="1" applyFill="1" applyBorder="1" applyAlignment="1" applyProtection="1">
      <alignment horizontal="right" vertical="center" shrinkToFit="1"/>
      <protection locked="0"/>
    </xf>
    <xf numFmtId="0" fontId="2" fillId="0" borderId="13" xfId="0" applyFont="1" applyFill="1" applyBorder="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9" fillId="0" borderId="0" xfId="1" applyFont="1">
      <alignment vertical="center"/>
    </xf>
    <xf numFmtId="0" fontId="36" fillId="0" borderId="0" xfId="0" applyFont="1" applyAlignment="1">
      <alignment vertical="top"/>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0" fontId="85" fillId="0" borderId="0" xfId="1" applyFont="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176" fontId="9" fillId="4" borderId="3" xfId="2" applyNumberFormat="1" applyFont="1" applyFill="1" applyBorder="1" applyAlignment="1">
      <alignment horizontal="center" vertical="center"/>
    </xf>
    <xf numFmtId="40" fontId="86" fillId="0" borderId="0" xfId="1" applyNumberFormat="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9" fillId="0" borderId="0" xfId="1" applyFont="1" applyAlignment="1">
      <alignment horizontal="center" vertical="center" shrinkToFit="1"/>
    </xf>
    <xf numFmtId="0" fontId="9" fillId="3" borderId="0" xfId="1" applyFont="1" applyFill="1" applyAlignment="1">
      <alignment horizontal="center" vertical="center"/>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2" fontId="86" fillId="0" borderId="0" xfId="1" applyNumberFormat="1" applyFont="1" applyAlignment="1" applyProtection="1">
      <alignment horizontal="center" vertical="center"/>
    </xf>
    <xf numFmtId="179" fontId="9" fillId="4" borderId="3" xfId="1" applyNumberFormat="1" applyFont="1" applyFill="1" applyBorder="1" applyAlignment="1">
      <alignment horizontal="center" vertical="center" shrinkToFit="1"/>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176" fontId="71" fillId="3" borderId="3" xfId="3" applyNumberFormat="1" applyFont="1" applyFill="1" applyBorder="1" applyAlignment="1" applyProtection="1">
      <alignment horizontal="center" vertical="center" shrinkToFit="1"/>
      <protection locked="0"/>
    </xf>
    <xf numFmtId="38"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40" fontId="2" fillId="3" borderId="5"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40" fontId="2" fillId="3" borderId="11" xfId="3" applyNumberFormat="1"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38" fontId="2" fillId="3" borderId="5" xfId="3" applyFont="1" applyFill="1" applyBorder="1" applyAlignment="1" applyProtection="1">
      <alignment horizontal="center" vertical="center" shrinkToFit="1"/>
      <protection locked="0"/>
    </xf>
    <xf numFmtId="176" fontId="2" fillId="4" borderId="5" xfId="3" applyNumberFormat="1" applyFont="1" applyFill="1" applyBorder="1" applyAlignment="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1" xfId="3" applyFont="1" applyFill="1" applyBorder="1" applyAlignment="1">
      <alignment horizontal="center" vertical="center" shrinkToFit="1"/>
    </xf>
    <xf numFmtId="0" fontId="2" fillId="2" borderId="28"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4" fillId="2" borderId="54"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56" xfId="0" applyFont="1" applyFill="1" applyBorder="1" applyAlignment="1">
      <alignment horizontal="left" vertical="center" wrapTex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0" fontId="2" fillId="2" borderId="16" xfId="0" applyFont="1" applyFill="1" applyBorder="1" applyAlignment="1">
      <alignment horizontal="right" vertical="center" shrinkToFit="1"/>
    </xf>
    <xf numFmtId="0" fontId="2" fillId="2" borderId="12" xfId="0" applyFont="1" applyFill="1" applyBorder="1" applyAlignment="1">
      <alignment horizontal="right" vertical="center" shrinkToFit="1"/>
    </xf>
    <xf numFmtId="38" fontId="2" fillId="3" borderId="1" xfId="3" applyFont="1" applyFill="1" applyBorder="1" applyAlignment="1" applyProtection="1">
      <alignment horizontal="center" vertical="center" shrinkToFit="1"/>
      <protection locked="0"/>
    </xf>
    <xf numFmtId="38" fontId="2" fillId="3" borderId="12" xfId="3" applyFont="1" applyFill="1" applyBorder="1" applyAlignment="1" applyProtection="1">
      <alignment horizontal="center" vertical="center" shrinkToFit="1"/>
      <protection locked="0"/>
    </xf>
    <xf numFmtId="38" fontId="2" fillId="3" borderId="57" xfId="3" applyFont="1" applyFill="1" applyBorder="1" applyAlignment="1" applyProtection="1">
      <alignment horizontal="center" vertical="center" shrinkToFit="1"/>
      <protection locked="0"/>
    </xf>
    <xf numFmtId="38" fontId="51" fillId="3" borderId="57" xfId="3" applyFont="1" applyFill="1" applyBorder="1" applyAlignment="1" applyProtection="1">
      <alignment horizontal="center" vertical="center" shrinkToFit="1"/>
      <protection locked="0"/>
    </xf>
    <xf numFmtId="38" fontId="51" fillId="3" borderId="58" xfId="3" applyFont="1" applyFill="1" applyBorder="1" applyAlignment="1" applyProtection="1">
      <alignment horizontal="center" vertical="center" shrinkToFit="1"/>
      <protection locked="0"/>
    </xf>
    <xf numFmtId="38" fontId="2" fillId="3" borderId="16" xfId="3" applyFont="1" applyFill="1" applyBorder="1" applyAlignment="1" applyProtection="1">
      <alignment horizontal="left" vertical="center" wrapText="1" shrinkToFit="1"/>
      <protection locked="0"/>
    </xf>
    <xf numFmtId="38" fontId="2" fillId="3" borderId="12" xfId="3" applyFont="1" applyFill="1" applyBorder="1" applyAlignment="1" applyProtection="1">
      <alignment horizontal="left" vertical="center" wrapText="1" shrinkToFit="1"/>
      <protection locked="0"/>
    </xf>
    <xf numFmtId="38" fontId="2" fillId="3" borderId="13" xfId="3" applyFont="1" applyFill="1" applyBorder="1" applyAlignment="1" applyProtection="1">
      <alignment horizontal="left" vertical="center" wrapText="1" shrinkToFit="1"/>
      <protection locked="0"/>
    </xf>
    <xf numFmtId="38" fontId="2" fillId="3" borderId="7" xfId="3" applyFont="1" applyFill="1" applyBorder="1" applyAlignment="1" applyProtection="1">
      <alignment horizontal="center" vertical="center" shrinkToFit="1"/>
      <protection locked="0"/>
    </xf>
    <xf numFmtId="38" fontId="2" fillId="3" borderId="19"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38" fontId="2" fillId="3" borderId="8" xfId="3" applyFont="1" applyFill="1" applyBorder="1" applyAlignment="1" applyProtection="1">
      <alignment horizontal="right" vertical="center" shrinkToFit="1"/>
      <protection locked="0"/>
    </xf>
    <xf numFmtId="0" fontId="14" fillId="2" borderId="14"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1" xfId="0" applyFont="1" applyFill="1" applyBorder="1" applyAlignment="1">
      <alignment horizontal="left" vertical="center" wrapTex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38" fontId="2" fillId="3" borderId="3" xfId="3" applyFont="1" applyFill="1" applyBorder="1" applyAlignment="1" applyProtection="1">
      <alignment horizontal="right" vertical="center" shrinkToFit="1"/>
      <protection locked="0"/>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7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L$16" lockText="1" noThreeD="1"/>
</file>

<file path=xl/ctrlProps/ctrlProp105.xml><?xml version="1.0" encoding="utf-8"?>
<formControlPr xmlns="http://schemas.microsoft.com/office/spreadsheetml/2009/9/main" objectType="CheckBox" fmlaLink="$AM$41" lockText="1" noThreeD="1"/>
</file>

<file path=xl/ctrlProps/ctrlProp106.xml><?xml version="1.0" encoding="utf-8"?>
<formControlPr xmlns="http://schemas.microsoft.com/office/spreadsheetml/2009/9/main" objectType="CheckBox" fmlaLink="$AH$9" lockText="1" noThreeD="1"/>
</file>

<file path=xl/ctrlProps/ctrlProp107.xml><?xml version="1.0" encoding="utf-8"?>
<formControlPr xmlns="http://schemas.microsoft.com/office/spreadsheetml/2009/9/main" objectType="CheckBox" fmlaLink="$AH$10" lockText="1" noThreeD="1"/>
</file>

<file path=xl/ctrlProps/ctrlProp108.xml><?xml version="1.0" encoding="utf-8"?>
<formControlPr xmlns="http://schemas.microsoft.com/office/spreadsheetml/2009/9/main" objectType="CheckBox" fmlaLink="$AH$14" lockText="1" noThreeD="1"/>
</file>

<file path=xl/ctrlProps/ctrlProp109.xml><?xml version="1.0" encoding="utf-8"?>
<formControlPr xmlns="http://schemas.microsoft.com/office/spreadsheetml/2009/9/main" objectType="CheckBox" fmlaLink="$AH$15"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33" lockText="1" noThreeD="1"/>
</file>

<file path=xl/ctrlProps/ctrlProp111.xml><?xml version="1.0" encoding="utf-8"?>
<formControlPr xmlns="http://schemas.microsoft.com/office/spreadsheetml/2009/9/main" objectType="CheckBox" fmlaLink="$AH$27" lockText="1" noThreeD="1"/>
</file>

<file path=xl/ctrlProps/ctrlProp112.xml><?xml version="1.0" encoding="utf-8"?>
<formControlPr xmlns="http://schemas.microsoft.com/office/spreadsheetml/2009/9/main" objectType="CheckBox" fmlaLink="$AH$28" lockText="1" noThreeD="1"/>
</file>

<file path=xl/ctrlProps/ctrlProp113.xml><?xml version="1.0" encoding="utf-8"?>
<formControlPr xmlns="http://schemas.microsoft.com/office/spreadsheetml/2009/9/main" objectType="CheckBox" fmlaLink="$AI$28" lockText="1" noThreeD="1"/>
</file>

<file path=xl/ctrlProps/ctrlProp114.xml><?xml version="1.0" encoding="utf-8"?>
<formControlPr xmlns="http://schemas.microsoft.com/office/spreadsheetml/2009/9/main" objectType="CheckBox" fmlaLink="$AH$9" lockText="1" noThreeD="1"/>
</file>

<file path=xl/ctrlProps/ctrlProp115.xml><?xml version="1.0" encoding="utf-8"?>
<formControlPr xmlns="http://schemas.microsoft.com/office/spreadsheetml/2009/9/main" objectType="CheckBox" fmlaLink="$AH$10" lockText="1" noThreeD="1"/>
</file>

<file path=xl/ctrlProps/ctrlProp116.xml><?xml version="1.0" encoding="utf-8"?>
<formControlPr xmlns="http://schemas.microsoft.com/office/spreadsheetml/2009/9/main" objectType="CheckBox" fmlaLink="$AH$14" lockText="1" noThreeD="1"/>
</file>

<file path=xl/ctrlProps/ctrlProp117.xml><?xml version="1.0" encoding="utf-8"?>
<formControlPr xmlns="http://schemas.microsoft.com/office/spreadsheetml/2009/9/main" objectType="CheckBox" fmlaLink="$AH$15" lockText="1" noThreeD="1"/>
</file>

<file path=xl/ctrlProps/ctrlProp118.xml><?xml version="1.0" encoding="utf-8"?>
<formControlPr xmlns="http://schemas.microsoft.com/office/spreadsheetml/2009/9/main" objectType="CheckBox" fmlaLink="$AH$27" lockText="1" noThreeD="1"/>
</file>

<file path=xl/ctrlProps/ctrlProp119.xml><?xml version="1.0" encoding="utf-8"?>
<formControlPr xmlns="http://schemas.microsoft.com/office/spreadsheetml/2009/9/main" objectType="CheckBox" fmlaLink="$AH$33" lockText="1" noThreeD="1"/>
</file>

<file path=xl/ctrlProps/ctrlProp12.xml><?xml version="1.0" encoding="utf-8"?>
<formControlPr xmlns="http://schemas.microsoft.com/office/spreadsheetml/2009/9/main" objectType="CheckBox" fmlaLink="$AL$39" lockText="1" noThreeD="1"/>
</file>

<file path=xl/ctrlProps/ctrlProp120.xml><?xml version="1.0" encoding="utf-8"?>
<formControlPr xmlns="http://schemas.microsoft.com/office/spreadsheetml/2009/9/main" objectType="CheckBox" fmlaLink="$AH$28" lockText="1" noThreeD="1"/>
</file>

<file path=xl/ctrlProps/ctrlProp121.xml><?xml version="1.0" encoding="utf-8"?>
<formControlPr xmlns="http://schemas.microsoft.com/office/spreadsheetml/2009/9/main" objectType="CheckBox" fmlaLink="$AI$28"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5"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41"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3"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7"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K$130" lockText="1" noThreeD="1"/>
</file>

<file path=xl/ctrlProps/ctrlProp96.xml><?xml version="1.0" encoding="utf-8"?>
<formControlPr xmlns="http://schemas.microsoft.com/office/spreadsheetml/2009/9/main" objectType="CheckBox" fmlaLink="$AL$13" lockText="1" noThreeD="1"/>
</file>

<file path=xl/ctrlProps/ctrlProp97.xml><?xml version="1.0" encoding="utf-8"?>
<formControlPr xmlns="http://schemas.microsoft.com/office/spreadsheetml/2009/9/main" objectType="CheckBox" fmlaLink="$AL$14" lockText="1" noThreeD="1"/>
</file>

<file path=xl/ctrlProps/ctrlProp98.xml><?xml version="1.0" encoding="utf-8"?>
<formControlPr xmlns="http://schemas.microsoft.com/office/spreadsheetml/2009/9/main" objectType="CheckBox" fmlaLink="$AL$15"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144</xdr:row>
          <xdr:rowOff>38100</xdr:rowOff>
        </xdr:from>
        <xdr:to>
          <xdr:col>30</xdr:col>
          <xdr:colOff>257175</xdr:colOff>
          <xdr:row>144</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132</xdr:row>
          <xdr:rowOff>28575</xdr:rowOff>
        </xdr:from>
        <xdr:to>
          <xdr:col>31</xdr:col>
          <xdr:colOff>0</xdr:colOff>
          <xdr:row>132</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143</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143</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139</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51</xdr:col>
      <xdr:colOff>291353</xdr:colOff>
      <xdr:row>131</xdr:row>
      <xdr:rowOff>0</xdr:rowOff>
    </xdr:from>
    <xdr:ext cx="184731" cy="264560"/>
    <xdr:sp macro="" textlink="">
      <xdr:nvSpPr>
        <xdr:cNvPr id="3" name="テキスト ボックス 2">
          <a:extLst>
            <a:ext uri="{FF2B5EF4-FFF2-40B4-BE49-F238E27FC236}">
              <a16:creationId xmlns:a16="http://schemas.microsoft.com/office/drawing/2014/main" id="{0C919814-D699-4428-BC4D-3DA61C10EAB6}"/>
            </a:ext>
          </a:extLst>
        </xdr:cNvPr>
        <xdr:cNvSpPr txBox="1"/>
      </xdr:nvSpPr>
      <xdr:spPr>
        <a:xfrm>
          <a:off x="12988178" y="3989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129</xdr:row>
      <xdr:rowOff>0</xdr:rowOff>
    </xdr:from>
    <xdr:ext cx="184731" cy="264560"/>
    <xdr:sp macro="" textlink="">
      <xdr:nvSpPr>
        <xdr:cNvPr id="12" name="テキスト ボックス 11">
          <a:extLst>
            <a:ext uri="{FF2B5EF4-FFF2-40B4-BE49-F238E27FC236}">
              <a16:creationId xmlns:a16="http://schemas.microsoft.com/office/drawing/2014/main" id="{E5FE1150-E115-42D9-A0AF-A7B3E1427FA1}"/>
            </a:ext>
          </a:extLst>
        </xdr:cNvPr>
        <xdr:cNvSpPr txBox="1"/>
      </xdr:nvSpPr>
      <xdr:spPr>
        <a:xfrm>
          <a:off x="12988178" y="402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130</xdr:row>
      <xdr:rowOff>0</xdr:rowOff>
    </xdr:from>
    <xdr:ext cx="184731" cy="264560"/>
    <xdr:sp macro="" textlink="">
      <xdr:nvSpPr>
        <xdr:cNvPr id="21" name="テキスト ボックス 20">
          <a:extLst>
            <a:ext uri="{FF2B5EF4-FFF2-40B4-BE49-F238E27FC236}">
              <a16:creationId xmlns:a16="http://schemas.microsoft.com/office/drawing/2014/main" id="{85E86418-CFC1-4D77-BC22-4616CCC8D6D6}"/>
            </a:ext>
          </a:extLst>
        </xdr:cNvPr>
        <xdr:cNvSpPr txBox="1"/>
      </xdr:nvSpPr>
      <xdr:spPr>
        <a:xfrm>
          <a:off x="13144500" y="4041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19050</xdr:colOff>
          <xdr:row>129</xdr:row>
          <xdr:rowOff>19050</xdr:rowOff>
        </xdr:from>
        <xdr:to>
          <xdr:col>30</xdr:col>
          <xdr:colOff>247650</xdr:colOff>
          <xdr:row>130</xdr:row>
          <xdr:rowOff>180975</xdr:rowOff>
        </xdr:to>
        <xdr:sp macro="" textlink="">
          <xdr:nvSpPr>
            <xdr:cNvPr id="56375" name="Check Box 55" hidden="1">
              <a:extLst>
                <a:ext uri="{63B3BB69-23CF-44E3-9099-C40C66FF867C}">
                  <a14:compatExt spid="_x0000_s56375"/>
                </a:ext>
                <a:ext uri="{FF2B5EF4-FFF2-40B4-BE49-F238E27FC236}">
                  <a16:creationId xmlns:a16="http://schemas.microsoft.com/office/drawing/2014/main" id="{00000000-0008-0000-0300-00003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139212</xdr:rowOff>
    </xdr:from>
    <xdr:to>
      <xdr:col>28</xdr:col>
      <xdr:colOff>245197</xdr:colOff>
      <xdr:row>5</xdr:row>
      <xdr:rowOff>158547</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39212"/>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31377</xdr:colOff>
          <xdr:row>15</xdr:row>
          <xdr:rowOff>13447</xdr:rowOff>
        </xdr:from>
        <xdr:to>
          <xdr:col>6</xdr:col>
          <xdr:colOff>33619</xdr:colOff>
          <xdr:row>15</xdr:row>
          <xdr:rowOff>280147</xdr:rowOff>
        </xdr:to>
        <xdr:sp macro="" textlink="">
          <xdr:nvSpPr>
            <xdr:cNvPr id="89167" name="Check Box 79" hidden="1">
              <a:extLst>
                <a:ext uri="{63B3BB69-23CF-44E3-9099-C40C66FF867C}">
                  <a14:compatExt spid="_x0000_s89167"/>
                </a:ext>
                <a:ext uri="{FF2B5EF4-FFF2-40B4-BE49-F238E27FC236}">
                  <a16:creationId xmlns:a16="http://schemas.microsoft.com/office/drawing/2014/main" id="{00000000-0008-0000-0400-00004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55377</xdr:colOff>
      <xdr:row>37</xdr:row>
      <xdr:rowOff>11076</xdr:rowOff>
    </xdr:from>
    <xdr:to>
      <xdr:col>34</xdr:col>
      <xdr:colOff>210437</xdr:colOff>
      <xdr:row>39</xdr:row>
      <xdr:rowOff>88605</xdr:rowOff>
    </xdr:to>
    <xdr:sp macro="" textlink="">
      <xdr:nvSpPr>
        <xdr:cNvPr id="2" name="正方形/長方形 1">
          <a:extLst>
            <a:ext uri="{FF2B5EF4-FFF2-40B4-BE49-F238E27FC236}">
              <a16:creationId xmlns:a16="http://schemas.microsoft.com/office/drawing/2014/main" id="{FA9AD3AF-F779-B2F4-25D4-918257C1955B}"/>
            </a:ext>
          </a:extLst>
        </xdr:cNvPr>
        <xdr:cNvSpPr/>
      </xdr:nvSpPr>
      <xdr:spPr>
        <a:xfrm>
          <a:off x="8960144" y="6357384"/>
          <a:ext cx="697764" cy="45409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32</xdr:row>
          <xdr:rowOff>0</xdr:rowOff>
        </xdr:from>
        <xdr:to>
          <xdr:col>30</xdr:col>
          <xdr:colOff>66675</xdr:colOff>
          <xdr:row>33</xdr:row>
          <xdr:rowOff>9525</xdr:rowOff>
        </xdr:to>
        <xdr:sp macro="" textlink="">
          <xdr:nvSpPr>
            <xdr:cNvPr id="104463" name="Check Box 15" hidden="1">
              <a:extLst>
                <a:ext uri="{63B3BB69-23CF-44E3-9099-C40C66FF867C}">
                  <a14:compatExt spid="_x0000_s104463"/>
                </a:ext>
                <a:ext uri="{FF2B5EF4-FFF2-40B4-BE49-F238E27FC236}">
                  <a16:creationId xmlns:a16="http://schemas.microsoft.com/office/drawing/2014/main" id="{00000000-0008-0000-0700-00000F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26</xdr:row>
          <xdr:rowOff>66675</xdr:rowOff>
        </xdr:from>
        <xdr:to>
          <xdr:col>32</xdr:col>
          <xdr:colOff>171450</xdr:colOff>
          <xdr:row>26</xdr:row>
          <xdr:rowOff>314325</xdr:rowOff>
        </xdr:to>
        <xdr:sp macro="" textlink="">
          <xdr:nvSpPr>
            <xdr:cNvPr id="104468" name="Check Box 20" hidden="1">
              <a:extLst>
                <a:ext uri="{63B3BB69-23CF-44E3-9099-C40C66FF867C}">
                  <a14:compatExt spid="_x0000_s104468"/>
                </a:ext>
                <a:ext uri="{FF2B5EF4-FFF2-40B4-BE49-F238E27FC236}">
                  <a16:creationId xmlns:a16="http://schemas.microsoft.com/office/drawing/2014/main" id="{00000000-0008-0000-0700-00001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38101</xdr:colOff>
      <xdr:row>23</xdr:row>
      <xdr:rowOff>171450</xdr:rowOff>
    </xdr:from>
    <xdr:to>
      <xdr:col>34</xdr:col>
      <xdr:colOff>9526</xdr:colOff>
      <xdr:row>26</xdr:row>
      <xdr:rowOff>29904</xdr:rowOff>
    </xdr:to>
    <xdr:sp macro="" textlink="">
      <xdr:nvSpPr>
        <xdr:cNvPr id="6" name="正方形/長方形 5">
          <a:extLst>
            <a:ext uri="{FF2B5EF4-FFF2-40B4-BE49-F238E27FC236}">
              <a16:creationId xmlns:a16="http://schemas.microsoft.com/office/drawing/2014/main" id="{029D3F55-3527-4BB8-9F49-B6A9BE20C767}"/>
            </a:ext>
          </a:extLst>
        </xdr:cNvPr>
        <xdr:cNvSpPr/>
      </xdr:nvSpPr>
      <xdr:spPr>
        <a:xfrm>
          <a:off x="8963026" y="4829175"/>
          <a:ext cx="723900" cy="449004"/>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95250</xdr:colOff>
      <xdr:row>69</xdr:row>
      <xdr:rowOff>180975</xdr:rowOff>
    </xdr:from>
    <xdr:to>
      <xdr:col>34</xdr:col>
      <xdr:colOff>250310</xdr:colOff>
      <xdr:row>72</xdr:row>
      <xdr:rowOff>125154</xdr:rowOff>
    </xdr:to>
    <xdr:sp macro="" textlink="">
      <xdr:nvSpPr>
        <xdr:cNvPr id="7" name="正方形/長方形 6">
          <a:extLst>
            <a:ext uri="{FF2B5EF4-FFF2-40B4-BE49-F238E27FC236}">
              <a16:creationId xmlns:a16="http://schemas.microsoft.com/office/drawing/2014/main" id="{8707DFCE-91BD-4A1E-B37A-B51B1E8EC4B1}"/>
            </a:ext>
          </a:extLst>
        </xdr:cNvPr>
        <xdr:cNvSpPr/>
      </xdr:nvSpPr>
      <xdr:spPr>
        <a:xfrm>
          <a:off x="9020175" y="15468600"/>
          <a:ext cx="90753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104775</xdr:colOff>
      <xdr:row>137</xdr:row>
      <xdr:rowOff>238125</xdr:rowOff>
    </xdr:from>
    <xdr:to>
      <xdr:col>34</xdr:col>
      <xdr:colOff>259835</xdr:colOff>
      <xdr:row>139</xdr:row>
      <xdr:rowOff>114300</xdr:rowOff>
    </xdr:to>
    <xdr:sp macro="" textlink="">
      <xdr:nvSpPr>
        <xdr:cNvPr id="8" name="正方形/長方形 7">
          <a:extLst>
            <a:ext uri="{FF2B5EF4-FFF2-40B4-BE49-F238E27FC236}">
              <a16:creationId xmlns:a16="http://schemas.microsoft.com/office/drawing/2014/main" id="{515E4273-499E-41BA-8877-EB70C450D82B}"/>
            </a:ext>
          </a:extLst>
        </xdr:cNvPr>
        <xdr:cNvSpPr/>
      </xdr:nvSpPr>
      <xdr:spPr>
        <a:xfrm>
          <a:off x="9029700" y="28422600"/>
          <a:ext cx="907535" cy="371475"/>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247650</xdr:colOff>
      <xdr:row>52</xdr:row>
      <xdr:rowOff>0</xdr:rowOff>
    </xdr:from>
    <xdr:to>
      <xdr:col>34</xdr:col>
      <xdr:colOff>402710</xdr:colOff>
      <xdr:row>54</xdr:row>
      <xdr:rowOff>77529</xdr:rowOff>
    </xdr:to>
    <xdr:sp macro="" textlink="">
      <xdr:nvSpPr>
        <xdr:cNvPr id="9" name="正方形/長方形 8">
          <a:extLst>
            <a:ext uri="{FF2B5EF4-FFF2-40B4-BE49-F238E27FC236}">
              <a16:creationId xmlns:a16="http://schemas.microsoft.com/office/drawing/2014/main" id="{D3195764-F254-4D95-8501-BA6ED0C166DE}"/>
            </a:ext>
          </a:extLst>
        </xdr:cNvPr>
        <xdr:cNvSpPr/>
      </xdr:nvSpPr>
      <xdr:spPr>
        <a:xfrm>
          <a:off x="9172575" y="12306300"/>
          <a:ext cx="90753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47625</xdr:colOff>
      <xdr:row>30</xdr:row>
      <xdr:rowOff>0</xdr:rowOff>
    </xdr:from>
    <xdr:to>
      <xdr:col>34</xdr:col>
      <xdr:colOff>183635</xdr:colOff>
      <xdr:row>31</xdr:row>
      <xdr:rowOff>152400</xdr:rowOff>
    </xdr:to>
    <xdr:sp macro="" textlink="">
      <xdr:nvSpPr>
        <xdr:cNvPr id="10" name="正方形/長方形 9">
          <a:extLst>
            <a:ext uri="{FF2B5EF4-FFF2-40B4-BE49-F238E27FC236}">
              <a16:creationId xmlns:a16="http://schemas.microsoft.com/office/drawing/2014/main" id="{1F8D61DF-58BA-4006-8C74-F759B4BE8B3A}"/>
            </a:ext>
          </a:extLst>
        </xdr:cNvPr>
        <xdr:cNvSpPr/>
      </xdr:nvSpPr>
      <xdr:spPr>
        <a:xfrm>
          <a:off x="8972550" y="8105775"/>
          <a:ext cx="888485" cy="352425"/>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27</xdr:row>
          <xdr:rowOff>66675</xdr:rowOff>
        </xdr:from>
        <xdr:to>
          <xdr:col>15</xdr:col>
          <xdr:colOff>123825</xdr:colOff>
          <xdr:row>27</xdr:row>
          <xdr:rowOff>304800</xdr:rowOff>
        </xdr:to>
        <xdr:sp macro="" textlink="">
          <xdr:nvSpPr>
            <xdr:cNvPr id="104482" name="Check Box 34" hidden="1">
              <a:extLst>
                <a:ext uri="{63B3BB69-23CF-44E3-9099-C40C66FF867C}">
                  <a14:compatExt spid="_x0000_s104482"/>
                </a:ext>
                <a:ext uri="{FF2B5EF4-FFF2-40B4-BE49-F238E27FC236}">
                  <a16:creationId xmlns:a16="http://schemas.microsoft.com/office/drawing/2014/main" id="{00000000-0008-0000-0700-00002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27</xdr:row>
          <xdr:rowOff>57150</xdr:rowOff>
        </xdr:from>
        <xdr:to>
          <xdr:col>21</xdr:col>
          <xdr:colOff>152400</xdr:colOff>
          <xdr:row>27</xdr:row>
          <xdr:rowOff>314325</xdr:rowOff>
        </xdr:to>
        <xdr:sp macro="" textlink="">
          <xdr:nvSpPr>
            <xdr:cNvPr id="104483" name="Check Box 35" hidden="1">
              <a:extLst>
                <a:ext uri="{63B3BB69-23CF-44E3-9099-C40C66FF867C}">
                  <a14:compatExt spid="_x0000_s104483"/>
                </a:ext>
                <a:ext uri="{FF2B5EF4-FFF2-40B4-BE49-F238E27FC236}">
                  <a16:creationId xmlns:a16="http://schemas.microsoft.com/office/drawing/2014/main" id="{00000000-0008-0000-0700-00002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26</xdr:row>
          <xdr:rowOff>57150</xdr:rowOff>
        </xdr:from>
        <xdr:to>
          <xdr:col>30</xdr:col>
          <xdr:colOff>209550</xdr:colOff>
          <xdr:row>26</xdr:row>
          <xdr:rowOff>295275</xdr:rowOff>
        </xdr:to>
        <xdr:sp macro="" textlink="">
          <xdr:nvSpPr>
            <xdr:cNvPr id="204809" name="Check Box 9" hidden="1">
              <a:extLst>
                <a:ext uri="{63B3BB69-23CF-44E3-9099-C40C66FF867C}">
                  <a14:compatExt spid="_x0000_s204809"/>
                </a:ext>
                <a:ext uri="{FF2B5EF4-FFF2-40B4-BE49-F238E27FC236}">
                  <a16:creationId xmlns:a16="http://schemas.microsoft.com/office/drawing/2014/main" id="{00000000-0008-0000-0800-000009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161925</xdr:rowOff>
        </xdr:from>
        <xdr:to>
          <xdr:col>30</xdr:col>
          <xdr:colOff>190500</xdr:colOff>
          <xdr:row>33</xdr:row>
          <xdr:rowOff>19050</xdr:rowOff>
        </xdr:to>
        <xdr:sp macro="" textlink="">
          <xdr:nvSpPr>
            <xdr:cNvPr id="204813" name="Check Box 13" hidden="1">
              <a:extLst>
                <a:ext uri="{63B3BB69-23CF-44E3-9099-C40C66FF867C}">
                  <a14:compatExt spid="_x0000_s204813"/>
                </a:ext>
                <a:ext uri="{FF2B5EF4-FFF2-40B4-BE49-F238E27FC236}">
                  <a16:creationId xmlns:a16="http://schemas.microsoft.com/office/drawing/2014/main" id="{00000000-0008-0000-0800-00000D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190500</xdr:colOff>
      <xdr:row>55</xdr:row>
      <xdr:rowOff>28575</xdr:rowOff>
    </xdr:from>
    <xdr:to>
      <xdr:col>34</xdr:col>
      <xdr:colOff>345560</xdr:colOff>
      <xdr:row>57</xdr:row>
      <xdr:rowOff>106104</xdr:rowOff>
    </xdr:to>
    <xdr:sp macro="" textlink="">
      <xdr:nvSpPr>
        <xdr:cNvPr id="3" name="正方形/長方形 2">
          <a:extLst>
            <a:ext uri="{FF2B5EF4-FFF2-40B4-BE49-F238E27FC236}">
              <a16:creationId xmlns:a16="http://schemas.microsoft.com/office/drawing/2014/main" id="{6A6250DB-5671-4A0B-B208-4204F7DB2CCE}"/>
            </a:ext>
          </a:extLst>
        </xdr:cNvPr>
        <xdr:cNvSpPr/>
      </xdr:nvSpPr>
      <xdr:spPr>
        <a:xfrm>
          <a:off x="9115425" y="12906375"/>
          <a:ext cx="88848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28575</xdr:colOff>
      <xdr:row>37</xdr:row>
      <xdr:rowOff>95250</xdr:rowOff>
    </xdr:from>
    <xdr:to>
      <xdr:col>34</xdr:col>
      <xdr:colOff>183635</xdr:colOff>
      <xdr:row>39</xdr:row>
      <xdr:rowOff>172779</xdr:rowOff>
    </xdr:to>
    <xdr:sp macro="" textlink="">
      <xdr:nvSpPr>
        <xdr:cNvPr id="4" name="正方形/長方形 3">
          <a:extLst>
            <a:ext uri="{FF2B5EF4-FFF2-40B4-BE49-F238E27FC236}">
              <a16:creationId xmlns:a16="http://schemas.microsoft.com/office/drawing/2014/main" id="{C6F36B75-CE68-4DF6-B98F-82057A4AD04C}"/>
            </a:ext>
          </a:extLst>
        </xdr:cNvPr>
        <xdr:cNvSpPr/>
      </xdr:nvSpPr>
      <xdr:spPr>
        <a:xfrm>
          <a:off x="8953500" y="9544050"/>
          <a:ext cx="88848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38100</xdr:colOff>
      <xdr:row>29</xdr:row>
      <xdr:rowOff>1847850</xdr:rowOff>
    </xdr:from>
    <xdr:to>
      <xdr:col>34</xdr:col>
      <xdr:colOff>193160</xdr:colOff>
      <xdr:row>32</xdr:row>
      <xdr:rowOff>10854</xdr:rowOff>
    </xdr:to>
    <xdr:sp macro="" textlink="">
      <xdr:nvSpPr>
        <xdr:cNvPr id="5" name="正方形/長方形 4">
          <a:extLst>
            <a:ext uri="{FF2B5EF4-FFF2-40B4-BE49-F238E27FC236}">
              <a16:creationId xmlns:a16="http://schemas.microsoft.com/office/drawing/2014/main" id="{80ECD48B-760C-4535-BFB7-B61E15B73676}"/>
            </a:ext>
          </a:extLst>
        </xdr:cNvPr>
        <xdr:cNvSpPr/>
      </xdr:nvSpPr>
      <xdr:spPr>
        <a:xfrm>
          <a:off x="8963025" y="8048625"/>
          <a:ext cx="88848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0</xdr:colOff>
      <xdr:row>24</xdr:row>
      <xdr:rowOff>47625</xdr:rowOff>
    </xdr:from>
    <xdr:to>
      <xdr:col>34</xdr:col>
      <xdr:colOff>155060</xdr:colOff>
      <xdr:row>26</xdr:row>
      <xdr:rowOff>115629</xdr:rowOff>
    </xdr:to>
    <xdr:sp macro="" textlink="">
      <xdr:nvSpPr>
        <xdr:cNvPr id="6" name="正方形/長方形 5">
          <a:extLst>
            <a:ext uri="{FF2B5EF4-FFF2-40B4-BE49-F238E27FC236}">
              <a16:creationId xmlns:a16="http://schemas.microsoft.com/office/drawing/2014/main" id="{A9E29E53-A975-4DC8-A02E-4535843563C5}"/>
            </a:ext>
          </a:extLst>
        </xdr:cNvPr>
        <xdr:cNvSpPr/>
      </xdr:nvSpPr>
      <xdr:spPr>
        <a:xfrm>
          <a:off x="8924925" y="4905375"/>
          <a:ext cx="88848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95250</xdr:colOff>
      <xdr:row>137</xdr:row>
      <xdr:rowOff>0</xdr:rowOff>
    </xdr:from>
    <xdr:to>
      <xdr:col>34</xdr:col>
      <xdr:colOff>269360</xdr:colOff>
      <xdr:row>138</xdr:row>
      <xdr:rowOff>123825</xdr:rowOff>
    </xdr:to>
    <xdr:sp macro="" textlink="">
      <xdr:nvSpPr>
        <xdr:cNvPr id="7" name="正方形/長方形 6">
          <a:extLst>
            <a:ext uri="{FF2B5EF4-FFF2-40B4-BE49-F238E27FC236}">
              <a16:creationId xmlns:a16="http://schemas.microsoft.com/office/drawing/2014/main" id="{2DC12A38-AF28-4A6D-B0AC-11F97D1C9F85}"/>
            </a:ext>
          </a:extLst>
        </xdr:cNvPr>
        <xdr:cNvSpPr/>
      </xdr:nvSpPr>
      <xdr:spPr>
        <a:xfrm>
          <a:off x="9020175" y="28174950"/>
          <a:ext cx="907535" cy="371475"/>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mc:AlternateContent xmlns:mc="http://schemas.openxmlformats.org/markup-compatibility/2006">
    <mc:Choice xmlns:a14="http://schemas.microsoft.com/office/drawing/2010/main" Requires="a14">
      <xdr:twoCellAnchor editAs="oneCell">
        <xdr:from>
          <xdr:col>8</xdr:col>
          <xdr:colOff>95250</xdr:colOff>
          <xdr:row>27</xdr:row>
          <xdr:rowOff>66675</xdr:rowOff>
        </xdr:from>
        <xdr:to>
          <xdr:col>15</xdr:col>
          <xdr:colOff>114300</xdr:colOff>
          <xdr:row>27</xdr:row>
          <xdr:rowOff>304800</xdr:rowOff>
        </xdr:to>
        <xdr:sp macro="" textlink="">
          <xdr:nvSpPr>
            <xdr:cNvPr id="204816" name="Check Box 16" hidden="1">
              <a:extLst>
                <a:ext uri="{63B3BB69-23CF-44E3-9099-C40C66FF867C}">
                  <a14:compatExt spid="_x0000_s204816"/>
                </a:ext>
                <a:ext uri="{FF2B5EF4-FFF2-40B4-BE49-F238E27FC236}">
                  <a16:creationId xmlns:a16="http://schemas.microsoft.com/office/drawing/2014/main" id="{00000000-0008-0000-0800-000010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27</xdr:row>
          <xdr:rowOff>66675</xdr:rowOff>
        </xdr:from>
        <xdr:to>
          <xdr:col>21</xdr:col>
          <xdr:colOff>114300</xdr:colOff>
          <xdr:row>27</xdr:row>
          <xdr:rowOff>304800</xdr:rowOff>
        </xdr:to>
        <xdr:sp macro="" textlink="">
          <xdr:nvSpPr>
            <xdr:cNvPr id="204817" name="Check Box 17" hidden="1">
              <a:extLst>
                <a:ext uri="{63B3BB69-23CF-44E3-9099-C40C66FF867C}">
                  <a14:compatExt spid="_x0000_s204817"/>
                </a:ext>
                <a:ext uri="{FF2B5EF4-FFF2-40B4-BE49-F238E27FC236}">
                  <a16:creationId xmlns:a16="http://schemas.microsoft.com/office/drawing/2014/main" id="{00000000-0008-0000-0800-00001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数式用2"/>
      <sheetName val="加算率表"/>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 val="（参考）_賃金引き上げ計画書作成のための計算シート"/>
      <sheetName val="別紙様式11_訪問看護ベースアップ評価料（Ⅱ）"/>
      <sheetName val="別紙様式11_訪問看護ベースアップ評価料（Ⅰ）"/>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 val="加算率一覧（提出不要）"/>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row r="4">
          <cell r="A4" t="str">
            <v>訪問介護</v>
          </cell>
        </row>
      </sheetData>
      <sheetData sheetId="15">
        <row r="4">
          <cell r="A4" t="str">
            <v>訪問介護</v>
          </cell>
        </row>
      </sheetData>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trlProps/ctrlProp95.xml" Type="http://schemas.openxmlformats.org/officeDocument/2006/relationships/ctrlProp"/><Relationship Id="rId19"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2.xml" Type="http://schemas.openxmlformats.org/officeDocument/2006/relationships/ctrlProp"/><Relationship Id="rId11" Target="../ctrlProps/ctrlProp103.xml" Type="http://schemas.openxmlformats.org/officeDocument/2006/relationships/ctrlProp"/><Relationship Id="rId12" Target="../ctrlProps/ctrlProp104.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6.xml" Type="http://schemas.openxmlformats.org/officeDocument/2006/relationships/ctrlProp"/><Relationship Id="rId5" Target="../ctrlProps/ctrlProp97.xml" Type="http://schemas.openxmlformats.org/officeDocument/2006/relationships/ctrlProp"/><Relationship Id="rId6" Target="../ctrlProps/ctrlProp98.xml" Type="http://schemas.openxmlformats.org/officeDocument/2006/relationships/ctrlProp"/><Relationship Id="rId7" Target="../ctrlProps/ctrlProp99.xml" Type="http://schemas.openxmlformats.org/officeDocument/2006/relationships/ctrlProp"/><Relationship Id="rId8" Target="../ctrlProps/ctrlProp100.xml" Type="http://schemas.openxmlformats.org/officeDocument/2006/relationships/ctrlProp"/><Relationship Id="rId9" Target="../ctrlProps/ctrlProp101.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5.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112.xml" Type="http://schemas.openxmlformats.org/officeDocument/2006/relationships/ctrlProp"/><Relationship Id="rId11" Target="../ctrlProps/ctrlProp113.xml" Type="http://schemas.openxmlformats.org/officeDocument/2006/relationships/ctrlProp"/><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6.xml" Type="http://schemas.openxmlformats.org/officeDocument/2006/relationships/ctrlProp"/><Relationship Id="rId5" Target="../ctrlProps/ctrlProp107.xml" Type="http://schemas.openxmlformats.org/officeDocument/2006/relationships/ctrlProp"/><Relationship Id="rId6" Target="../ctrlProps/ctrlProp108.xml" Type="http://schemas.openxmlformats.org/officeDocument/2006/relationships/ctrlProp"/><Relationship Id="rId7" Target="../ctrlProps/ctrlProp109.xml" Type="http://schemas.openxmlformats.org/officeDocument/2006/relationships/ctrlProp"/><Relationship Id="rId8" Target="../ctrlProps/ctrlProp110.xml" Type="http://schemas.openxmlformats.org/officeDocument/2006/relationships/ctrlProp"/><Relationship Id="rId9" Target="../ctrlProps/ctrlProp111.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10" Target="../ctrlProps/ctrlProp120.xml" Type="http://schemas.openxmlformats.org/officeDocument/2006/relationships/ctrlProp"/><Relationship Id="rId11" Target="../ctrlProps/ctrlProp121.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14.xml" Type="http://schemas.openxmlformats.org/officeDocument/2006/relationships/ctrlProp"/><Relationship Id="rId5" Target="../ctrlProps/ctrlProp115.xml" Type="http://schemas.openxmlformats.org/officeDocument/2006/relationships/ctrlProp"/><Relationship Id="rId6" Target="../ctrlProps/ctrlProp116.xml" Type="http://schemas.openxmlformats.org/officeDocument/2006/relationships/ctrlProp"/><Relationship Id="rId7" Target="../ctrlProps/ctrlProp117.xml" Type="http://schemas.openxmlformats.org/officeDocument/2006/relationships/ctrlProp"/><Relationship Id="rId8" Target="../ctrlProps/ctrlProp118.xml" Type="http://schemas.openxmlformats.org/officeDocument/2006/relationships/ctrlProp"/><Relationship Id="rId9" Target="../ctrlProps/ctrlProp119.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5" style="62" bestFit="1" customWidth="1" collapsed="1"/>
    <col min="21" max="16384" width="9" style="62"/>
  </cols>
  <sheetData>
    <row r="1" spans="1:20">
      <c r="A1" s="62" t="s">
        <v>0</v>
      </c>
      <c r="M1" s="114"/>
      <c r="T1" s="114">
        <v>20260618</v>
      </c>
    </row>
    <row r="3" spans="1:20" ht="18.75" customHeight="1">
      <c r="A3" s="73" t="s">
        <v>1</v>
      </c>
      <c r="B3" s="74"/>
      <c r="C3" s="74"/>
      <c r="D3" s="74"/>
      <c r="E3" s="74"/>
      <c r="F3" s="74"/>
      <c r="G3" s="74"/>
      <c r="H3" s="74"/>
      <c r="I3" s="74"/>
      <c r="J3" s="74"/>
      <c r="K3" s="74"/>
      <c r="L3" s="74"/>
      <c r="M3" s="74"/>
    </row>
    <row r="4" spans="1:20" ht="11.25" customHeight="1" thickBot="1">
      <c r="A4" s="73"/>
      <c r="B4" s="74"/>
      <c r="C4" s="74"/>
      <c r="D4" s="74"/>
      <c r="E4" s="74"/>
      <c r="F4" s="74"/>
      <c r="G4" s="74"/>
      <c r="H4" s="74"/>
      <c r="I4" s="74"/>
      <c r="J4" s="74"/>
      <c r="K4" s="74"/>
      <c r="L4" s="74"/>
      <c r="M4" s="74"/>
    </row>
    <row r="5" spans="1:20">
      <c r="A5" s="76"/>
      <c r="B5" s="77"/>
      <c r="C5" s="77"/>
      <c r="D5" s="77"/>
      <c r="E5" s="110" t="str">
        <f>IF(E6="","",IF(LEN(E6)=7,"","↓保険医療機関コードを7桁で記載してください"))</f>
        <v/>
      </c>
      <c r="F5" s="77"/>
      <c r="G5" s="77"/>
      <c r="H5" s="77"/>
      <c r="I5" s="77"/>
      <c r="J5" s="77"/>
      <c r="K5" s="77"/>
      <c r="L5" s="77"/>
      <c r="M5" s="78"/>
    </row>
    <row r="6" spans="1:20" ht="22.5" customHeight="1">
      <c r="A6" s="79"/>
      <c r="B6" s="464" t="s">
        <v>2</v>
      </c>
      <c r="C6" s="464"/>
      <c r="D6" s="464"/>
      <c r="E6" s="466"/>
      <c r="F6" s="467"/>
      <c r="G6" s="468"/>
      <c r="H6" s="75"/>
      <c r="I6" s="463" t="s">
        <v>3</v>
      </c>
      <c r="J6" s="463"/>
      <c r="K6" s="463"/>
      <c r="L6" s="75"/>
      <c r="M6" s="80"/>
    </row>
    <row r="7" spans="1:20" ht="22.5" customHeight="1">
      <c r="A7" s="81"/>
      <c r="B7" s="465" t="s">
        <v>4</v>
      </c>
      <c r="C7" s="465"/>
      <c r="D7" s="465"/>
      <c r="E7" s="469"/>
      <c r="F7" s="470"/>
      <c r="G7" s="471"/>
      <c r="H7" s="75"/>
      <c r="I7" s="463"/>
      <c r="J7" s="463"/>
      <c r="K7" s="463"/>
      <c r="L7" s="75"/>
      <c r="M7" s="80"/>
    </row>
    <row r="8" spans="1:20" ht="11.25" customHeight="1">
      <c r="A8" s="82"/>
      <c r="B8" s="83"/>
      <c r="C8" s="83"/>
      <c r="D8" s="83"/>
      <c r="E8" s="63"/>
      <c r="F8" s="63"/>
      <c r="G8" s="63"/>
      <c r="H8" s="63"/>
      <c r="I8" s="63"/>
      <c r="J8" s="63"/>
      <c r="K8" s="63"/>
      <c r="L8" s="63"/>
      <c r="M8" s="84"/>
    </row>
    <row r="9" spans="1:20" ht="22.5" customHeight="1">
      <c r="A9" s="82"/>
      <c r="B9" s="457" t="s">
        <v>5</v>
      </c>
      <c r="C9" s="457"/>
      <c r="D9" s="457"/>
      <c r="E9" s="63"/>
      <c r="F9" s="63"/>
      <c r="G9" s="63"/>
      <c r="H9" s="63"/>
      <c r="I9" s="63"/>
      <c r="J9" s="63"/>
      <c r="K9" s="63"/>
      <c r="L9" s="63"/>
      <c r="M9" s="84"/>
    </row>
    <row r="10" spans="1:20" ht="22.5" customHeight="1">
      <c r="A10" s="82"/>
      <c r="B10" s="460" t="s">
        <v>6</v>
      </c>
      <c r="C10" s="460"/>
      <c r="D10" s="460"/>
      <c r="E10" s="461"/>
      <c r="F10" s="461"/>
      <c r="G10" s="461"/>
      <c r="H10" s="461"/>
      <c r="I10" s="63"/>
      <c r="J10" s="63"/>
      <c r="K10" s="63"/>
      <c r="L10" s="63"/>
      <c r="M10" s="84"/>
    </row>
    <row r="11" spans="1:20" ht="22.5" customHeight="1">
      <c r="A11" s="82"/>
      <c r="B11" s="460" t="s">
        <v>7</v>
      </c>
      <c r="C11" s="460"/>
      <c r="D11" s="460"/>
      <c r="E11" s="461"/>
      <c r="F11" s="461"/>
      <c r="G11" s="461"/>
      <c r="H11" s="461"/>
      <c r="I11" s="63"/>
      <c r="J11" s="63"/>
      <c r="K11" s="63"/>
      <c r="L11" s="63"/>
      <c r="M11" s="84"/>
    </row>
    <row r="12" spans="1:20" ht="11.25" customHeight="1">
      <c r="A12" s="79"/>
      <c r="M12" s="85"/>
    </row>
    <row r="13" spans="1:20" ht="22.5" customHeight="1">
      <c r="A13" s="79"/>
      <c r="B13" s="93" t="s">
        <v>8</v>
      </c>
      <c r="C13" s="94"/>
      <c r="D13" s="94"/>
      <c r="E13" s="94"/>
      <c r="F13" s="94"/>
      <c r="G13" s="94"/>
      <c r="H13" s="94"/>
      <c r="I13" s="94"/>
      <c r="J13" s="94"/>
      <c r="K13" s="94"/>
      <c r="L13" s="95"/>
      <c r="M13" s="85"/>
    </row>
    <row r="14" spans="1:20" ht="15" customHeight="1">
      <c r="A14" s="79"/>
      <c r="B14" s="96"/>
      <c r="C14" s="462"/>
      <c r="D14" s="462"/>
      <c r="E14" s="462"/>
      <c r="F14" s="462"/>
      <c r="G14" s="462"/>
      <c r="H14" s="462"/>
      <c r="I14" s="462"/>
      <c r="L14" s="107"/>
      <c r="M14" s="85"/>
    </row>
    <row r="15" spans="1:20" ht="33.75" customHeight="1">
      <c r="A15" s="79"/>
      <c r="B15" s="96"/>
      <c r="C15" s="456"/>
      <c r="D15" s="456"/>
      <c r="E15" s="456"/>
      <c r="F15" s="456"/>
      <c r="G15" s="456"/>
      <c r="H15" s="456"/>
      <c r="I15" s="456"/>
      <c r="J15" s="449" t="s">
        <v>10</v>
      </c>
      <c r="K15" s="449"/>
      <c r="L15" s="450"/>
      <c r="M15" s="101"/>
      <c r="P15" s="62" t="s">
        <v>9</v>
      </c>
    </row>
    <row r="16" spans="1:20" ht="11.25" customHeight="1">
      <c r="A16" s="79"/>
      <c r="B16" s="98"/>
      <c r="C16" s="104"/>
      <c r="D16" s="104"/>
      <c r="E16" s="104"/>
      <c r="F16" s="104"/>
      <c r="G16" s="104"/>
      <c r="H16" s="104"/>
      <c r="I16" s="104"/>
      <c r="J16" s="105"/>
      <c r="K16" s="105"/>
      <c r="L16" s="106"/>
      <c r="M16" s="101"/>
      <c r="O16" s="112"/>
      <c r="P16" s="62" t="s">
        <v>1090</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1694</v>
      </c>
    </row>
    <row r="18" spans="1:16" ht="36.75" customHeight="1">
      <c r="A18" s="79"/>
      <c r="B18" s="108"/>
      <c r="C18" s="458" t="s">
        <v>11</v>
      </c>
      <c r="D18" s="458"/>
      <c r="E18" s="458"/>
      <c r="F18" s="458"/>
      <c r="G18" s="458"/>
      <c r="H18" s="458"/>
      <c r="I18" s="458"/>
      <c r="J18" s="458"/>
      <c r="K18" s="458"/>
      <c r="L18" s="459"/>
      <c r="M18" s="102"/>
      <c r="O18" s="112" t="b">
        <v>0</v>
      </c>
      <c r="P18" s="62" t="s">
        <v>1695</v>
      </c>
    </row>
    <row r="19" spans="1:16" ht="36.75" customHeight="1">
      <c r="A19" s="79"/>
      <c r="B19" s="108"/>
      <c r="C19" s="458" t="s">
        <v>12</v>
      </c>
      <c r="D19" s="458"/>
      <c r="E19" s="458"/>
      <c r="F19" s="458"/>
      <c r="G19" s="458"/>
      <c r="H19" s="458"/>
      <c r="I19" s="458"/>
      <c r="J19" s="458"/>
      <c r="K19" s="458"/>
      <c r="L19" s="459"/>
      <c r="M19" s="102"/>
      <c r="O19" s="112" t="b">
        <v>0</v>
      </c>
      <c r="P19" s="62" t="s">
        <v>251</v>
      </c>
    </row>
    <row r="20" spans="1:16" ht="36.75" customHeight="1">
      <c r="A20" s="79"/>
      <c r="B20" s="108"/>
      <c r="C20" s="458" t="s">
        <v>13</v>
      </c>
      <c r="D20" s="458"/>
      <c r="E20" s="458"/>
      <c r="F20" s="458"/>
      <c r="G20" s="458"/>
      <c r="H20" s="458"/>
      <c r="I20" s="458"/>
      <c r="J20" s="458"/>
      <c r="K20" s="458"/>
      <c r="L20" s="459"/>
      <c r="M20" s="102"/>
      <c r="O20" s="112" t="b">
        <v>0</v>
      </c>
      <c r="P20" s="62" t="s">
        <v>1696</v>
      </c>
    </row>
    <row r="21" spans="1:16" ht="36.75" customHeight="1">
      <c r="A21" s="79"/>
      <c r="B21" s="108"/>
      <c r="C21" s="458" t="s">
        <v>14</v>
      </c>
      <c r="D21" s="458"/>
      <c r="E21" s="458"/>
      <c r="F21" s="458"/>
      <c r="G21" s="458"/>
      <c r="H21" s="458"/>
      <c r="I21" s="458"/>
      <c r="J21" s="458"/>
      <c r="K21" s="458"/>
      <c r="L21" s="459"/>
      <c r="M21" s="102"/>
      <c r="O21" s="112" t="b">
        <v>0</v>
      </c>
      <c r="P21" s="62" t="s">
        <v>1697</v>
      </c>
    </row>
    <row r="22" spans="1:16" ht="15" customHeight="1">
      <c r="A22" s="79"/>
      <c r="B22" s="96"/>
      <c r="D22" s="451"/>
      <c r="E22" s="451"/>
      <c r="F22" s="451"/>
      <c r="G22" s="451"/>
      <c r="H22" s="451"/>
      <c r="I22" s="451"/>
      <c r="J22" s="451"/>
      <c r="K22" s="451"/>
      <c r="L22" s="452"/>
      <c r="M22" s="85"/>
      <c r="P22" s="62" t="s">
        <v>1698</v>
      </c>
    </row>
    <row r="23" spans="1:16" ht="22.5" customHeight="1">
      <c r="A23" s="79"/>
      <c r="B23" s="453" t="s">
        <v>15</v>
      </c>
      <c r="C23" s="454"/>
      <c r="D23" s="454"/>
      <c r="E23" s="454"/>
      <c r="F23" s="454"/>
      <c r="G23" s="454"/>
      <c r="H23" s="454"/>
      <c r="I23" s="454"/>
      <c r="J23" s="454"/>
      <c r="K23" s="454"/>
      <c r="L23" s="455"/>
      <c r="M23" s="103"/>
      <c r="P23" s="62" t="s">
        <v>1693</v>
      </c>
    </row>
    <row r="24" spans="1:16" ht="15" customHeight="1">
      <c r="A24" s="79"/>
      <c r="B24" s="96"/>
      <c r="L24" s="107"/>
      <c r="M24" s="85"/>
      <c r="P24" s="62" t="s">
        <v>1691</v>
      </c>
    </row>
    <row r="25" spans="1:16" ht="22.5" customHeight="1">
      <c r="A25" s="79"/>
      <c r="B25" s="97" t="s">
        <v>16</v>
      </c>
      <c r="C25" s="109"/>
      <c r="D25" s="86" t="s">
        <v>17</v>
      </c>
      <c r="E25" s="109"/>
      <c r="F25" s="86" t="s">
        <v>18</v>
      </c>
      <c r="G25" s="109"/>
      <c r="H25" s="86" t="s">
        <v>19</v>
      </c>
      <c r="L25" s="107"/>
      <c r="M25" s="85"/>
      <c r="P25" s="62" t="s">
        <v>1692</v>
      </c>
    </row>
    <row r="26" spans="1:16" ht="15" customHeight="1">
      <c r="A26" s="79"/>
      <c r="B26" s="96"/>
      <c r="L26" s="107"/>
      <c r="M26" s="85"/>
    </row>
    <row r="27" spans="1:16" ht="22.5" customHeight="1">
      <c r="A27" s="79"/>
      <c r="B27" s="96"/>
      <c r="C27" s="87" t="s">
        <v>20</v>
      </c>
      <c r="H27" s="255"/>
      <c r="I27" s="448"/>
      <c r="J27" s="448"/>
      <c r="K27" s="448"/>
      <c r="L27" s="107"/>
      <c r="M27" s="85"/>
    </row>
    <row r="28" spans="1:16" ht="22.5" customHeight="1">
      <c r="A28" s="79"/>
      <c r="B28" s="96"/>
      <c r="C28" s="87" t="s">
        <v>21</v>
      </c>
      <c r="H28" s="448"/>
      <c r="I28" s="448"/>
      <c r="J28" s="448"/>
      <c r="K28" s="448"/>
      <c r="L28" s="107"/>
      <c r="M28" s="85"/>
    </row>
    <row r="29" spans="1:16" ht="15" customHeight="1">
      <c r="A29" s="79"/>
      <c r="B29" s="96"/>
      <c r="L29" s="107"/>
      <c r="M29" s="85"/>
    </row>
    <row r="30" spans="1:16" ht="22.5" customHeight="1">
      <c r="A30" s="79"/>
      <c r="B30" s="96"/>
      <c r="G30" s="62" t="s">
        <v>22</v>
      </c>
      <c r="I30" s="446"/>
      <c r="J30" s="446"/>
      <c r="K30" s="446"/>
      <c r="L30" s="107"/>
      <c r="M30" s="85"/>
    </row>
    <row r="31" spans="1:16" ht="15" customHeight="1">
      <c r="A31" s="79"/>
      <c r="B31" s="96"/>
      <c r="L31" s="107"/>
      <c r="M31" s="85"/>
    </row>
    <row r="32" spans="1:16" ht="22.5" customHeight="1">
      <c r="A32" s="79"/>
      <c r="B32" s="447"/>
      <c r="C32" s="446"/>
      <c r="D32" s="446"/>
      <c r="E32" s="446"/>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Xdnlr+gw5HXKN6IivQtgJMtpciMxHNS0I/udW1bvzNsEBllithIVMEMXxdRJN1t1r8ryCgsn/5Dt+WlyK59kWQ==" saltValue="vHNk12tdRgp3VbY3p3i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OK4"/>
  <sheetViews>
    <sheetView showGridLines="0" workbookViewId="0">
      <selection activeCell="FI2" sqref="FI2"/>
    </sheetView>
  </sheetViews>
  <sheetFormatPr defaultRowHeight="18.75" outlineLevelCol="1"/>
  <cols>
    <col min="1" max="1" width="9" style="65"/>
    <col min="2" max="2" width="9" style="344" customWidth="1"/>
    <col min="3" max="13" width="9" style="65" customWidth="1"/>
    <col min="14" max="269" width="9" style="65" customWidth="1" outlineLevel="1"/>
    <col min="270" max="16384" width="9" style="65"/>
  </cols>
  <sheetData>
    <row r="1" spans="1:401">
      <c r="A1" s="66" t="s">
        <v>1057</v>
      </c>
      <c r="B1" s="342" t="s">
        <v>1058</v>
      </c>
      <c r="C1" s="66" t="s">
        <v>1059</v>
      </c>
      <c r="D1" s="66" t="s">
        <v>1060</v>
      </c>
      <c r="E1" s="66" t="s">
        <v>1324</v>
      </c>
      <c r="F1" s="66" t="s">
        <v>1325</v>
      </c>
      <c r="G1" s="66" t="s">
        <v>1325</v>
      </c>
      <c r="H1" s="66" t="s">
        <v>1061</v>
      </c>
      <c r="I1" s="66" t="s">
        <v>1062</v>
      </c>
      <c r="J1" s="66" t="s">
        <v>1063</v>
      </c>
      <c r="K1" s="66" t="s">
        <v>1064</v>
      </c>
      <c r="L1" s="66" t="s">
        <v>1323</v>
      </c>
      <c r="M1" s="66" t="s">
        <v>1326</v>
      </c>
      <c r="N1" s="66" t="s">
        <v>1065</v>
      </c>
      <c r="O1" s="66" t="s">
        <v>1066</v>
      </c>
      <c r="P1" s="66" t="s">
        <v>1067</v>
      </c>
      <c r="Q1" s="66" t="s">
        <v>1068</v>
      </c>
      <c r="R1" s="66" t="s">
        <v>1069</v>
      </c>
      <c r="S1" s="66" t="s">
        <v>1070</v>
      </c>
      <c r="T1" s="66" t="s">
        <v>1071</v>
      </c>
      <c r="U1" s="66" t="s">
        <v>1327</v>
      </c>
      <c r="V1" s="66" t="s">
        <v>1328</v>
      </c>
      <c r="W1" s="66" t="s">
        <v>1329</v>
      </c>
      <c r="X1" s="66" t="s">
        <v>1330</v>
      </c>
      <c r="Y1" s="66" t="s">
        <v>1331</v>
      </c>
      <c r="Z1" s="66" t="s">
        <v>1332</v>
      </c>
      <c r="AA1" s="66" t="s">
        <v>1072</v>
      </c>
      <c r="AB1" s="66" t="s">
        <v>1073</v>
      </c>
      <c r="AC1" s="66" t="s">
        <v>1074</v>
      </c>
      <c r="AD1" s="66" t="s">
        <v>1075</v>
      </c>
      <c r="AE1" s="66" t="s">
        <v>1076</v>
      </c>
      <c r="AF1" s="66" t="s">
        <v>1077</v>
      </c>
      <c r="AG1" s="66" t="s">
        <v>1078</v>
      </c>
      <c r="AH1" s="66" t="s">
        <v>1333</v>
      </c>
      <c r="AI1" s="66" t="s">
        <v>1334</v>
      </c>
      <c r="AJ1" s="66" t="s">
        <v>1335</v>
      </c>
      <c r="AK1" s="66" t="s">
        <v>1336</v>
      </c>
      <c r="AL1" s="66" t="s">
        <v>1337</v>
      </c>
      <c r="AM1" s="66" t="s">
        <v>1338</v>
      </c>
      <c r="AN1" s="66" t="s">
        <v>1339</v>
      </c>
      <c r="AO1" s="66" t="s">
        <v>1340</v>
      </c>
      <c r="AP1" s="66" t="s">
        <v>1079</v>
      </c>
      <c r="AQ1" s="66" t="s">
        <v>1342</v>
      </c>
      <c r="AR1" s="66" t="s">
        <v>1343</v>
      </c>
      <c r="AS1" s="66" t="s">
        <v>1344</v>
      </c>
      <c r="AT1" s="66" t="s">
        <v>1345</v>
      </c>
      <c r="AU1" s="66" t="s">
        <v>1346</v>
      </c>
      <c r="AV1" s="66" t="s">
        <v>1347</v>
      </c>
      <c r="AW1" s="66" t="s">
        <v>1349</v>
      </c>
      <c r="AX1" s="66" t="s">
        <v>1350</v>
      </c>
      <c r="AY1" s="66" t="s">
        <v>1351</v>
      </c>
      <c r="AZ1" s="66" t="s">
        <v>1352</v>
      </c>
      <c r="BA1" s="66" t="s">
        <v>1353</v>
      </c>
      <c r="BB1" s="66" t="s">
        <v>1354</v>
      </c>
      <c r="BC1" s="66" t="s">
        <v>1355</v>
      </c>
      <c r="BD1" s="66" t="s">
        <v>1356</v>
      </c>
      <c r="BE1" s="66" t="s">
        <v>1357</v>
      </c>
      <c r="BF1" s="66" t="s">
        <v>1358</v>
      </c>
      <c r="BG1" s="66" t="s">
        <v>1359</v>
      </c>
      <c r="BH1" s="66" t="s">
        <v>1360</v>
      </c>
      <c r="BI1" s="66" t="s">
        <v>1361</v>
      </c>
      <c r="BJ1" s="66" t="s">
        <v>1362</v>
      </c>
      <c r="BK1" s="66" t="s">
        <v>1363</v>
      </c>
      <c r="BL1" s="66" t="s">
        <v>1364</v>
      </c>
      <c r="BM1" s="66" t="s">
        <v>1365</v>
      </c>
      <c r="BN1" s="66" t="s">
        <v>1366</v>
      </c>
      <c r="BO1" s="66" t="s">
        <v>1367</v>
      </c>
      <c r="BP1" s="66" t="s">
        <v>1368</v>
      </c>
      <c r="BQ1" s="66" t="s">
        <v>1369</v>
      </c>
      <c r="BR1" s="66" t="s">
        <v>1370</v>
      </c>
      <c r="BS1" s="66" t="s">
        <v>1371</v>
      </c>
      <c r="BT1" s="66" t="s">
        <v>1372</v>
      </c>
      <c r="BU1" s="66" t="s">
        <v>1373</v>
      </c>
      <c r="BV1" s="66" t="s">
        <v>1374</v>
      </c>
      <c r="BW1" s="66" t="s">
        <v>1375</v>
      </c>
      <c r="BX1" s="66" t="s">
        <v>1376</v>
      </c>
      <c r="BY1" s="66" t="s">
        <v>1377</v>
      </c>
      <c r="BZ1" s="66" t="s">
        <v>1378</v>
      </c>
      <c r="CA1" s="66" t="s">
        <v>1379</v>
      </c>
      <c r="CB1" s="66" t="s">
        <v>1380</v>
      </c>
      <c r="CC1" s="66" t="s">
        <v>1382</v>
      </c>
      <c r="CD1" s="66" t="s">
        <v>1381</v>
      </c>
      <c r="CE1" s="66" t="s">
        <v>1348</v>
      </c>
      <c r="CF1" s="66" t="s">
        <v>1383</v>
      </c>
      <c r="CG1" s="66" t="s">
        <v>1080</v>
      </c>
      <c r="CH1" s="66" t="s">
        <v>1384</v>
      </c>
      <c r="CI1" s="66" t="s">
        <v>1385</v>
      </c>
      <c r="CJ1" s="66" t="s">
        <v>1386</v>
      </c>
      <c r="CK1" s="66" t="s">
        <v>1387</v>
      </c>
      <c r="CL1" s="66" t="s">
        <v>1388</v>
      </c>
      <c r="CM1" s="66" t="s">
        <v>1389</v>
      </c>
      <c r="CN1" s="66" t="s">
        <v>1390</v>
      </c>
      <c r="CO1" s="66" t="s">
        <v>1393</v>
      </c>
      <c r="CP1" s="66" t="s">
        <v>1394</v>
      </c>
      <c r="CQ1" s="66" t="s">
        <v>1395</v>
      </c>
      <c r="CR1" s="66" t="s">
        <v>1396</v>
      </c>
      <c r="CS1" s="66" t="s">
        <v>1397</v>
      </c>
      <c r="CT1" s="66" t="s">
        <v>1081</v>
      </c>
      <c r="CU1" s="66" t="s">
        <v>1082</v>
      </c>
      <c r="CV1" s="66" t="s">
        <v>1083</v>
      </c>
      <c r="CW1" s="66" t="s">
        <v>1398</v>
      </c>
      <c r="CX1" s="66" t="s">
        <v>1084</v>
      </c>
      <c r="CY1" s="66" t="s">
        <v>1399</v>
      </c>
      <c r="CZ1" s="66" t="s">
        <v>1400</v>
      </c>
      <c r="DA1" s="66" t="s">
        <v>1401</v>
      </c>
      <c r="DB1" s="66" t="s">
        <v>1402</v>
      </c>
      <c r="DC1" s="66" t="s">
        <v>1403</v>
      </c>
      <c r="DD1" s="66" t="s">
        <v>1404</v>
      </c>
      <c r="DE1" s="66" t="s">
        <v>1405</v>
      </c>
      <c r="DF1" s="66" t="s">
        <v>1408</v>
      </c>
      <c r="DG1" s="66" t="s">
        <v>1406</v>
      </c>
      <c r="DH1" s="66" t="s">
        <v>1407</v>
      </c>
      <c r="DI1" s="66" t="s">
        <v>1409</v>
      </c>
      <c r="DJ1" s="66" t="s">
        <v>1085</v>
      </c>
      <c r="DK1" s="66" t="s">
        <v>1828</v>
      </c>
      <c r="DL1" s="66" t="s">
        <v>1829</v>
      </c>
      <c r="DM1" s="66" t="s">
        <v>1830</v>
      </c>
      <c r="DN1" s="66" t="s">
        <v>1086</v>
      </c>
      <c r="DO1" s="66" t="s">
        <v>1410</v>
      </c>
      <c r="DP1" s="66" t="s">
        <v>1411</v>
      </c>
      <c r="DQ1" s="66" t="s">
        <v>1414</v>
      </c>
      <c r="DR1" s="66" t="s">
        <v>1412</v>
      </c>
      <c r="DS1" s="66" t="s">
        <v>1413</v>
      </c>
      <c r="DT1" s="66" t="s">
        <v>1415</v>
      </c>
      <c r="DU1" s="66" t="s">
        <v>1416</v>
      </c>
      <c r="DV1" s="66" t="s">
        <v>1417</v>
      </c>
      <c r="DW1" s="66" t="s">
        <v>1418</v>
      </c>
      <c r="DX1" s="66" t="s">
        <v>1419</v>
      </c>
      <c r="DY1" s="66" t="s">
        <v>1420</v>
      </c>
      <c r="DZ1" s="66" t="s">
        <v>1421</v>
      </c>
      <c r="EA1" s="66" t="s">
        <v>1422</v>
      </c>
      <c r="EB1" s="66" t="s">
        <v>1423</v>
      </c>
      <c r="EC1" s="66" t="s">
        <v>1427</v>
      </c>
      <c r="ED1" s="66" t="s">
        <v>1428</v>
      </c>
      <c r="EE1" s="66" t="s">
        <v>1429</v>
      </c>
      <c r="EF1" s="66" t="s">
        <v>1430</v>
      </c>
      <c r="EG1" s="66" t="s">
        <v>1431</v>
      </c>
      <c r="EH1" s="66" t="s">
        <v>1432</v>
      </c>
      <c r="EI1" s="66" t="s">
        <v>1433</v>
      </c>
      <c r="EJ1" s="66" t="s">
        <v>1434</v>
      </c>
      <c r="EK1" s="66" t="s">
        <v>1435</v>
      </c>
      <c r="EL1" s="66" t="s">
        <v>1436</v>
      </c>
      <c r="EM1" s="66" t="s">
        <v>1437</v>
      </c>
      <c r="EN1" s="66" t="s">
        <v>1438</v>
      </c>
      <c r="EO1" s="66" t="s">
        <v>1439</v>
      </c>
      <c r="EP1" s="66" t="s">
        <v>1440</v>
      </c>
      <c r="EQ1" s="66" t="s">
        <v>1441</v>
      </c>
      <c r="ER1" s="66" t="s">
        <v>1442</v>
      </c>
      <c r="ES1" s="66" t="s">
        <v>1443</v>
      </c>
      <c r="ET1" s="66" t="s">
        <v>1444</v>
      </c>
      <c r="EU1" s="66" t="s">
        <v>1445</v>
      </c>
      <c r="EV1" s="66" t="s">
        <v>1446</v>
      </c>
      <c r="EW1" s="66" t="s">
        <v>1447</v>
      </c>
      <c r="EX1" s="66" t="s">
        <v>1448</v>
      </c>
      <c r="EY1" s="66" t="s">
        <v>1449</v>
      </c>
      <c r="EZ1" s="66" t="s">
        <v>1450</v>
      </c>
      <c r="FA1" s="66" t="s">
        <v>1451</v>
      </c>
      <c r="FB1" s="66" t="s">
        <v>1452</v>
      </c>
      <c r="FC1" s="66" t="s">
        <v>1510</v>
      </c>
      <c r="FD1" s="66" t="s">
        <v>1511</v>
      </c>
      <c r="FE1" s="66" t="s">
        <v>1512</v>
      </c>
      <c r="FF1" s="66" t="s">
        <v>1513</v>
      </c>
      <c r="FG1" s="66" t="s">
        <v>1087</v>
      </c>
      <c r="FH1" s="66" t="s">
        <v>1514</v>
      </c>
      <c r="FI1" s="66" t="s">
        <v>1515</v>
      </c>
      <c r="FJ1" s="66" t="s">
        <v>1516</v>
      </c>
      <c r="FK1" s="66" t="s">
        <v>1517</v>
      </c>
      <c r="FL1" s="66" t="s">
        <v>1088</v>
      </c>
      <c r="FM1" s="66" t="s">
        <v>1518</v>
      </c>
      <c r="FN1" s="66" t="s">
        <v>1519</v>
      </c>
      <c r="FO1" s="66" t="s">
        <v>1520</v>
      </c>
      <c r="FP1" s="66" t="s">
        <v>1521</v>
      </c>
      <c r="FQ1" s="66" t="s">
        <v>1522</v>
      </c>
      <c r="FR1" s="66" t="s">
        <v>1523</v>
      </c>
      <c r="FS1" s="66" t="s">
        <v>1524</v>
      </c>
      <c r="FT1" s="66" t="s">
        <v>1528</v>
      </c>
      <c r="FU1" s="66" t="s">
        <v>1529</v>
      </c>
      <c r="FV1" s="66" t="s">
        <v>1530</v>
      </c>
      <c r="FW1" s="66" t="s">
        <v>1531</v>
      </c>
      <c r="FX1" s="66" t="s">
        <v>1532</v>
      </c>
      <c r="FY1" s="66" t="s">
        <v>1533</v>
      </c>
      <c r="FZ1" s="66" t="s">
        <v>1726</v>
      </c>
      <c r="GA1" s="66" t="s">
        <v>1534</v>
      </c>
      <c r="GB1" s="66" t="s">
        <v>1535</v>
      </c>
      <c r="GC1" s="66" t="s">
        <v>1536</v>
      </c>
      <c r="GD1" s="66" t="s">
        <v>1537</v>
      </c>
      <c r="GE1" s="66" t="s">
        <v>1536</v>
      </c>
      <c r="GF1" s="66" t="s">
        <v>1538</v>
      </c>
      <c r="GG1" s="66" t="s">
        <v>1539</v>
      </c>
      <c r="GH1" s="66" t="s">
        <v>1540</v>
      </c>
      <c r="GI1" s="66" t="s">
        <v>1541</v>
      </c>
      <c r="GJ1" s="66" t="s">
        <v>1542</v>
      </c>
      <c r="GK1" s="66" t="s">
        <v>1541</v>
      </c>
      <c r="GL1" s="66" t="s">
        <v>1542</v>
      </c>
      <c r="GM1" s="66" t="s">
        <v>1543</v>
      </c>
      <c r="GN1" s="66" t="s">
        <v>1544</v>
      </c>
      <c r="GO1" s="66" t="s">
        <v>1728</v>
      </c>
      <c r="GP1" s="66" t="s">
        <v>1729</v>
      </c>
      <c r="GQ1" s="66" t="s">
        <v>1727</v>
      </c>
      <c r="GR1" s="66" t="s">
        <v>1730</v>
      </c>
      <c r="GS1" s="66" t="s">
        <v>1731</v>
      </c>
      <c r="GT1" s="66" t="s">
        <v>1732</v>
      </c>
      <c r="GU1" s="66" t="s">
        <v>1733</v>
      </c>
      <c r="GV1" s="66" t="s">
        <v>1545</v>
      </c>
      <c r="GW1" s="66" t="s">
        <v>1546</v>
      </c>
      <c r="GX1" s="66" t="s">
        <v>1547</v>
      </c>
      <c r="GY1" s="66" t="s">
        <v>1548</v>
      </c>
      <c r="GZ1" s="66" t="s">
        <v>1549</v>
      </c>
      <c r="HA1" s="66" t="s">
        <v>1550</v>
      </c>
      <c r="HB1" s="66" t="s">
        <v>1551</v>
      </c>
      <c r="HC1" s="66" t="s">
        <v>1552</v>
      </c>
      <c r="HD1" s="66" t="s">
        <v>1553</v>
      </c>
      <c r="HE1" s="66" t="s">
        <v>1554</v>
      </c>
      <c r="HF1" s="66" t="s">
        <v>1555</v>
      </c>
      <c r="HG1" s="66" t="s">
        <v>1556</v>
      </c>
      <c r="HH1" s="66" t="s">
        <v>1557</v>
      </c>
      <c r="HI1" s="66" t="s">
        <v>1558</v>
      </c>
      <c r="HJ1" s="66" t="s">
        <v>1559</v>
      </c>
      <c r="HK1" s="66" t="s">
        <v>1560</v>
      </c>
      <c r="HL1" s="66" t="s">
        <v>1561</v>
      </c>
      <c r="HM1" s="66" t="s">
        <v>1594</v>
      </c>
      <c r="HN1" s="66" t="s">
        <v>1595</v>
      </c>
      <c r="HO1" s="66" t="s">
        <v>1596</v>
      </c>
      <c r="HP1" s="66" t="s">
        <v>1597</v>
      </c>
      <c r="HQ1" s="66" t="s">
        <v>1598</v>
      </c>
      <c r="HR1" s="66" t="s">
        <v>1599</v>
      </c>
      <c r="HS1" s="66" t="s">
        <v>1600</v>
      </c>
      <c r="HT1" s="66" t="s">
        <v>1601</v>
      </c>
      <c r="HU1" s="66" t="s">
        <v>1602</v>
      </c>
      <c r="HV1" s="66" t="s">
        <v>1603</v>
      </c>
      <c r="HW1" s="66" t="s">
        <v>1604</v>
      </c>
      <c r="HX1" s="66" t="s">
        <v>1605</v>
      </c>
      <c r="HY1" s="66" t="s">
        <v>1606</v>
      </c>
      <c r="HZ1" s="66" t="s">
        <v>1607</v>
      </c>
      <c r="IA1" s="66" t="s">
        <v>1608</v>
      </c>
      <c r="IB1" s="66" t="s">
        <v>1609</v>
      </c>
      <c r="IC1" s="66" t="s">
        <v>1610</v>
      </c>
      <c r="ID1" s="66" t="s">
        <v>1611</v>
      </c>
      <c r="IE1" s="66" t="s">
        <v>1612</v>
      </c>
      <c r="IF1" s="66" t="s">
        <v>1613</v>
      </c>
      <c r="IG1" s="66" t="s">
        <v>1614</v>
      </c>
      <c r="IH1" s="66" t="s">
        <v>1615</v>
      </c>
      <c r="II1" s="66" t="s">
        <v>1616</v>
      </c>
      <c r="IJ1" s="66" t="s">
        <v>1617</v>
      </c>
      <c r="IK1" s="66" t="s">
        <v>1618</v>
      </c>
      <c r="IL1" s="66" t="s">
        <v>1619</v>
      </c>
      <c r="IM1" s="66" t="s">
        <v>1620</v>
      </c>
      <c r="IN1" s="66" t="s">
        <v>1621</v>
      </c>
      <c r="IO1" s="66" t="s">
        <v>1622</v>
      </c>
      <c r="IP1" s="66" t="s">
        <v>1623</v>
      </c>
      <c r="IQ1" s="66" t="s">
        <v>1624</v>
      </c>
      <c r="IR1" s="66" t="s">
        <v>1625</v>
      </c>
      <c r="IS1" s="66" t="s">
        <v>1626</v>
      </c>
      <c r="IT1" s="66" t="s">
        <v>1627</v>
      </c>
      <c r="IU1" s="66" t="s">
        <v>1628</v>
      </c>
      <c r="IV1" s="66" t="s">
        <v>1629</v>
      </c>
      <c r="IW1" s="66" t="s">
        <v>1630</v>
      </c>
      <c r="IX1" s="66" t="s">
        <v>1631</v>
      </c>
      <c r="IY1" s="66" t="s">
        <v>1632</v>
      </c>
      <c r="IZ1" s="66" t="s">
        <v>1633</v>
      </c>
      <c r="JA1" s="66" t="s">
        <v>1634</v>
      </c>
      <c r="JB1" s="66" t="s">
        <v>1635</v>
      </c>
      <c r="JC1" s="66" t="s">
        <v>1636</v>
      </c>
      <c r="JD1" s="66" t="s">
        <v>1637</v>
      </c>
      <c r="JE1" s="66" t="s">
        <v>1638</v>
      </c>
      <c r="JF1" s="66" t="s">
        <v>1639</v>
      </c>
      <c r="JG1" s="66" t="s">
        <v>1640</v>
      </c>
      <c r="JH1" s="66" t="s">
        <v>1641</v>
      </c>
      <c r="JI1" s="66" t="s">
        <v>1642</v>
      </c>
      <c r="JJ1" s="66" t="s">
        <v>1643</v>
      </c>
      <c r="JK1" s="66" t="s">
        <v>1644</v>
      </c>
      <c r="JL1" s="66" t="s">
        <v>1645</v>
      </c>
      <c r="JM1" s="66" t="s">
        <v>1646</v>
      </c>
      <c r="JN1" s="66" t="s">
        <v>1647</v>
      </c>
      <c r="JO1" s="66" t="s">
        <v>1648</v>
      </c>
      <c r="JP1" s="66" t="s">
        <v>1649</v>
      </c>
      <c r="JQ1" s="66" t="s">
        <v>1650</v>
      </c>
      <c r="JR1" s="66" t="s">
        <v>1651</v>
      </c>
      <c r="JS1" s="66" t="s">
        <v>1652</v>
      </c>
      <c r="JT1" s="66" t="s">
        <v>1653</v>
      </c>
      <c r="JU1" s="66" t="s">
        <v>1654</v>
      </c>
      <c r="JV1" s="66" t="s">
        <v>1655</v>
      </c>
      <c r="JW1" s="66" t="s">
        <v>1656</v>
      </c>
      <c r="JX1" s="66" t="s">
        <v>1657</v>
      </c>
      <c r="JY1" s="66" t="s">
        <v>1658</v>
      </c>
      <c r="JZ1" s="66" t="s">
        <v>1659</v>
      </c>
      <c r="KA1" s="66" t="s">
        <v>1660</v>
      </c>
      <c r="KB1" s="66" t="s">
        <v>1661</v>
      </c>
      <c r="KC1" s="66" t="s">
        <v>1662</v>
      </c>
      <c r="KD1" s="66" t="s">
        <v>1663</v>
      </c>
      <c r="KE1" s="66" t="s">
        <v>1664</v>
      </c>
      <c r="KF1" s="66" t="s">
        <v>1665</v>
      </c>
      <c r="KG1" s="66" t="s">
        <v>1666</v>
      </c>
      <c r="KH1" s="66" t="s">
        <v>1667</v>
      </c>
      <c r="KI1" s="66" t="s">
        <v>1668</v>
      </c>
      <c r="KJ1" s="66" t="s">
        <v>1669</v>
      </c>
      <c r="KK1" s="66" t="s">
        <v>1670</v>
      </c>
      <c r="KL1" s="66" t="s">
        <v>1671</v>
      </c>
      <c r="KM1" s="66" t="s">
        <v>1672</v>
      </c>
      <c r="KN1" s="66" t="s">
        <v>1673</v>
      </c>
      <c r="KO1" s="66" t="s">
        <v>1674</v>
      </c>
      <c r="KP1" s="66" t="s">
        <v>1675</v>
      </c>
      <c r="KQ1" s="66" t="s">
        <v>1676</v>
      </c>
      <c r="KR1" s="66" t="s">
        <v>1677</v>
      </c>
      <c r="KS1" s="66" t="s">
        <v>1815</v>
      </c>
      <c r="KT1" s="66" t="s">
        <v>1816</v>
      </c>
      <c r="KU1" s="66" t="s">
        <v>1817</v>
      </c>
      <c r="KV1" s="66" t="s">
        <v>1818</v>
      </c>
      <c r="KW1" s="66" t="s">
        <v>1734</v>
      </c>
      <c r="KX1" s="66" t="s">
        <v>1735</v>
      </c>
      <c r="KY1" s="66" t="s">
        <v>1736</v>
      </c>
      <c r="KZ1" s="66" t="s">
        <v>1737</v>
      </c>
      <c r="LA1" s="66" t="s">
        <v>1738</v>
      </c>
      <c r="LB1" s="66" t="s">
        <v>1739</v>
      </c>
      <c r="LC1" s="66" t="s">
        <v>1740</v>
      </c>
      <c r="LD1" s="66" t="s">
        <v>1741</v>
      </c>
      <c r="LE1" s="66" t="s">
        <v>1742</v>
      </c>
      <c r="LF1" s="66" t="s">
        <v>1743</v>
      </c>
      <c r="LG1" s="66" t="s">
        <v>1744</v>
      </c>
      <c r="LH1" s="66" t="s">
        <v>1745</v>
      </c>
      <c r="LI1" s="66" t="s">
        <v>1746</v>
      </c>
      <c r="LJ1" s="66" t="s">
        <v>1747</v>
      </c>
      <c r="LK1" s="66" t="s">
        <v>1748</v>
      </c>
      <c r="LL1" s="66" t="s">
        <v>1749</v>
      </c>
      <c r="LM1" s="66" t="s">
        <v>1750</v>
      </c>
      <c r="LN1" s="66" t="s">
        <v>1751</v>
      </c>
      <c r="LO1" s="66" t="s">
        <v>1752</v>
      </c>
      <c r="LP1" s="66" t="s">
        <v>1753</v>
      </c>
      <c r="LQ1" s="66" t="s">
        <v>1754</v>
      </c>
      <c r="LR1" s="66" t="s">
        <v>1755</v>
      </c>
      <c r="LS1" s="66" t="s">
        <v>1756</v>
      </c>
      <c r="LT1" s="66" t="s">
        <v>1757</v>
      </c>
      <c r="LU1" s="66" t="s">
        <v>1758</v>
      </c>
      <c r="LV1" s="66" t="s">
        <v>1759</v>
      </c>
      <c r="LW1" s="66" t="s">
        <v>1760</v>
      </c>
      <c r="LX1" s="66" t="s">
        <v>1761</v>
      </c>
      <c r="LY1" s="66" t="s">
        <v>1762</v>
      </c>
      <c r="LZ1" s="66" t="s">
        <v>1763</v>
      </c>
      <c r="MA1" s="66" t="s">
        <v>1764</v>
      </c>
      <c r="MB1" s="66" t="s">
        <v>1765</v>
      </c>
      <c r="MC1" s="66" t="s">
        <v>1766</v>
      </c>
      <c r="MD1" s="66" t="s">
        <v>1767</v>
      </c>
      <c r="ME1" s="66" t="s">
        <v>1768</v>
      </c>
      <c r="MF1" s="66" t="s">
        <v>1769</v>
      </c>
      <c r="MG1" s="66" t="s">
        <v>1770</v>
      </c>
      <c r="MH1" s="66" t="s">
        <v>1771</v>
      </c>
      <c r="MI1" s="66" t="s">
        <v>1772</v>
      </c>
      <c r="MJ1" s="66" t="s">
        <v>1773</v>
      </c>
      <c r="MK1" s="66" t="s">
        <v>1774</v>
      </c>
      <c r="ML1" s="66" t="s">
        <v>1775</v>
      </c>
      <c r="MM1" s="66" t="s">
        <v>1776</v>
      </c>
      <c r="MN1" s="66" t="s">
        <v>1777</v>
      </c>
      <c r="MO1" s="66" t="s">
        <v>1778</v>
      </c>
      <c r="MP1" s="66" t="s">
        <v>1779</v>
      </c>
      <c r="MQ1" s="66" t="s">
        <v>1780</v>
      </c>
      <c r="MR1" s="66" t="s">
        <v>1781</v>
      </c>
      <c r="MS1" s="66" t="s">
        <v>1782</v>
      </c>
      <c r="MT1" s="66" t="s">
        <v>1783</v>
      </c>
      <c r="MU1" s="66" t="s">
        <v>1784</v>
      </c>
      <c r="MV1" s="66" t="s">
        <v>1785</v>
      </c>
      <c r="MW1" s="66" t="s">
        <v>1786</v>
      </c>
      <c r="MX1" s="66" t="s">
        <v>1787</v>
      </c>
      <c r="MY1" s="66" t="s">
        <v>1788</v>
      </c>
      <c r="MZ1" s="66" t="s">
        <v>1789</v>
      </c>
      <c r="NA1" s="66" t="s">
        <v>1790</v>
      </c>
      <c r="NB1" s="66" t="s">
        <v>1791</v>
      </c>
      <c r="NC1" s="66" t="s">
        <v>1792</v>
      </c>
      <c r="ND1" s="66" t="s">
        <v>1793</v>
      </c>
      <c r="NE1" s="66" t="s">
        <v>1794</v>
      </c>
      <c r="NF1" s="66" t="s">
        <v>1795</v>
      </c>
      <c r="NG1" s="66" t="s">
        <v>1796</v>
      </c>
      <c r="NH1" s="66" t="s">
        <v>1797</v>
      </c>
      <c r="NI1" s="66" t="s">
        <v>1798</v>
      </c>
      <c r="NJ1" s="65" t="s">
        <v>1799</v>
      </c>
      <c r="NK1" s="65" t="s">
        <v>1800</v>
      </c>
      <c r="NL1" s="65" t="s">
        <v>1801</v>
      </c>
      <c r="NM1" s="65" t="s">
        <v>1802</v>
      </c>
      <c r="NN1" s="65" t="s">
        <v>1803</v>
      </c>
      <c r="NO1" s="65" t="s">
        <v>1804</v>
      </c>
      <c r="NP1" s="65" t="s">
        <v>1805</v>
      </c>
      <c r="NQ1" s="65" t="s">
        <v>1806</v>
      </c>
      <c r="NR1" s="65" t="s">
        <v>1807</v>
      </c>
      <c r="NS1" s="65" t="s">
        <v>1808</v>
      </c>
      <c r="NT1" s="65" t="s">
        <v>1809</v>
      </c>
      <c r="NU1" s="65" t="s">
        <v>1810</v>
      </c>
      <c r="NV1" s="65" t="s">
        <v>1811</v>
      </c>
      <c r="NW1" s="65" t="s">
        <v>1812</v>
      </c>
      <c r="NX1" s="65" t="s">
        <v>1813</v>
      </c>
      <c r="NY1" s="65" t="s">
        <v>1814</v>
      </c>
      <c r="NZ1" s="65" t="s">
        <v>1819</v>
      </c>
      <c r="OA1" s="66" t="s">
        <v>1876</v>
      </c>
      <c r="OB1" s="66" t="s">
        <v>1875</v>
      </c>
      <c r="OC1" s="66" t="s">
        <v>1895</v>
      </c>
      <c r="OD1" s="66" t="s">
        <v>1896</v>
      </c>
      <c r="OE1" s="66" t="s">
        <v>1897</v>
      </c>
      <c r="OF1" s="66" t="s">
        <v>1898</v>
      </c>
      <c r="OG1" s="66" t="s">
        <v>1901</v>
      </c>
      <c r="OH1" s="66" t="s">
        <v>1902</v>
      </c>
      <c r="OI1" s="66" t="s">
        <v>1903</v>
      </c>
      <c r="OJ1" s="66" t="s">
        <v>1904</v>
      </c>
      <c r="OK1" s="66" t="s">
        <v>1925</v>
      </c>
    </row>
    <row r="2" spans="1:401">
      <c r="A2" s="67" t="s">
        <v>1089</v>
      </c>
      <c r="B2" s="343">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4"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0" t="str">
        <f>'様式96_外来・在宅ベースアップ評価料（Ⅱ）'!$M$98</f>
        <v/>
      </c>
      <c r="CG2" s="330"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f>+新様式97_看護職員処遇改善評価料・入院ベースアップ評価料!$M$105</f>
        <v>0</v>
      </c>
      <c r="FB2" s="68">
        <f>+新様式97_看護職員処遇改善評価料・入院ベースアップ評価料!$M$108</f>
        <v>0</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+新様式97_看護職員処遇改善評価料・入院ベースアップ評価料!$AK$133</f>
        <v>0</v>
      </c>
      <c r="FH2" s="68" t="b">
        <f>+新様式97_看護職員処遇改善評価料・入院ベースアップ評価料!$AK$135</f>
        <v>0</v>
      </c>
      <c r="FI2" s="68" t="b">
        <f>+新様式97_看護職員処遇改善評価料・入院ベースアップ評価料!$AK$137</f>
        <v>0</v>
      </c>
      <c r="FJ2" s="68" t="b">
        <f>+新様式97_看護職員処遇改善評価料・入院ベースアップ評価料!$AK$141</f>
        <v>0</v>
      </c>
      <c r="FK2" s="68" t="b">
        <f>+新様式97_看護職員処遇改善評価料・入院ベースアップ評価料!$AK$145</f>
        <v>0</v>
      </c>
      <c r="FL2" s="68" t="str">
        <f>+新様式97_看護職員処遇改善評価料・入院ベースアップ評価料!$L$150</f>
        <v/>
      </c>
      <c r="FM2" s="68" t="str">
        <f>+新様式97_看護職員処遇改善評価料・入院ベースアップ評価料!$L$153</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'（別添１）_賃金改善実績報告書・中間報告書'!$AB$34</f>
        <v>0</v>
      </c>
      <c r="IE2" s="68">
        <f>'（別添１）_賃金改善実績報告書・中間報告書'!$AB$38</f>
        <v>0</v>
      </c>
      <c r="IF2" s="68">
        <f>'（別添１）_賃金改善実績報告書・中間報告書'!$AB$39</f>
        <v>0</v>
      </c>
      <c r="IG2" s="68">
        <f>'（別添１）_賃金改善実績報告書・中間報告書'!$AB$40</f>
        <v>0</v>
      </c>
      <c r="IH2" s="68" t="str">
        <f>'（別添１）_賃金改善実績報告書・中間報告書'!$AB$41</f>
        <v/>
      </c>
      <c r="II2" s="68">
        <f>'（別添１）_賃金改善実績報告書・中間報告書'!$AB$47</f>
        <v>0</v>
      </c>
      <c r="IJ2" s="68" t="str">
        <f>'（別添１）_賃金改善実績報告書・中間報告書'!$AB$51</f>
        <v/>
      </c>
      <c r="IK2" s="68" t="str">
        <f>'（別添１）_賃金改善実績報告書・中間報告書'!$AC$66</f>
        <v/>
      </c>
      <c r="IL2" s="68" t="str">
        <f>'（別添１）_賃金改善実績報告書・中間報告書'!$AC$67</f>
        <v/>
      </c>
      <c r="IM2" s="68" t="str">
        <f>'（別添１）_賃金改善実績報告書・中間報告書'!$AC$68</f>
        <v/>
      </c>
      <c r="IN2" s="68" t="str">
        <f>'（別添１）_賃金改善実績報告書・中間報告書'!$AC$69</f>
        <v/>
      </c>
      <c r="IO2" s="68" t="str">
        <f>'（別添１）_賃金改善実績報告書・中間報告書'!$AC$70</f>
        <v/>
      </c>
      <c r="IP2" s="68">
        <f>'（別添１）_賃金改善実績報告書・中間報告書'!$AC$71</f>
        <v>0</v>
      </c>
      <c r="IQ2" s="68">
        <f>'（別添１）_賃金改善実績報告書・中間報告書'!$AC$75</f>
        <v>0</v>
      </c>
      <c r="IR2" s="68">
        <f>'（別添１）_賃金改善実績報告書・中間報告書'!$AC$76</f>
        <v>0</v>
      </c>
      <c r="IS2" s="68">
        <f>'（別添１）_賃金改善実績報告書・中間報告書'!$AC$77</f>
        <v>0</v>
      </c>
      <c r="IT2" s="68" t="str">
        <f>'（別添１）_賃金改善実績報告書・中間報告書'!$AC$78</f>
        <v/>
      </c>
      <c r="IU2" s="68" t="str">
        <f>'（別添１）_賃金改善実績報告書・中間報告書'!$AC$79</f>
        <v/>
      </c>
      <c r="IV2" s="68">
        <f>'（別添１）_賃金改善実績報告書・中間報告書'!$AC$80</f>
        <v>0</v>
      </c>
      <c r="IW2" s="68">
        <f>'（別添１）_賃金改善実績報告書・中間報告書'!$AC$81</f>
        <v>0</v>
      </c>
      <c r="IX2" s="68">
        <f>'（別添１）_賃金改善実績報告書・中間報告書'!$AC$84</f>
        <v>0</v>
      </c>
      <c r="IY2" s="68">
        <f>'（別添１）_賃金改善実績報告書・中間報告書'!$AC$85</f>
        <v>0</v>
      </c>
      <c r="IZ2" s="68">
        <f>'（別添１）_賃金改善実績報告書・中間報告書'!$AC$86</f>
        <v>0</v>
      </c>
      <c r="JA2" s="68" t="str">
        <f>'（別添１）_賃金改善実績報告書・中間報告書'!$AC$87</f>
        <v/>
      </c>
      <c r="JB2" s="68" t="str">
        <f>'（別添１）_賃金改善実績報告書・中間報告書'!$AC$88</f>
        <v/>
      </c>
      <c r="JC2" s="68">
        <f>'（別添１）_賃金改善実績報告書・中間報告書'!$AC$89</f>
        <v>0</v>
      </c>
      <c r="JD2" s="68">
        <f>'（別添１）_賃金改善実績報告書・中間報告書'!$AC$90</f>
        <v>0</v>
      </c>
      <c r="JE2" s="68">
        <f>'（別添１）_賃金改善実績報告書・中間報告書'!$AC$93</f>
        <v>0</v>
      </c>
      <c r="JF2" s="68">
        <f>'（別添１）_賃金改善実績報告書・中間報告書'!$AC$94</f>
        <v>0</v>
      </c>
      <c r="JG2" s="68">
        <f>'（別添１）_賃金改善実績報告書・中間報告書'!$AC$95</f>
        <v>0</v>
      </c>
      <c r="JH2" s="68" t="str">
        <f>'（別添１）_賃金改善実績報告書・中間報告書'!$AC$96</f>
        <v/>
      </c>
      <c r="JI2" s="68" t="str">
        <f>'（別添１）_賃金改善実績報告書・中間報告書'!$AC$97</f>
        <v/>
      </c>
      <c r="JJ2" s="68">
        <f>'（別添１）_賃金改善実績報告書・中間報告書'!$AC$98</f>
        <v>0</v>
      </c>
      <c r="JK2" s="68">
        <f>'（別添１）_賃金改善実績報告書・中間報告書'!$AC$99</f>
        <v>0</v>
      </c>
      <c r="JL2" s="68">
        <f>'（別添１）_賃金改善実績報告書・中間報告書'!$AC$102</f>
        <v>0</v>
      </c>
      <c r="JM2" s="68">
        <f>'（別添１）_賃金改善実績報告書・中間報告書'!$AC$103</f>
        <v>0</v>
      </c>
      <c r="JN2" s="68">
        <f>'（別添１）_賃金改善実績報告書・中間報告書'!$AC$104</f>
        <v>0</v>
      </c>
      <c r="JO2" s="68" t="str">
        <f>'（別添１）_賃金改善実績報告書・中間報告書'!$AC$105</f>
        <v/>
      </c>
      <c r="JP2" s="68" t="str">
        <f>'（別添１）_賃金改善実績報告書・中間報告書'!$AC$106</f>
        <v/>
      </c>
      <c r="JQ2" s="68">
        <f>'（別添１）_賃金改善実績報告書・中間報告書'!$AC$107</f>
        <v>0</v>
      </c>
      <c r="JR2" s="68">
        <f>'（別添１）_賃金改善実績報告書・中間報告書'!$AC$108</f>
        <v>0</v>
      </c>
      <c r="JS2" s="68">
        <f>'（別添１）_賃金改善実績報告書・中間報告書'!$AC$111</f>
        <v>0</v>
      </c>
      <c r="JT2" s="68">
        <f>'（別添１）_賃金改善実績報告書・中間報告書'!$AC$112</f>
        <v>0</v>
      </c>
      <c r="JU2" s="68">
        <f>'（別添１）_賃金改善実績報告書・中間報告書'!$AC$113</f>
        <v>0</v>
      </c>
      <c r="JV2" s="68" t="str">
        <f>'（別添１）_賃金改善実績報告書・中間報告書'!$AC$114</f>
        <v/>
      </c>
      <c r="JW2" s="68" t="str">
        <f>'（別添１）_賃金改善実績報告書・中間報告書'!$AC$115</f>
        <v/>
      </c>
      <c r="JX2" s="68">
        <f>'（別添１）_賃金改善実績報告書・中間報告書'!$AC$116</f>
        <v>0</v>
      </c>
      <c r="JY2" s="68">
        <f>'（別添１）_賃金改善実績報告書・中間報告書'!$AC$117</f>
        <v>0</v>
      </c>
      <c r="JZ2" s="68">
        <f>'（別添１）_賃金改善実績報告書・中間報告書'!$AC$120</f>
        <v>0</v>
      </c>
      <c r="KA2" s="68">
        <f>'（別添１）_賃金改善実績報告書・中間報告書'!$AC$121</f>
        <v>0</v>
      </c>
      <c r="KB2" s="68">
        <f>'（別添１）_賃金改善実績報告書・中間報告書'!$AC$122</f>
        <v>0</v>
      </c>
      <c r="KC2" s="68" t="str">
        <f>'（別添１）_賃金改善実績報告書・中間報告書'!$AC$123</f>
        <v/>
      </c>
      <c r="KD2" s="68" t="str">
        <f>'（別添１）_賃金改善実績報告書・中間報告書'!$AC$124</f>
        <v/>
      </c>
      <c r="KE2" s="68">
        <f>'（別添１）_賃金改善実績報告書・中間報告書'!$AC$125</f>
        <v>0</v>
      </c>
      <c r="KF2" s="68">
        <f>'（別添１）_賃金改善実績報告書・中間報告書'!$AC$126</f>
        <v>0</v>
      </c>
      <c r="KG2" s="68">
        <f>'（別添１）_賃金改善実績報告書・中間報告書'!$AC$129</f>
        <v>0</v>
      </c>
      <c r="KH2" s="68">
        <f>'（別添１）_賃金改善実績報告書・中間報告書'!$AC$130</f>
        <v>0</v>
      </c>
      <c r="KI2" s="68">
        <f>'（別添１）_賃金改善実績報告書・中間報告書'!$AC$131</f>
        <v>0</v>
      </c>
      <c r="KJ2" s="68" t="str">
        <f>'（別添１）_賃金改善実績報告書・中間報告書'!$AC$132</f>
        <v/>
      </c>
      <c r="KK2" s="68" t="str">
        <f>'（別添１）_賃金改善実績報告書・中間報告書'!$AC$133</f>
        <v/>
      </c>
      <c r="KL2" s="68">
        <f>'（別添１）_賃金改善実績報告書・中間報告書'!$AC$134</f>
        <v>0</v>
      </c>
      <c r="KM2" s="68">
        <f>'（別添１）_賃金改善実績報告書・中間報告書'!$AC$135</f>
        <v>0</v>
      </c>
      <c r="KN2" s="68" t="str">
        <f>'（別添１）_賃金改善実績報告書・中間報告書'!$AB$138</f>
        <v/>
      </c>
      <c r="KO2" s="68" t="str">
        <f>'（別添１）_賃金改善実績報告書・中間報告書'!$AB$139</f>
        <v/>
      </c>
      <c r="KP2" s="68" t="str">
        <f>'（別添１）_賃金改善実績報告書・中間報告書'!$AB$140</f>
        <v/>
      </c>
      <c r="KQ2" s="68" t="str">
        <f>'（別添１）_賃金改善実績報告書・中間報告書'!$AB$141</f>
        <v/>
      </c>
      <c r="KR2" s="68" t="str">
        <f>'（別添１）_賃金改善実績報告書・中間報告書'!$AB$142</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'（別添２）_賃金改善実績報告書・中間報告書（法人用）'!$AB$34</f>
        <v>0</v>
      </c>
      <c r="LL2" s="68">
        <f>'（別添２）_賃金改善実績報告書・中間報告書（法人用）'!$AB$38</f>
        <v>0</v>
      </c>
      <c r="LM2" s="68">
        <f>'（別添２）_賃金改善実績報告書・中間報告書（法人用）'!$AB$39</f>
        <v>0</v>
      </c>
      <c r="LN2" s="68">
        <f>'（別添２）_賃金改善実績報告書・中間報告書（法人用）'!$AB$40</f>
        <v>0</v>
      </c>
      <c r="LO2" s="68" t="str">
        <f>'（別添２）_賃金改善実績報告書・中間報告書（法人用）'!$AB$41</f>
        <v/>
      </c>
      <c r="LP2" s="68">
        <f>'（別添２）_賃金改善実績報告書・中間報告書（法人用）'!$AB$47</f>
        <v>0</v>
      </c>
      <c r="LQ2" s="68" t="str">
        <f>'（別添２）_賃金改善実績報告書・中間報告書（法人用）'!$AB$51</f>
        <v/>
      </c>
      <c r="LR2" s="68" t="str">
        <f>'（別添２）_賃金改善実績報告書・中間報告書（法人用）'!$AC$65</f>
        <v/>
      </c>
      <c r="LS2" s="68" t="str">
        <f>'（別添２）_賃金改善実績報告書・中間報告書（法人用）'!$AC$66</f>
        <v/>
      </c>
      <c r="LT2" s="68" t="str">
        <f>'（別添２）_賃金改善実績報告書・中間報告書（法人用）'!$AC$67</f>
        <v/>
      </c>
      <c r="LU2" s="68" t="str">
        <f>'（別添２）_賃金改善実績報告書・中間報告書（法人用）'!$AC$68</f>
        <v/>
      </c>
      <c r="LV2" s="68" t="str">
        <f>'（別添２）_賃金改善実績報告書・中間報告書（法人用）'!$AC$69</f>
        <v/>
      </c>
      <c r="LW2" s="68">
        <f>'（別添２）_賃金改善実績報告書・中間報告書（法人用）'!$AC$70</f>
        <v>0</v>
      </c>
      <c r="LX2" s="68">
        <f>'（別添２）_賃金改善実績報告書・中間報告書（法人用）'!$AC$74</f>
        <v>0</v>
      </c>
      <c r="LY2" s="68">
        <f>'（別添２）_賃金改善実績報告書・中間報告書（法人用）'!$AC$75</f>
        <v>0</v>
      </c>
      <c r="LZ2" s="68">
        <f>'（別添２）_賃金改善実績報告書・中間報告書（法人用）'!$AC$76</f>
        <v>0</v>
      </c>
      <c r="MA2" s="68" t="str">
        <f>'（別添２）_賃金改善実績報告書・中間報告書（法人用）'!$AC$77</f>
        <v/>
      </c>
      <c r="MB2" s="68" t="str">
        <f>'（別添２）_賃金改善実績報告書・中間報告書（法人用）'!$AC$78</f>
        <v/>
      </c>
      <c r="MC2" s="68">
        <f>'（別添２）_賃金改善実績報告書・中間報告書（法人用）'!$AC$79</f>
        <v>0</v>
      </c>
      <c r="MD2" s="68">
        <f>'（別添２）_賃金改善実績報告書・中間報告書（法人用）'!$AC$80</f>
        <v>0</v>
      </c>
      <c r="ME2" s="68">
        <f>'（別添２）_賃金改善実績報告書・中間報告書（法人用）'!$AC$83</f>
        <v>0</v>
      </c>
      <c r="MF2" s="68">
        <f>'（別添２）_賃金改善実績報告書・中間報告書（法人用）'!$AC$84</f>
        <v>0</v>
      </c>
      <c r="MG2" s="68">
        <f>'（別添２）_賃金改善実績報告書・中間報告書（法人用）'!$AC$85</f>
        <v>0</v>
      </c>
      <c r="MH2" s="68" t="str">
        <f>'（別添２）_賃金改善実績報告書・中間報告書（法人用）'!$AC$86</f>
        <v/>
      </c>
      <c r="MI2" s="68" t="str">
        <f>'（別添２）_賃金改善実績報告書・中間報告書（法人用）'!$AC$87</f>
        <v/>
      </c>
      <c r="MJ2" s="68">
        <f>'（別添２）_賃金改善実績報告書・中間報告書（法人用）'!$AC$88</f>
        <v>0</v>
      </c>
      <c r="MK2" s="68">
        <f>'（別添２）_賃金改善実績報告書・中間報告書（法人用）'!$AC$89</f>
        <v>0</v>
      </c>
      <c r="ML2" s="68">
        <f>'（別添２）_賃金改善実績報告書・中間報告書（法人用）'!$AC$92</f>
        <v>0</v>
      </c>
      <c r="MM2" s="68">
        <f>'（別添２）_賃金改善実績報告書・中間報告書（法人用）'!$AC$93</f>
        <v>0</v>
      </c>
      <c r="MN2" s="68">
        <f>'（別添２）_賃金改善実績報告書・中間報告書（法人用）'!$AC$94</f>
        <v>0</v>
      </c>
      <c r="MO2" s="68" t="str">
        <f>'（別添２）_賃金改善実績報告書・中間報告書（法人用）'!$AC$95</f>
        <v/>
      </c>
      <c r="MP2" s="68" t="str">
        <f>'（別添２）_賃金改善実績報告書・中間報告書（法人用）'!$AC$96</f>
        <v/>
      </c>
      <c r="MQ2" s="68">
        <f>'（別添２）_賃金改善実績報告書・中間報告書（法人用）'!$AC$97</f>
        <v>0</v>
      </c>
      <c r="MR2" s="68">
        <f>'（別添２）_賃金改善実績報告書・中間報告書（法人用）'!$AC$98</f>
        <v>0</v>
      </c>
      <c r="MS2" s="68">
        <f>'（別添２）_賃金改善実績報告書・中間報告書（法人用）'!$AC$101</f>
        <v>0</v>
      </c>
      <c r="MT2" s="68">
        <f>'（別添２）_賃金改善実績報告書・中間報告書（法人用）'!$AC$102</f>
        <v>0</v>
      </c>
      <c r="MU2" s="68">
        <f>'（別添２）_賃金改善実績報告書・中間報告書（法人用）'!$AC$103</f>
        <v>0</v>
      </c>
      <c r="MV2" s="68" t="str">
        <f>'（別添２）_賃金改善実績報告書・中間報告書（法人用）'!$AC$104</f>
        <v/>
      </c>
      <c r="MW2" s="68" t="str">
        <f>'（別添２）_賃金改善実績報告書・中間報告書（法人用）'!$AC$105</f>
        <v/>
      </c>
      <c r="MX2" s="68">
        <f>'（別添２）_賃金改善実績報告書・中間報告書（法人用）'!$AC$106</f>
        <v>0</v>
      </c>
      <c r="MY2" s="68">
        <f>'（別添２）_賃金改善実績報告書・中間報告書（法人用）'!$AC$107</f>
        <v>0</v>
      </c>
      <c r="MZ2" s="68">
        <f>'（別添２）_賃金改善実績報告書・中間報告書（法人用）'!$AC$110</f>
        <v>0</v>
      </c>
      <c r="NA2" s="68">
        <f>'（別添２）_賃金改善実績報告書・中間報告書（法人用）'!$AC$111</f>
        <v>0</v>
      </c>
      <c r="NB2" s="68">
        <f>'（別添２）_賃金改善実績報告書・中間報告書（法人用）'!$AC$112</f>
        <v>0</v>
      </c>
      <c r="NC2" s="68" t="str">
        <f>'（別添２）_賃金改善実績報告書・中間報告書（法人用）'!$AC$113</f>
        <v/>
      </c>
      <c r="ND2" s="68" t="str">
        <f>'（別添２）_賃金改善実績報告書・中間報告書（法人用）'!$AC$114</f>
        <v/>
      </c>
      <c r="NE2" s="68">
        <f>'（別添２）_賃金改善実績報告書・中間報告書（法人用）'!$AC$115</f>
        <v>0</v>
      </c>
      <c r="NF2" s="68">
        <f>'（別添２）_賃金改善実績報告書・中間報告書（法人用）'!$AC$116</f>
        <v>0</v>
      </c>
      <c r="NG2" s="68">
        <f>'（別添２）_賃金改善実績報告書・中間報告書（法人用）'!$AC$119</f>
        <v>0</v>
      </c>
      <c r="NH2" s="68">
        <f>'（別添２）_賃金改善実績報告書・中間報告書（法人用）'!$AC$120</f>
        <v>0</v>
      </c>
      <c r="NI2" s="68">
        <f>'（別添２）_賃金改善実績報告書・中間報告書（法人用）'!$AC$121</f>
        <v>0</v>
      </c>
      <c r="NJ2" s="68" t="str">
        <f>'（別添２）_賃金改善実績報告書・中間報告書（法人用）'!$AC$122</f>
        <v/>
      </c>
      <c r="NK2" s="68" t="str">
        <f>'（別添２）_賃金改善実績報告書・中間報告書（法人用）'!$AC$123</f>
        <v/>
      </c>
      <c r="NL2" s="68">
        <f>'（別添２）_賃金改善実績報告書・中間報告書（法人用）'!$AC$124</f>
        <v>0</v>
      </c>
      <c r="NM2" s="68">
        <f>'（別添２）_賃金改善実績報告書・中間報告書（法人用）'!$AC$125</f>
        <v>0</v>
      </c>
      <c r="NN2" s="68">
        <f>'（別添２）_賃金改善実績報告書・中間報告書（法人用）'!$AC$128</f>
        <v>0</v>
      </c>
      <c r="NO2" s="68">
        <f>'（別添２）_賃金改善実績報告書・中間報告書（法人用）'!$AC$129</f>
        <v>0</v>
      </c>
      <c r="NP2" s="68">
        <f>'（別添２）_賃金改善実績報告書・中間報告書（法人用）'!$AC$130</f>
        <v>0</v>
      </c>
      <c r="NQ2" s="68" t="str">
        <f>'（別添２）_賃金改善実績報告書・中間報告書（法人用）'!$AC$131</f>
        <v/>
      </c>
      <c r="NR2" s="68" t="str">
        <f>'（別添２）_賃金改善実績報告書・中間報告書（法人用）'!$AC$132</f>
        <v/>
      </c>
      <c r="NS2" s="68">
        <f>'（別添２）_賃金改善実績報告書・中間報告書（法人用）'!$AC$133</f>
        <v>0</v>
      </c>
      <c r="NT2" s="68">
        <f>'（別添２）_賃金改善実績報告書・中間報告書（法人用）'!$AC$134</f>
        <v>0</v>
      </c>
      <c r="NU2" s="68" t="str">
        <f>'（別添２）_賃金改善実績報告書・中間報告書（法人用）'!$AB$137</f>
        <v/>
      </c>
      <c r="NV2" s="68" t="str">
        <f>'（別添２）_賃金改善実績報告書・中間報告書（法人用）'!$AB$138</f>
        <v/>
      </c>
      <c r="NW2" s="68" t="str">
        <f>'（別添２）_賃金改善実績報告書・中間報告書（法人用）'!$AB$139</f>
        <v/>
      </c>
      <c r="NX2" s="68" t="str">
        <f>'（別添２）_賃金改善実績報告書・中間報告書（法人用）'!$AB$140</f>
        <v/>
      </c>
      <c r="NY2" s="68" t="str">
        <f>'（別添２）_賃金改善実績報告書・中間報告書（法人用）'!$AB$141</f>
        <v>賃金改善額充当済み</v>
      </c>
      <c r="NZ2" s="65">
        <f>別添2!T1</f>
        <v>20260618</v>
      </c>
      <c r="OA2" s="67">
        <f>+新様式97_看護職員処遇改善評価料・入院ベースアップ評価料!$Z$46</f>
        <v>0</v>
      </c>
      <c r="OB2" s="67">
        <f>+新様式97_看護職員処遇改善評価料・入院ベースアップ評価料!$Z$51</f>
        <v>0</v>
      </c>
      <c r="OC2" s="68" t="b">
        <f>'（別添１）_賃金改善実績報告書・中間報告書'!$AH$27</f>
        <v>0</v>
      </c>
      <c r="OD2" s="68" t="str">
        <f>'（別添１）_賃金改善実績報告書・中間報告書'!$AJ$28</f>
        <v/>
      </c>
      <c r="OE2" s="68">
        <f>'（別添１）_賃金改善実績報告書・中間報告書'!$A$30</f>
        <v>0</v>
      </c>
      <c r="OF2" s="68" t="b">
        <f>'（別添１）_賃金改善実績報告書・中間報告書'!$AH$33</f>
        <v>0</v>
      </c>
      <c r="OG2" s="68" t="b">
        <f>'（別添２）_賃金改善実績報告書・中間報告書（法人用）'!$AH$27</f>
        <v>0</v>
      </c>
      <c r="OH2" s="68" t="str">
        <f>'（別添２）_賃金改善実績報告書・中間報告書（法人用）'!$AJ$28</f>
        <v/>
      </c>
      <c r="OI2" s="68">
        <f>'（別添２）_賃金改善実績報告書・中間報告書（法人用）'!$A$30</f>
        <v>0</v>
      </c>
      <c r="OJ2" s="68" t="b">
        <f>'（別添２）_賃金改善実績報告書・中間報告書（法人用）'!$AH$33</f>
        <v>0</v>
      </c>
      <c r="OK2" s="68" t="b">
        <f>+新様式97_看護職員処遇改善評価料・入院ベースアップ評価料!$AK$130</f>
        <v>0</v>
      </c>
    </row>
    <row r="3" spans="1:401">
      <c r="AP3" s="65" t="s">
        <v>1341</v>
      </c>
      <c r="DL3" s="375"/>
      <c r="DM3" s="375"/>
      <c r="DN3" s="65" t="s">
        <v>1341</v>
      </c>
    </row>
    <row r="4" spans="1:401">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c r="DL4" s="375"/>
      <c r="DM4" s="375"/>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58" t="s">
        <v>372</v>
      </c>
      <c r="B2" s="658"/>
      <c r="C2" s="658" t="s">
        <v>373</v>
      </c>
      <c r="D2" s="658" t="s">
        <v>374</v>
      </c>
      <c r="E2" s="658" t="s">
        <v>375</v>
      </c>
    </row>
    <row r="3" spans="1:14">
      <c r="A3" s="20" t="s">
        <v>376</v>
      </c>
      <c r="B3" s="20" t="s">
        <v>377</v>
      </c>
      <c r="C3" s="658"/>
      <c r="D3" s="658"/>
      <c r="E3" s="658"/>
      <c r="J3" s="32" t="s">
        <v>378</v>
      </c>
      <c r="K3" s="32" t="s">
        <v>379</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380</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381</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382</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382</v>
      </c>
      <c r="M12" s="17" t="s">
        <v>383</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384</v>
      </c>
      <c r="K16" s="47" t="s">
        <v>384</v>
      </c>
      <c r="L16" s="17" t="s">
        <v>178</v>
      </c>
      <c r="M16" s="17" t="s">
        <v>179</v>
      </c>
      <c r="N16" s="17">
        <v>12</v>
      </c>
    </row>
    <row r="17" spans="1:10">
      <c r="C17" s="17" t="s">
        <v>385</v>
      </c>
      <c r="D17" s="17" t="s">
        <v>386</v>
      </c>
      <c r="E17" s="17" t="s">
        <v>386</v>
      </c>
      <c r="J17" s="48"/>
    </row>
    <row r="18" spans="1:10">
      <c r="J18" s="48"/>
    </row>
    <row r="19" spans="1:10">
      <c r="J19" s="48"/>
    </row>
    <row r="20" spans="1:10">
      <c r="A20" s="658" t="s">
        <v>372</v>
      </c>
      <c r="B20" s="658"/>
      <c r="C20" s="658" t="s">
        <v>387</v>
      </c>
      <c r="D20" s="658" t="s">
        <v>374</v>
      </c>
      <c r="E20" s="658" t="s">
        <v>375</v>
      </c>
    </row>
    <row r="21" spans="1:10">
      <c r="A21" s="20" t="s">
        <v>376</v>
      </c>
      <c r="B21" s="20" t="s">
        <v>377</v>
      </c>
      <c r="C21" s="658"/>
      <c r="D21" s="658"/>
      <c r="E21" s="658"/>
    </row>
    <row r="22" spans="1:10">
      <c r="B22" s="17">
        <v>1.5</v>
      </c>
      <c r="C22" s="17" t="s">
        <v>380</v>
      </c>
      <c r="D22" s="17">
        <v>8</v>
      </c>
      <c r="E22" s="17">
        <v>1</v>
      </c>
    </row>
    <row r="23" spans="1:10">
      <c r="A23" s="17">
        <v>1.5</v>
      </c>
      <c r="B23" s="17">
        <v>2.5</v>
      </c>
      <c r="C23" s="17" t="s">
        <v>381</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383</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58" t="s">
        <v>372</v>
      </c>
      <c r="B2" s="658"/>
      <c r="C2" s="658" t="s">
        <v>373</v>
      </c>
      <c r="D2" s="658" t="s">
        <v>374</v>
      </c>
      <c r="E2" s="658" t="s">
        <v>375</v>
      </c>
    </row>
    <row r="3" spans="1:14">
      <c r="A3" s="20" t="s">
        <v>376</v>
      </c>
      <c r="B3" s="20" t="s">
        <v>377</v>
      </c>
      <c r="C3" s="658"/>
      <c r="D3" s="658"/>
      <c r="E3" s="658"/>
      <c r="J3" s="32" t="s">
        <v>378</v>
      </c>
      <c r="K3" s="32" t="s">
        <v>379</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380</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381</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382</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382</v>
      </c>
      <c r="M12" s="17" t="s">
        <v>383</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384</v>
      </c>
      <c r="K27" s="47" t="s">
        <v>384</v>
      </c>
      <c r="L27" s="17" t="s">
        <v>203</v>
      </c>
      <c r="M27" s="17" t="s">
        <v>204</v>
      </c>
      <c r="N27" s="17">
        <v>24</v>
      </c>
    </row>
    <row r="28" spans="1:14">
      <c r="C28" s="17" t="s">
        <v>385</v>
      </c>
      <c r="D28" s="17" t="s">
        <v>386</v>
      </c>
      <c r="E28" s="17" t="s">
        <v>386</v>
      </c>
      <c r="J28" s="48"/>
    </row>
    <row r="29" spans="1:14">
      <c r="J29" s="48"/>
    </row>
    <row r="30" spans="1:14">
      <c r="J30" s="48"/>
    </row>
    <row r="31" spans="1:14">
      <c r="A31" s="658" t="s">
        <v>372</v>
      </c>
      <c r="B31" s="658"/>
      <c r="C31" s="658" t="s">
        <v>387</v>
      </c>
      <c r="D31" s="658" t="s">
        <v>374</v>
      </c>
      <c r="E31" s="658" t="s">
        <v>375</v>
      </c>
    </row>
    <row r="32" spans="1:14">
      <c r="A32" s="20" t="s">
        <v>376</v>
      </c>
      <c r="B32" s="20" t="s">
        <v>377</v>
      </c>
      <c r="C32" s="658"/>
      <c r="D32" s="658"/>
      <c r="E32" s="658"/>
    </row>
    <row r="33" spans="1:5">
      <c r="B33" s="17">
        <v>1.5</v>
      </c>
      <c r="C33" s="17" t="s">
        <v>380</v>
      </c>
      <c r="D33" s="17">
        <v>8</v>
      </c>
      <c r="E33" s="17">
        <v>1</v>
      </c>
    </row>
    <row r="34" spans="1:5">
      <c r="A34" s="17">
        <v>1.5</v>
      </c>
      <c r="B34" s="17">
        <v>2.5</v>
      </c>
      <c r="C34" s="17" t="s">
        <v>381</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383</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58" t="s">
        <v>372</v>
      </c>
      <c r="B2" s="658"/>
      <c r="C2" s="658" t="s">
        <v>388</v>
      </c>
      <c r="D2" s="658" t="s">
        <v>389</v>
      </c>
    </row>
    <row r="3" spans="1:11">
      <c r="A3" s="20" t="s">
        <v>376</v>
      </c>
      <c r="B3" s="20" t="s">
        <v>377</v>
      </c>
      <c r="C3" s="658"/>
      <c r="D3" s="658"/>
      <c r="I3" s="17" t="s">
        <v>378</v>
      </c>
      <c r="J3" s="17" t="s">
        <v>379</v>
      </c>
    </row>
    <row r="4" spans="1:11">
      <c r="B4" s="17">
        <v>1.5</v>
      </c>
      <c r="C4" s="17" t="s">
        <v>390</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390</v>
      </c>
    </row>
    <row r="5" spans="1:11">
      <c r="A5" s="17">
        <v>1.5</v>
      </c>
      <c r="B5" s="17">
        <v>2.5</v>
      </c>
      <c r="C5" s="17" t="s">
        <v>391</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391</v>
      </c>
    </row>
    <row r="6" spans="1:11">
      <c r="A6" s="17">
        <v>2.5</v>
      </c>
      <c r="B6" s="17">
        <v>3.5</v>
      </c>
      <c r="C6" s="17" t="s">
        <v>392</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392</v>
      </c>
    </row>
    <row r="7" spans="1:11">
      <c r="A7" s="17">
        <v>3.5</v>
      </c>
      <c r="B7" s="17">
        <v>4.5</v>
      </c>
      <c r="C7" s="17" t="s">
        <v>393</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393</v>
      </c>
    </row>
    <row r="8" spans="1:11">
      <c r="A8" s="17">
        <v>4.5</v>
      </c>
      <c r="B8" s="17">
        <v>5.5</v>
      </c>
      <c r="C8" s="17" t="s">
        <v>394</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394</v>
      </c>
    </row>
    <row r="9" spans="1:11">
      <c r="A9" s="17">
        <v>5.5</v>
      </c>
      <c r="B9" s="17">
        <v>6.5</v>
      </c>
      <c r="C9" s="17" t="s">
        <v>395</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395</v>
      </c>
    </row>
    <row r="10" spans="1:11">
      <c r="A10" s="17">
        <v>6.5</v>
      </c>
      <c r="B10" s="17">
        <v>7.5</v>
      </c>
      <c r="C10" s="17" t="s">
        <v>396</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396</v>
      </c>
    </row>
    <row r="11" spans="1:11">
      <c r="A11" s="17">
        <v>7.5</v>
      </c>
      <c r="B11" s="17">
        <v>8.5</v>
      </c>
      <c r="C11" s="17" t="s">
        <v>397</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397</v>
      </c>
    </row>
    <row r="12" spans="1:11">
      <c r="A12" s="17">
        <v>8.5</v>
      </c>
      <c r="B12" s="17">
        <v>9.5</v>
      </c>
      <c r="C12" s="17" t="s">
        <v>398</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398</v>
      </c>
    </row>
    <row r="13" spans="1:11">
      <c r="A13" s="17">
        <v>9.5</v>
      </c>
      <c r="B13" s="17">
        <v>10.5</v>
      </c>
      <c r="C13" s="17" t="s">
        <v>399</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399</v>
      </c>
    </row>
    <row r="14" spans="1:11">
      <c r="A14" s="17">
        <v>10.5</v>
      </c>
      <c r="B14" s="17">
        <v>11.5</v>
      </c>
      <c r="C14" s="17" t="s">
        <v>400</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400</v>
      </c>
    </row>
    <row r="15" spans="1:11">
      <c r="A15" s="17">
        <v>11.5</v>
      </c>
      <c r="B15" s="17">
        <v>12.5</v>
      </c>
      <c r="C15" s="17" t="s">
        <v>401</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401</v>
      </c>
    </row>
    <row r="16" spans="1:11">
      <c r="A16" s="17">
        <v>12.5</v>
      </c>
      <c r="B16" s="17">
        <v>13.5</v>
      </c>
      <c r="C16" s="17" t="s">
        <v>402</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402</v>
      </c>
    </row>
    <row r="17" spans="1:11">
      <c r="A17" s="17">
        <v>13.5</v>
      </c>
      <c r="B17" s="17">
        <v>14.5</v>
      </c>
      <c r="C17" s="17" t="s">
        <v>403</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403</v>
      </c>
    </row>
    <row r="18" spans="1:11">
      <c r="A18" s="17">
        <v>14.5</v>
      </c>
      <c r="B18" s="17">
        <v>15.5</v>
      </c>
      <c r="C18" s="17" t="s">
        <v>404</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404</v>
      </c>
    </row>
    <row r="19" spans="1:11">
      <c r="A19" s="17">
        <v>15.5</v>
      </c>
      <c r="B19" s="17">
        <v>16.5</v>
      </c>
      <c r="C19" s="17" t="s">
        <v>405</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405</v>
      </c>
    </row>
    <row r="20" spans="1:11">
      <c r="A20" s="17">
        <v>16.5</v>
      </c>
      <c r="B20" s="17">
        <v>17.5</v>
      </c>
      <c r="C20" s="17" t="s">
        <v>406</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406</v>
      </c>
    </row>
    <row r="21" spans="1:11">
      <c r="A21" s="17">
        <v>17.5</v>
      </c>
      <c r="B21" s="17">
        <v>18.5</v>
      </c>
      <c r="C21" s="17" t="s">
        <v>407</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407</v>
      </c>
    </row>
    <row r="22" spans="1:11">
      <c r="A22" s="17">
        <v>18.5</v>
      </c>
      <c r="B22" s="17">
        <v>19.5</v>
      </c>
      <c r="C22" s="17" t="s">
        <v>408</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408</v>
      </c>
    </row>
    <row r="23" spans="1:11">
      <c r="A23" s="17">
        <v>19.5</v>
      </c>
      <c r="B23" s="17">
        <v>20.5</v>
      </c>
      <c r="C23" s="17" t="s">
        <v>409</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409</v>
      </c>
    </row>
    <row r="24" spans="1:11">
      <c r="A24" s="17">
        <v>20.5</v>
      </c>
      <c r="B24" s="17">
        <v>21.5</v>
      </c>
      <c r="C24" s="17" t="s">
        <v>410</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410</v>
      </c>
    </row>
    <row r="25" spans="1:11">
      <c r="A25" s="17">
        <v>21.5</v>
      </c>
      <c r="B25" s="17">
        <v>22.5</v>
      </c>
      <c r="C25" s="17" t="s">
        <v>411</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411</v>
      </c>
    </row>
    <row r="26" spans="1:11">
      <c r="A26" s="17">
        <v>22.5</v>
      </c>
      <c r="B26" s="17">
        <v>23.5</v>
      </c>
      <c r="C26" s="17" t="s">
        <v>412</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412</v>
      </c>
    </row>
    <row r="27" spans="1:11">
      <c r="A27" s="17">
        <v>23.5</v>
      </c>
      <c r="B27" s="17">
        <v>24.5</v>
      </c>
      <c r="C27" s="17" t="s">
        <v>413</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413</v>
      </c>
    </row>
    <row r="28" spans="1:11">
      <c r="A28" s="17">
        <v>24.5</v>
      </c>
      <c r="B28" s="17">
        <v>25.5</v>
      </c>
      <c r="C28" s="17" t="s">
        <v>414</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414</v>
      </c>
    </row>
    <row r="29" spans="1:11">
      <c r="A29" s="17">
        <v>25.5</v>
      </c>
      <c r="B29" s="17">
        <v>26.5</v>
      </c>
      <c r="C29" s="17" t="s">
        <v>415</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415</v>
      </c>
    </row>
    <row r="30" spans="1:11">
      <c r="A30" s="17">
        <v>26.5</v>
      </c>
      <c r="B30" s="17">
        <v>27.5</v>
      </c>
      <c r="C30" s="17" t="s">
        <v>416</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416</v>
      </c>
    </row>
    <row r="31" spans="1:11">
      <c r="A31" s="17">
        <v>27.5</v>
      </c>
      <c r="B31" s="17">
        <v>28.5</v>
      </c>
      <c r="C31" s="17" t="s">
        <v>417</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417</v>
      </c>
    </row>
    <row r="32" spans="1:11">
      <c r="A32" s="17">
        <v>28.5</v>
      </c>
      <c r="B32" s="17">
        <v>29.5</v>
      </c>
      <c r="C32" s="17" t="s">
        <v>418</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418</v>
      </c>
    </row>
    <row r="33" spans="1:11">
      <c r="A33" s="17">
        <v>29.5</v>
      </c>
      <c r="B33" s="17">
        <v>30.5</v>
      </c>
      <c r="C33" s="17" t="s">
        <v>419</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419</v>
      </c>
    </row>
    <row r="34" spans="1:11">
      <c r="A34" s="17">
        <v>30.5</v>
      </c>
      <c r="B34" s="17">
        <v>31.5</v>
      </c>
      <c r="C34" s="17" t="s">
        <v>420</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420</v>
      </c>
    </row>
    <row r="35" spans="1:11">
      <c r="A35" s="17">
        <v>31.5</v>
      </c>
      <c r="B35" s="17">
        <v>32.5</v>
      </c>
      <c r="C35" s="17" t="s">
        <v>421</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421</v>
      </c>
    </row>
    <row r="36" spans="1:11">
      <c r="A36" s="17">
        <v>32.5</v>
      </c>
      <c r="B36" s="17">
        <v>33.5</v>
      </c>
      <c r="C36" s="17" t="s">
        <v>422</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422</v>
      </c>
    </row>
    <row r="37" spans="1:11">
      <c r="A37" s="17">
        <v>33.5</v>
      </c>
      <c r="B37" s="17">
        <v>34.5</v>
      </c>
      <c r="C37" s="17" t="s">
        <v>423</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423</v>
      </c>
    </row>
    <row r="38" spans="1:11">
      <c r="A38" s="17">
        <v>34.5</v>
      </c>
      <c r="B38" s="17">
        <v>35.5</v>
      </c>
      <c r="C38" s="17" t="s">
        <v>424</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424</v>
      </c>
    </row>
    <row r="39" spans="1:11">
      <c r="A39" s="17">
        <v>35.5</v>
      </c>
      <c r="B39" s="17">
        <v>36.5</v>
      </c>
      <c r="C39" s="17" t="s">
        <v>425</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425</v>
      </c>
    </row>
    <row r="40" spans="1:11">
      <c r="A40" s="17">
        <v>36.5</v>
      </c>
      <c r="B40" s="17">
        <v>37.5</v>
      </c>
      <c r="C40" s="17" t="s">
        <v>426</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426</v>
      </c>
    </row>
    <row r="41" spans="1:11">
      <c r="A41" s="17">
        <v>37.5</v>
      </c>
      <c r="B41" s="17">
        <v>38.5</v>
      </c>
      <c r="C41" s="17" t="s">
        <v>427</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427</v>
      </c>
    </row>
    <row r="42" spans="1:11">
      <c r="A42" s="17">
        <v>38.5</v>
      </c>
      <c r="B42" s="17">
        <v>39.5</v>
      </c>
      <c r="C42" s="17" t="s">
        <v>428</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428</v>
      </c>
    </row>
    <row r="43" spans="1:11">
      <c r="A43" s="17">
        <v>39.5</v>
      </c>
      <c r="B43" s="17">
        <v>40.5</v>
      </c>
      <c r="C43" s="17" t="s">
        <v>429</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429</v>
      </c>
    </row>
    <row r="44" spans="1:11">
      <c r="A44" s="17">
        <v>40.5</v>
      </c>
      <c r="B44" s="17">
        <v>41.5</v>
      </c>
      <c r="C44" s="17" t="s">
        <v>430</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430</v>
      </c>
    </row>
    <row r="45" spans="1:11">
      <c r="A45" s="17">
        <v>41.5</v>
      </c>
      <c r="B45" s="17">
        <v>42.5</v>
      </c>
      <c r="C45" s="17" t="s">
        <v>431</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431</v>
      </c>
    </row>
    <row r="46" spans="1:11">
      <c r="A46" s="17">
        <v>42.5</v>
      </c>
      <c r="B46" s="17">
        <v>43.5</v>
      </c>
      <c r="C46" s="17" t="s">
        <v>432</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432</v>
      </c>
    </row>
    <row r="47" spans="1:11">
      <c r="A47" s="17">
        <v>43.5</v>
      </c>
      <c r="B47" s="17">
        <v>44.5</v>
      </c>
      <c r="C47" s="17" t="s">
        <v>433</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433</v>
      </c>
    </row>
    <row r="48" spans="1:11">
      <c r="A48" s="17">
        <v>44.5</v>
      </c>
      <c r="B48" s="17">
        <v>45.5</v>
      </c>
      <c r="C48" s="17" t="s">
        <v>434</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434</v>
      </c>
    </row>
    <row r="49" spans="1:11">
      <c r="A49" s="17">
        <v>45.5</v>
      </c>
      <c r="B49" s="17">
        <v>46.5</v>
      </c>
      <c r="C49" s="17" t="s">
        <v>435</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435</v>
      </c>
    </row>
    <row r="50" spans="1:11">
      <c r="A50" s="17">
        <v>46.5</v>
      </c>
      <c r="B50" s="17">
        <v>47.5</v>
      </c>
      <c r="C50" s="17" t="s">
        <v>436</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436</v>
      </c>
    </row>
    <row r="51" spans="1:11">
      <c r="A51" s="17">
        <v>47.5</v>
      </c>
      <c r="B51" s="17">
        <v>48.5</v>
      </c>
      <c r="C51" s="17" t="s">
        <v>437</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437</v>
      </c>
    </row>
    <row r="52" spans="1:11">
      <c r="A52" s="17">
        <v>48.5</v>
      </c>
      <c r="B52" s="17">
        <v>49.5</v>
      </c>
      <c r="C52" s="17" t="s">
        <v>438</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438</v>
      </c>
    </row>
    <row r="53" spans="1:11">
      <c r="A53" s="17">
        <v>49.5</v>
      </c>
      <c r="B53" s="17">
        <v>50.5</v>
      </c>
      <c r="C53" s="17" t="s">
        <v>439</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439</v>
      </c>
    </row>
    <row r="54" spans="1:11">
      <c r="A54" s="17">
        <v>50.5</v>
      </c>
      <c r="B54" s="17">
        <v>51.5</v>
      </c>
      <c r="C54" s="17" t="s">
        <v>440</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440</v>
      </c>
    </row>
    <row r="55" spans="1:11">
      <c r="A55" s="17">
        <v>51.5</v>
      </c>
      <c r="B55" s="17">
        <v>52.5</v>
      </c>
      <c r="C55" s="17" t="s">
        <v>441</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441</v>
      </c>
    </row>
    <row r="56" spans="1:11">
      <c r="A56" s="17">
        <v>52.5</v>
      </c>
      <c r="B56" s="17">
        <v>53.5</v>
      </c>
      <c r="C56" s="17" t="s">
        <v>442</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442</v>
      </c>
    </row>
    <row r="57" spans="1:11">
      <c r="A57" s="17">
        <v>53.5</v>
      </c>
      <c r="B57" s="17">
        <v>54.5</v>
      </c>
      <c r="C57" s="17" t="s">
        <v>443</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443</v>
      </c>
    </row>
    <row r="58" spans="1:11">
      <c r="A58" s="17">
        <v>54.5</v>
      </c>
      <c r="B58" s="17">
        <v>55.5</v>
      </c>
      <c r="C58" s="17" t="s">
        <v>444</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444</v>
      </c>
    </row>
    <row r="59" spans="1:11">
      <c r="A59" s="17">
        <v>55.5</v>
      </c>
      <c r="B59" s="17">
        <v>56.5</v>
      </c>
      <c r="C59" s="17" t="s">
        <v>445</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445</v>
      </c>
    </row>
    <row r="60" spans="1:11">
      <c r="A60" s="17">
        <v>56.5</v>
      </c>
      <c r="B60" s="17">
        <v>57.5</v>
      </c>
      <c r="C60" s="17" t="s">
        <v>446</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446</v>
      </c>
    </row>
    <row r="61" spans="1:11">
      <c r="A61" s="17">
        <v>57.5</v>
      </c>
      <c r="B61" s="17">
        <v>58.5</v>
      </c>
      <c r="C61" s="17" t="s">
        <v>447</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447</v>
      </c>
    </row>
    <row r="62" spans="1:11">
      <c r="A62" s="17">
        <v>58.5</v>
      </c>
      <c r="B62" s="17">
        <v>59.5</v>
      </c>
      <c r="C62" s="17" t="s">
        <v>448</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448</v>
      </c>
    </row>
    <row r="63" spans="1:11">
      <c r="A63" s="17">
        <v>59.5</v>
      </c>
      <c r="B63" s="17">
        <v>60.5</v>
      </c>
      <c r="C63" s="17" t="s">
        <v>449</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449</v>
      </c>
    </row>
    <row r="64" spans="1:11">
      <c r="A64" s="17">
        <v>60.5</v>
      </c>
      <c r="B64" s="17">
        <v>61.5</v>
      </c>
      <c r="C64" s="17" t="s">
        <v>450</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450</v>
      </c>
    </row>
    <row r="65" spans="1:11">
      <c r="A65" s="17">
        <v>61.5</v>
      </c>
      <c r="B65" s="17">
        <v>62.5</v>
      </c>
      <c r="C65" s="17" t="s">
        <v>451</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451</v>
      </c>
    </row>
    <row r="66" spans="1:11">
      <c r="A66" s="17">
        <v>62.5</v>
      </c>
      <c r="B66" s="17">
        <v>63.5</v>
      </c>
      <c r="C66" s="17" t="s">
        <v>452</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452</v>
      </c>
    </row>
    <row r="67" spans="1:11">
      <c r="A67" s="17">
        <v>63.5</v>
      </c>
      <c r="B67" s="17">
        <v>64.5</v>
      </c>
      <c r="C67" s="17" t="s">
        <v>453</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453</v>
      </c>
    </row>
    <row r="68" spans="1:11">
      <c r="A68" s="17">
        <v>64.5</v>
      </c>
      <c r="B68" s="17">
        <v>65.5</v>
      </c>
      <c r="C68" s="17" t="s">
        <v>454</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454</v>
      </c>
    </row>
    <row r="69" spans="1:11">
      <c r="A69" s="17">
        <v>65.5</v>
      </c>
      <c r="B69" s="17">
        <v>66.5</v>
      </c>
      <c r="C69" s="17" t="s">
        <v>455</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455</v>
      </c>
    </row>
    <row r="70" spans="1:11">
      <c r="A70" s="17">
        <v>66.5</v>
      </c>
      <c r="B70" s="17">
        <v>67.5</v>
      </c>
      <c r="C70" s="17" t="s">
        <v>456</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456</v>
      </c>
    </row>
    <row r="71" spans="1:11">
      <c r="A71" s="17">
        <v>67.5</v>
      </c>
      <c r="B71" s="17">
        <v>68.5</v>
      </c>
      <c r="C71" s="17" t="s">
        <v>457</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457</v>
      </c>
    </row>
    <row r="72" spans="1:11">
      <c r="A72" s="17">
        <v>68.5</v>
      </c>
      <c r="B72" s="17">
        <v>69.5</v>
      </c>
      <c r="C72" s="17" t="s">
        <v>458</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458</v>
      </c>
    </row>
    <row r="73" spans="1:11">
      <c r="A73" s="17">
        <v>69.5</v>
      </c>
      <c r="B73" s="17">
        <v>70.5</v>
      </c>
      <c r="C73" s="17" t="s">
        <v>459</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459</v>
      </c>
    </row>
    <row r="74" spans="1:11">
      <c r="A74" s="17">
        <v>70.5</v>
      </c>
      <c r="B74" s="17">
        <v>71.5</v>
      </c>
      <c r="C74" s="17" t="s">
        <v>460</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460</v>
      </c>
    </row>
    <row r="75" spans="1:11">
      <c r="A75" s="17">
        <v>71.5</v>
      </c>
      <c r="B75" s="17">
        <v>72.5</v>
      </c>
      <c r="C75" s="17" t="s">
        <v>461</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461</v>
      </c>
    </row>
    <row r="76" spans="1:11">
      <c r="A76" s="17">
        <v>72.5</v>
      </c>
      <c r="B76" s="17">
        <v>73.5</v>
      </c>
      <c r="C76" s="17" t="s">
        <v>462</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462</v>
      </c>
    </row>
    <row r="77" spans="1:11">
      <c r="A77" s="17">
        <v>73.5</v>
      </c>
      <c r="B77" s="17">
        <v>74.5</v>
      </c>
      <c r="C77" s="17" t="s">
        <v>463</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463</v>
      </c>
    </row>
    <row r="78" spans="1:11">
      <c r="A78" s="17">
        <v>74.5</v>
      </c>
      <c r="B78" s="17">
        <v>75.5</v>
      </c>
      <c r="C78" s="17" t="s">
        <v>464</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464</v>
      </c>
    </row>
    <row r="79" spans="1:11">
      <c r="A79" s="17">
        <v>75.5</v>
      </c>
      <c r="B79" s="17">
        <v>76.5</v>
      </c>
      <c r="C79" s="17" t="s">
        <v>465</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465</v>
      </c>
    </row>
    <row r="80" spans="1:11">
      <c r="A80" s="17">
        <v>76.5</v>
      </c>
      <c r="B80" s="17">
        <v>77.5</v>
      </c>
      <c r="C80" s="17" t="s">
        <v>466</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466</v>
      </c>
    </row>
    <row r="81" spans="1:11">
      <c r="A81" s="17">
        <v>77.5</v>
      </c>
      <c r="B81" s="17">
        <v>78.5</v>
      </c>
      <c r="C81" s="17" t="s">
        <v>467</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467</v>
      </c>
    </row>
    <row r="82" spans="1:11">
      <c r="A82" s="17">
        <v>78.5</v>
      </c>
      <c r="B82" s="17">
        <v>79.5</v>
      </c>
      <c r="C82" s="17" t="s">
        <v>468</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468</v>
      </c>
    </row>
    <row r="83" spans="1:11">
      <c r="A83" s="17">
        <v>79.5</v>
      </c>
      <c r="B83" s="17">
        <v>80.5</v>
      </c>
      <c r="C83" s="17" t="s">
        <v>469</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469</v>
      </c>
    </row>
    <row r="84" spans="1:11">
      <c r="A84" s="17">
        <v>80.5</v>
      </c>
      <c r="B84" s="17">
        <v>81.5</v>
      </c>
      <c r="C84" s="17" t="s">
        <v>470</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470</v>
      </c>
    </row>
    <row r="85" spans="1:11">
      <c r="A85" s="17">
        <v>81.5</v>
      </c>
      <c r="B85" s="17">
        <v>82.5</v>
      </c>
      <c r="C85" s="17" t="s">
        <v>471</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471</v>
      </c>
    </row>
    <row r="86" spans="1:11">
      <c r="A86" s="17">
        <v>82.5</v>
      </c>
      <c r="B86" s="17">
        <v>83.5</v>
      </c>
      <c r="C86" s="17" t="s">
        <v>472</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472</v>
      </c>
    </row>
    <row r="87" spans="1:11">
      <c r="A87" s="17">
        <v>83.5</v>
      </c>
      <c r="B87" s="17">
        <v>84.5</v>
      </c>
      <c r="C87" s="17" t="s">
        <v>473</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473</v>
      </c>
    </row>
    <row r="88" spans="1:11">
      <c r="A88" s="17">
        <v>84.5</v>
      </c>
      <c r="B88" s="17">
        <v>85.5</v>
      </c>
      <c r="C88" s="17" t="s">
        <v>474</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474</v>
      </c>
    </row>
    <row r="89" spans="1:11">
      <c r="A89" s="17">
        <v>85.5</v>
      </c>
      <c r="B89" s="17">
        <v>86.5</v>
      </c>
      <c r="C89" s="17" t="s">
        <v>475</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475</v>
      </c>
    </row>
    <row r="90" spans="1:11">
      <c r="A90" s="17">
        <v>86.5</v>
      </c>
      <c r="B90" s="17">
        <v>87.5</v>
      </c>
      <c r="C90" s="17" t="s">
        <v>476</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476</v>
      </c>
    </row>
    <row r="91" spans="1:11">
      <c r="A91" s="17">
        <v>87.5</v>
      </c>
      <c r="B91" s="17">
        <v>88.5</v>
      </c>
      <c r="C91" s="17" t="s">
        <v>477</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477</v>
      </c>
    </row>
    <row r="92" spans="1:11">
      <c r="A92" s="17">
        <v>88.5</v>
      </c>
      <c r="B92" s="17">
        <v>89.5</v>
      </c>
      <c r="C92" s="17" t="s">
        <v>478</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478</v>
      </c>
    </row>
    <row r="93" spans="1:11">
      <c r="A93" s="17">
        <v>89.5</v>
      </c>
      <c r="B93" s="17">
        <v>90.5</v>
      </c>
      <c r="C93" s="17" t="s">
        <v>479</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479</v>
      </c>
    </row>
    <row r="94" spans="1:11">
      <c r="A94" s="17">
        <v>90.5</v>
      </c>
      <c r="B94" s="17">
        <v>91.5</v>
      </c>
      <c r="C94" s="17" t="s">
        <v>480</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480</v>
      </c>
    </row>
    <row r="95" spans="1:11">
      <c r="A95" s="17">
        <v>91.5</v>
      </c>
      <c r="B95" s="17">
        <v>92.5</v>
      </c>
      <c r="C95" s="17" t="s">
        <v>481</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481</v>
      </c>
    </row>
    <row r="96" spans="1:11">
      <c r="A96" s="17">
        <v>92.5</v>
      </c>
      <c r="B96" s="17">
        <v>93.5</v>
      </c>
      <c r="C96" s="17" t="s">
        <v>482</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482</v>
      </c>
    </row>
    <row r="97" spans="1:11">
      <c r="A97" s="17">
        <v>93.5</v>
      </c>
      <c r="B97" s="17">
        <v>94.5</v>
      </c>
      <c r="C97" s="17" t="s">
        <v>483</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483</v>
      </c>
    </row>
    <row r="98" spans="1:11">
      <c r="A98" s="17">
        <v>94.5</v>
      </c>
      <c r="B98" s="17">
        <v>95.5</v>
      </c>
      <c r="C98" s="17" t="s">
        <v>484</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484</v>
      </c>
    </row>
    <row r="99" spans="1:11">
      <c r="A99" s="17">
        <v>95.5</v>
      </c>
      <c r="B99" s="17">
        <v>96.5</v>
      </c>
      <c r="C99" s="17" t="s">
        <v>485</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485</v>
      </c>
    </row>
    <row r="100" spans="1:11">
      <c r="A100" s="17">
        <v>96.5</v>
      </c>
      <c r="B100" s="17">
        <v>97.5</v>
      </c>
      <c r="C100" s="17" t="s">
        <v>486</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486</v>
      </c>
    </row>
    <row r="101" spans="1:11">
      <c r="A101" s="17">
        <v>97.5</v>
      </c>
      <c r="B101" s="17">
        <v>98.5</v>
      </c>
      <c r="C101" s="17" t="s">
        <v>487</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487</v>
      </c>
    </row>
    <row r="102" spans="1:11">
      <c r="A102" s="17">
        <v>98.5</v>
      </c>
      <c r="B102" s="17">
        <v>99.5</v>
      </c>
      <c r="C102" s="17" t="s">
        <v>488</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488</v>
      </c>
    </row>
    <row r="103" spans="1:11">
      <c r="A103" s="17">
        <v>99.5</v>
      </c>
      <c r="B103" s="17">
        <v>100.5</v>
      </c>
      <c r="C103" s="17" t="s">
        <v>489</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489</v>
      </c>
    </row>
    <row r="104" spans="1:11">
      <c r="A104" s="17">
        <v>100.5</v>
      </c>
      <c r="B104" s="17">
        <v>101.5</v>
      </c>
      <c r="C104" s="17" t="s">
        <v>490</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490</v>
      </c>
    </row>
    <row r="105" spans="1:11">
      <c r="A105" s="17">
        <v>101.5</v>
      </c>
      <c r="B105" s="17">
        <v>102.5</v>
      </c>
      <c r="C105" s="17" t="s">
        <v>491</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491</v>
      </c>
    </row>
    <row r="106" spans="1:11">
      <c r="A106" s="17">
        <v>102.5</v>
      </c>
      <c r="B106" s="17">
        <v>103.5</v>
      </c>
      <c r="C106" s="17" t="s">
        <v>492</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492</v>
      </c>
    </row>
    <row r="107" spans="1:11">
      <c r="A107" s="17">
        <v>103.5</v>
      </c>
      <c r="B107" s="17">
        <v>104.5</v>
      </c>
      <c r="C107" s="17" t="s">
        <v>493</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493</v>
      </c>
    </row>
    <row r="108" spans="1:11">
      <c r="A108" s="17">
        <v>104.5</v>
      </c>
      <c r="B108" s="17">
        <v>105.5</v>
      </c>
      <c r="C108" s="17" t="s">
        <v>494</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494</v>
      </c>
    </row>
    <row r="109" spans="1:11">
      <c r="A109" s="17">
        <v>105.5</v>
      </c>
      <c r="B109" s="17">
        <v>106.5</v>
      </c>
      <c r="C109" s="17" t="s">
        <v>495</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495</v>
      </c>
    </row>
    <row r="110" spans="1:11">
      <c r="A110" s="17">
        <v>106.5</v>
      </c>
      <c r="B110" s="17">
        <v>107.5</v>
      </c>
      <c r="C110" s="17" t="s">
        <v>496</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496</v>
      </c>
    </row>
    <row r="111" spans="1:11">
      <c r="A111" s="17">
        <v>107.5</v>
      </c>
      <c r="B111" s="17">
        <v>108.5</v>
      </c>
      <c r="C111" s="17" t="s">
        <v>497</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497</v>
      </c>
    </row>
    <row r="112" spans="1:11">
      <c r="A112" s="17">
        <v>108.5</v>
      </c>
      <c r="B112" s="17">
        <v>109.5</v>
      </c>
      <c r="C112" s="17" t="s">
        <v>498</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498</v>
      </c>
    </row>
    <row r="113" spans="1:11">
      <c r="A113" s="17">
        <v>109.5</v>
      </c>
      <c r="B113" s="17">
        <v>110.5</v>
      </c>
      <c r="C113" s="17" t="s">
        <v>499</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499</v>
      </c>
    </row>
    <row r="114" spans="1:11">
      <c r="A114" s="17">
        <v>110.5</v>
      </c>
      <c r="B114" s="17">
        <v>111.5</v>
      </c>
      <c r="C114" s="17" t="s">
        <v>500</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500</v>
      </c>
    </row>
    <row r="115" spans="1:11">
      <c r="A115" s="17">
        <v>111.5</v>
      </c>
      <c r="B115" s="17">
        <v>112.5</v>
      </c>
      <c r="C115" s="17" t="s">
        <v>501</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501</v>
      </c>
    </row>
    <row r="116" spans="1:11">
      <c r="A116" s="17">
        <v>112.5</v>
      </c>
      <c r="B116" s="17">
        <v>113.5</v>
      </c>
      <c r="C116" s="17" t="s">
        <v>502</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502</v>
      </c>
    </row>
    <row r="117" spans="1:11">
      <c r="A117" s="17">
        <v>113.5</v>
      </c>
      <c r="B117" s="17">
        <v>114.5</v>
      </c>
      <c r="C117" s="17" t="s">
        <v>503</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503</v>
      </c>
    </row>
    <row r="118" spans="1:11">
      <c r="A118" s="17">
        <v>114.5</v>
      </c>
      <c r="B118" s="17">
        <v>115.5</v>
      </c>
      <c r="C118" s="17" t="s">
        <v>504</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504</v>
      </c>
    </row>
    <row r="119" spans="1:11">
      <c r="A119" s="17">
        <v>115.5</v>
      </c>
      <c r="B119" s="17">
        <v>116.5</v>
      </c>
      <c r="C119" s="17" t="s">
        <v>505</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505</v>
      </c>
    </row>
    <row r="120" spans="1:11">
      <c r="A120" s="17">
        <v>116.5</v>
      </c>
      <c r="B120" s="17">
        <v>117.5</v>
      </c>
      <c r="C120" s="17" t="s">
        <v>506</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506</v>
      </c>
    </row>
    <row r="121" spans="1:11">
      <c r="A121" s="17">
        <v>117.5</v>
      </c>
      <c r="B121" s="17">
        <v>118.5</v>
      </c>
      <c r="C121" s="17" t="s">
        <v>507</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507</v>
      </c>
    </row>
    <row r="122" spans="1:11">
      <c r="A122" s="17">
        <v>118.5</v>
      </c>
      <c r="B122" s="17">
        <v>119.5</v>
      </c>
      <c r="C122" s="17" t="s">
        <v>508</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508</v>
      </c>
    </row>
    <row r="123" spans="1:11">
      <c r="A123" s="17">
        <v>119.5</v>
      </c>
      <c r="B123" s="17">
        <v>120.5</v>
      </c>
      <c r="C123" s="17" t="s">
        <v>509</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509</v>
      </c>
    </row>
    <row r="124" spans="1:11">
      <c r="A124" s="17">
        <v>120.5</v>
      </c>
      <c r="B124" s="17">
        <v>121.5</v>
      </c>
      <c r="C124" s="17" t="s">
        <v>510</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510</v>
      </c>
    </row>
    <row r="125" spans="1:11">
      <c r="A125" s="17">
        <v>121.5</v>
      </c>
      <c r="B125" s="17">
        <v>122.5</v>
      </c>
      <c r="C125" s="17" t="s">
        <v>511</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511</v>
      </c>
    </row>
    <row r="126" spans="1:11">
      <c r="A126" s="17">
        <v>122.5</v>
      </c>
      <c r="B126" s="17">
        <v>123.5</v>
      </c>
      <c r="C126" s="17" t="s">
        <v>512</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512</v>
      </c>
    </row>
    <row r="127" spans="1:11">
      <c r="A127" s="17">
        <v>123.5</v>
      </c>
      <c r="B127" s="17">
        <v>124.5</v>
      </c>
      <c r="C127" s="17" t="s">
        <v>513</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513</v>
      </c>
    </row>
    <row r="128" spans="1:11">
      <c r="A128" s="17">
        <v>124.5</v>
      </c>
      <c r="B128" s="17">
        <v>125.5</v>
      </c>
      <c r="C128" s="17" t="s">
        <v>514</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514</v>
      </c>
    </row>
    <row r="129" spans="1:11">
      <c r="A129" s="17">
        <v>125.5</v>
      </c>
      <c r="B129" s="17">
        <v>126.5</v>
      </c>
      <c r="C129" s="17" t="s">
        <v>515</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515</v>
      </c>
    </row>
    <row r="130" spans="1:11">
      <c r="A130" s="17">
        <v>126.5</v>
      </c>
      <c r="B130" s="17">
        <v>127.5</v>
      </c>
      <c r="C130" s="17" t="s">
        <v>516</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516</v>
      </c>
    </row>
    <row r="131" spans="1:11">
      <c r="A131" s="17">
        <v>127.5</v>
      </c>
      <c r="B131" s="17">
        <v>128.5</v>
      </c>
      <c r="C131" s="17" t="s">
        <v>517</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517</v>
      </c>
    </row>
    <row r="132" spans="1:11">
      <c r="A132" s="17">
        <v>128.5</v>
      </c>
      <c r="B132" s="17">
        <v>129.5</v>
      </c>
      <c r="C132" s="17" t="s">
        <v>518</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518</v>
      </c>
    </row>
    <row r="133" spans="1:11">
      <c r="A133" s="17">
        <v>129.5</v>
      </c>
      <c r="B133" s="17">
        <v>130.5</v>
      </c>
      <c r="C133" s="17" t="s">
        <v>519</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519</v>
      </c>
    </row>
    <row r="134" spans="1:11">
      <c r="A134" s="17">
        <v>130.5</v>
      </c>
      <c r="B134" s="17">
        <v>131.5</v>
      </c>
      <c r="C134" s="17" t="s">
        <v>520</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520</v>
      </c>
    </row>
    <row r="135" spans="1:11">
      <c r="A135" s="17">
        <v>131.5</v>
      </c>
      <c r="B135" s="17">
        <v>132.5</v>
      </c>
      <c r="C135" s="17" t="s">
        <v>521</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521</v>
      </c>
    </row>
    <row r="136" spans="1:11">
      <c r="A136" s="17">
        <v>132.5</v>
      </c>
      <c r="B136" s="17">
        <v>133.5</v>
      </c>
      <c r="C136" s="17" t="s">
        <v>522</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522</v>
      </c>
    </row>
    <row r="137" spans="1:11">
      <c r="A137" s="17">
        <v>133.5</v>
      </c>
      <c r="B137" s="17">
        <v>134.5</v>
      </c>
      <c r="C137" s="17" t="s">
        <v>523</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523</v>
      </c>
    </row>
    <row r="138" spans="1:11">
      <c r="A138" s="17">
        <v>134.5</v>
      </c>
      <c r="B138" s="17">
        <v>135.5</v>
      </c>
      <c r="C138" s="17" t="s">
        <v>524</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524</v>
      </c>
    </row>
    <row r="139" spans="1:11">
      <c r="A139" s="17">
        <v>135.5</v>
      </c>
      <c r="B139" s="17">
        <v>136.5</v>
      </c>
      <c r="C139" s="17" t="s">
        <v>525</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525</v>
      </c>
    </row>
    <row r="140" spans="1:11">
      <c r="A140" s="17">
        <v>136.5</v>
      </c>
      <c r="B140" s="17">
        <v>137.5</v>
      </c>
      <c r="C140" s="17" t="s">
        <v>526</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526</v>
      </c>
    </row>
    <row r="141" spans="1:11">
      <c r="A141" s="17">
        <v>137.5</v>
      </c>
      <c r="B141" s="17">
        <v>138.5</v>
      </c>
      <c r="C141" s="17" t="s">
        <v>527</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527</v>
      </c>
    </row>
    <row r="142" spans="1:11">
      <c r="A142" s="17">
        <v>138.5</v>
      </c>
      <c r="B142" s="17">
        <v>139.5</v>
      </c>
      <c r="C142" s="17" t="s">
        <v>528</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528</v>
      </c>
    </row>
    <row r="143" spans="1:11">
      <c r="A143" s="17">
        <v>139.5</v>
      </c>
      <c r="B143" s="17">
        <v>140.5</v>
      </c>
      <c r="C143" s="17" t="s">
        <v>529</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529</v>
      </c>
    </row>
    <row r="144" spans="1:11">
      <c r="A144" s="17">
        <v>140.5</v>
      </c>
      <c r="B144" s="17">
        <v>141.5</v>
      </c>
      <c r="C144" s="17" t="s">
        <v>530</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530</v>
      </c>
    </row>
    <row r="145" spans="1:11">
      <c r="A145" s="17">
        <v>141.5</v>
      </c>
      <c r="B145" s="17">
        <v>142.5</v>
      </c>
      <c r="C145" s="17" t="s">
        <v>531</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531</v>
      </c>
    </row>
    <row r="146" spans="1:11">
      <c r="A146" s="17">
        <v>142.5</v>
      </c>
      <c r="B146" s="17">
        <v>143.5</v>
      </c>
      <c r="C146" s="17" t="s">
        <v>532</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532</v>
      </c>
    </row>
    <row r="147" spans="1:11">
      <c r="A147" s="17">
        <v>143.5</v>
      </c>
      <c r="B147" s="17">
        <v>144.5</v>
      </c>
      <c r="C147" s="17" t="s">
        <v>533</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533</v>
      </c>
    </row>
    <row r="148" spans="1:11">
      <c r="A148" s="17">
        <v>144.5</v>
      </c>
      <c r="B148" s="17">
        <v>145.5</v>
      </c>
      <c r="C148" s="17" t="s">
        <v>534</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534</v>
      </c>
    </row>
    <row r="149" spans="1:11">
      <c r="A149" s="17">
        <v>145.5</v>
      </c>
      <c r="B149" s="17">
        <v>146.5</v>
      </c>
      <c r="C149" s="17" t="s">
        <v>535</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535</v>
      </c>
    </row>
    <row r="150" spans="1:11">
      <c r="A150" s="17">
        <v>146.5</v>
      </c>
      <c r="B150" s="17">
        <v>147.5</v>
      </c>
      <c r="C150" s="17" t="s">
        <v>536</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536</v>
      </c>
    </row>
    <row r="151" spans="1:11">
      <c r="A151" s="17">
        <v>147.5</v>
      </c>
      <c r="B151" s="17">
        <v>148.5</v>
      </c>
      <c r="C151" s="17" t="s">
        <v>537</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537</v>
      </c>
    </row>
    <row r="152" spans="1:11">
      <c r="A152" s="17">
        <v>148.5</v>
      </c>
      <c r="B152" s="17">
        <v>149.5</v>
      </c>
      <c r="C152" s="17" t="s">
        <v>538</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538</v>
      </c>
    </row>
    <row r="153" spans="1:11">
      <c r="A153" s="17">
        <v>149.5</v>
      </c>
      <c r="B153" s="17">
        <v>150.5</v>
      </c>
      <c r="C153" s="17" t="s">
        <v>539</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539</v>
      </c>
    </row>
    <row r="154" spans="1:11">
      <c r="A154" s="17">
        <v>150.5</v>
      </c>
      <c r="B154" s="17">
        <v>151.5</v>
      </c>
      <c r="C154" s="17" t="s">
        <v>540</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540</v>
      </c>
    </row>
    <row r="155" spans="1:11">
      <c r="A155" s="17">
        <v>151.5</v>
      </c>
      <c r="B155" s="17">
        <v>152.5</v>
      </c>
      <c r="C155" s="17" t="s">
        <v>541</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541</v>
      </c>
    </row>
    <row r="156" spans="1:11">
      <c r="A156" s="17">
        <v>152.5</v>
      </c>
      <c r="B156" s="17">
        <v>153.5</v>
      </c>
      <c r="C156" s="17" t="s">
        <v>542</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542</v>
      </c>
    </row>
    <row r="157" spans="1:11">
      <c r="A157" s="17">
        <v>153.5</v>
      </c>
      <c r="B157" s="17">
        <v>154.5</v>
      </c>
      <c r="C157" s="17" t="s">
        <v>543</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543</v>
      </c>
    </row>
    <row r="158" spans="1:11">
      <c r="A158" s="17">
        <v>154.5</v>
      </c>
      <c r="B158" s="17">
        <v>155.5</v>
      </c>
      <c r="C158" s="17" t="s">
        <v>544</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544</v>
      </c>
    </row>
    <row r="159" spans="1:11">
      <c r="A159" s="17">
        <v>155.5</v>
      </c>
      <c r="B159" s="17">
        <v>156.5</v>
      </c>
      <c r="C159" s="17" t="s">
        <v>545</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545</v>
      </c>
    </row>
    <row r="160" spans="1:11">
      <c r="A160" s="17">
        <v>156.5</v>
      </c>
      <c r="B160" s="17">
        <v>157.5</v>
      </c>
      <c r="C160" s="17" t="s">
        <v>546</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546</v>
      </c>
    </row>
    <row r="161" spans="1:11">
      <c r="A161" s="17">
        <v>157.5</v>
      </c>
      <c r="B161" s="17">
        <v>158.5</v>
      </c>
      <c r="C161" s="17" t="s">
        <v>547</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547</v>
      </c>
    </row>
    <row r="162" spans="1:11">
      <c r="A162" s="17">
        <v>158.5</v>
      </c>
      <c r="B162" s="17">
        <v>159.5</v>
      </c>
      <c r="C162" s="17" t="s">
        <v>548</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548</v>
      </c>
    </row>
    <row r="163" spans="1:11">
      <c r="A163" s="17">
        <v>159.5</v>
      </c>
      <c r="B163" s="17">
        <v>160.5</v>
      </c>
      <c r="C163" s="17" t="s">
        <v>549</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549</v>
      </c>
    </row>
    <row r="164" spans="1:11">
      <c r="A164" s="17">
        <v>160.5</v>
      </c>
      <c r="B164" s="17">
        <v>161.5</v>
      </c>
      <c r="C164" s="17" t="s">
        <v>550</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550</v>
      </c>
    </row>
    <row r="165" spans="1:11">
      <c r="A165" s="17">
        <v>161.5</v>
      </c>
      <c r="B165" s="17">
        <v>162.5</v>
      </c>
      <c r="C165" s="17" t="s">
        <v>551</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551</v>
      </c>
    </row>
    <row r="166" spans="1:11">
      <c r="A166" s="17">
        <v>162.5</v>
      </c>
      <c r="B166" s="17">
        <v>163.5</v>
      </c>
      <c r="C166" s="17" t="s">
        <v>552</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552</v>
      </c>
    </row>
    <row r="167" spans="1:11">
      <c r="A167" s="17">
        <v>163.5</v>
      </c>
      <c r="B167" s="17">
        <v>164.5</v>
      </c>
      <c r="C167" s="17" t="s">
        <v>553</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553</v>
      </c>
    </row>
    <row r="168" spans="1:11">
      <c r="A168" s="17">
        <v>164.5</v>
      </c>
      <c r="B168" s="17">
        <v>165.5</v>
      </c>
      <c r="C168" s="17" t="s">
        <v>554</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554</v>
      </c>
    </row>
    <row r="169" spans="1:11">
      <c r="A169" s="17">
        <v>165.5</v>
      </c>
      <c r="B169" s="17">
        <v>166.5</v>
      </c>
      <c r="C169" s="17" t="s">
        <v>555</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555</v>
      </c>
    </row>
    <row r="170" spans="1:11">
      <c r="A170" s="17">
        <v>166.5</v>
      </c>
      <c r="B170" s="17">
        <v>167.5</v>
      </c>
      <c r="C170" s="17" t="s">
        <v>556</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556</v>
      </c>
    </row>
    <row r="171" spans="1:11">
      <c r="A171" s="17">
        <v>167.5</v>
      </c>
      <c r="B171" s="17">
        <v>168.5</v>
      </c>
      <c r="C171" s="17" t="s">
        <v>557</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557</v>
      </c>
    </row>
    <row r="172" spans="1:11">
      <c r="A172" s="17">
        <v>168.5</v>
      </c>
      <c r="B172" s="17">
        <v>169.5</v>
      </c>
      <c r="C172" s="17" t="s">
        <v>558</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558</v>
      </c>
    </row>
    <row r="173" spans="1:11">
      <c r="A173" s="17">
        <v>169.5</v>
      </c>
      <c r="B173" s="17">
        <v>170.5</v>
      </c>
      <c r="C173" s="17" t="s">
        <v>559</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559</v>
      </c>
    </row>
    <row r="174" spans="1:11">
      <c r="A174" s="17">
        <v>170.5</v>
      </c>
      <c r="B174" s="17">
        <v>171.5</v>
      </c>
      <c r="C174" s="17" t="s">
        <v>560</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560</v>
      </c>
    </row>
    <row r="175" spans="1:11">
      <c r="A175" s="17">
        <v>171.5</v>
      </c>
      <c r="B175" s="17">
        <v>172.5</v>
      </c>
      <c r="C175" s="17" t="s">
        <v>561</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561</v>
      </c>
    </row>
    <row r="176" spans="1:11">
      <c r="A176" s="17">
        <v>172.5</v>
      </c>
      <c r="B176" s="17">
        <v>173.5</v>
      </c>
      <c r="C176" s="17" t="s">
        <v>562</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562</v>
      </c>
    </row>
    <row r="177" spans="1:11">
      <c r="A177" s="17">
        <v>173.5</v>
      </c>
      <c r="B177" s="17">
        <v>174.5</v>
      </c>
      <c r="C177" s="17" t="s">
        <v>563</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563</v>
      </c>
    </row>
    <row r="178" spans="1:11">
      <c r="A178" s="17">
        <v>174.5</v>
      </c>
      <c r="B178" s="17">
        <v>175.5</v>
      </c>
      <c r="C178" s="17" t="s">
        <v>564</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564</v>
      </c>
    </row>
    <row r="179" spans="1:11">
      <c r="A179" s="17">
        <v>175.5</v>
      </c>
      <c r="B179" s="17">
        <v>176.5</v>
      </c>
      <c r="C179" s="17" t="s">
        <v>565</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565</v>
      </c>
    </row>
    <row r="180" spans="1:11">
      <c r="A180" s="17">
        <v>176.5</v>
      </c>
      <c r="B180" s="17">
        <v>177.5</v>
      </c>
      <c r="C180" s="17" t="s">
        <v>566</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566</v>
      </c>
    </row>
    <row r="181" spans="1:11">
      <c r="A181" s="17">
        <v>177.5</v>
      </c>
      <c r="B181" s="17">
        <v>178.5</v>
      </c>
      <c r="C181" s="17" t="s">
        <v>567</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567</v>
      </c>
    </row>
    <row r="182" spans="1:11">
      <c r="A182" s="17">
        <v>178.5</v>
      </c>
      <c r="B182" s="17">
        <v>179.5</v>
      </c>
      <c r="C182" s="17" t="s">
        <v>568</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568</v>
      </c>
    </row>
    <row r="183" spans="1:11">
      <c r="A183" s="17">
        <v>179.5</v>
      </c>
      <c r="B183" s="17">
        <v>180.5</v>
      </c>
      <c r="C183" s="17" t="s">
        <v>569</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569</v>
      </c>
    </row>
    <row r="184" spans="1:11">
      <c r="A184" s="17">
        <v>180.5</v>
      </c>
      <c r="B184" s="17">
        <v>181.5</v>
      </c>
      <c r="C184" s="17" t="s">
        <v>570</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570</v>
      </c>
    </row>
    <row r="185" spans="1:11">
      <c r="A185" s="17">
        <v>181.5</v>
      </c>
      <c r="B185" s="17">
        <v>182.5</v>
      </c>
      <c r="C185" s="17" t="s">
        <v>571</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571</v>
      </c>
    </row>
    <row r="186" spans="1:11">
      <c r="A186" s="17">
        <v>182.5</v>
      </c>
      <c r="B186" s="17">
        <v>183.5</v>
      </c>
      <c r="C186" s="17" t="s">
        <v>572</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572</v>
      </c>
    </row>
    <row r="187" spans="1:11">
      <c r="A187" s="17">
        <v>183.5</v>
      </c>
      <c r="B187" s="17">
        <v>184.5</v>
      </c>
      <c r="C187" s="17" t="s">
        <v>573</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573</v>
      </c>
    </row>
    <row r="188" spans="1:11">
      <c r="A188" s="17">
        <v>184.5</v>
      </c>
      <c r="B188" s="17">
        <v>185.5</v>
      </c>
      <c r="C188" s="17" t="s">
        <v>574</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574</v>
      </c>
    </row>
    <row r="189" spans="1:11">
      <c r="A189" s="17">
        <v>185.5</v>
      </c>
      <c r="B189" s="17">
        <v>186.5</v>
      </c>
      <c r="C189" s="17" t="s">
        <v>575</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575</v>
      </c>
    </row>
    <row r="190" spans="1:11">
      <c r="A190" s="17">
        <v>186.5</v>
      </c>
      <c r="B190" s="17">
        <v>187.5</v>
      </c>
      <c r="C190" s="17" t="s">
        <v>576</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576</v>
      </c>
    </row>
    <row r="191" spans="1:11">
      <c r="A191" s="17">
        <v>187.5</v>
      </c>
      <c r="B191" s="17">
        <v>188.5</v>
      </c>
      <c r="C191" s="17" t="s">
        <v>577</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577</v>
      </c>
    </row>
    <row r="192" spans="1:11">
      <c r="A192" s="17">
        <v>188.5</v>
      </c>
      <c r="B192" s="17">
        <v>189.5</v>
      </c>
      <c r="C192" s="17" t="s">
        <v>578</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578</v>
      </c>
    </row>
    <row r="193" spans="1:11">
      <c r="A193" s="17">
        <v>189.5</v>
      </c>
      <c r="B193" s="17">
        <v>190.5</v>
      </c>
      <c r="C193" s="17" t="s">
        <v>579</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579</v>
      </c>
    </row>
    <row r="194" spans="1:11">
      <c r="A194" s="17">
        <v>190.5</v>
      </c>
      <c r="B194" s="17">
        <v>191.5</v>
      </c>
      <c r="C194" s="17" t="s">
        <v>580</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580</v>
      </c>
    </row>
    <row r="195" spans="1:11">
      <c r="A195" s="17">
        <v>191.5</v>
      </c>
      <c r="B195" s="17">
        <v>192.5</v>
      </c>
      <c r="C195" s="17" t="s">
        <v>581</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581</v>
      </c>
    </row>
    <row r="196" spans="1:11">
      <c r="A196" s="17">
        <v>192.5</v>
      </c>
      <c r="B196" s="17">
        <v>193.5</v>
      </c>
      <c r="C196" s="17" t="s">
        <v>582</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582</v>
      </c>
    </row>
    <row r="197" spans="1:11">
      <c r="A197" s="17">
        <v>193.5</v>
      </c>
      <c r="B197" s="17">
        <v>194.5</v>
      </c>
      <c r="C197" s="17" t="s">
        <v>583</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583</v>
      </c>
    </row>
    <row r="198" spans="1:11">
      <c r="A198" s="17">
        <v>194.5</v>
      </c>
      <c r="B198" s="17">
        <v>195.5</v>
      </c>
      <c r="C198" s="17" t="s">
        <v>584</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584</v>
      </c>
    </row>
    <row r="199" spans="1:11">
      <c r="A199" s="17">
        <v>195.5</v>
      </c>
      <c r="B199" s="17">
        <v>196.5</v>
      </c>
      <c r="C199" s="17" t="s">
        <v>585</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585</v>
      </c>
    </row>
    <row r="200" spans="1:11">
      <c r="A200" s="17">
        <v>196.5</v>
      </c>
      <c r="B200" s="17">
        <v>197.5</v>
      </c>
      <c r="C200" s="17" t="s">
        <v>586</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586</v>
      </c>
    </row>
    <row r="201" spans="1:11">
      <c r="A201" s="17">
        <v>197.5</v>
      </c>
      <c r="B201" s="17">
        <v>198.5</v>
      </c>
      <c r="C201" s="17" t="s">
        <v>587</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587</v>
      </c>
    </row>
    <row r="202" spans="1:11">
      <c r="A202" s="17">
        <v>198.5</v>
      </c>
      <c r="B202" s="17">
        <v>199.5</v>
      </c>
      <c r="C202" s="17" t="s">
        <v>588</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588</v>
      </c>
    </row>
    <row r="203" spans="1:11">
      <c r="A203" s="17">
        <v>199.5</v>
      </c>
      <c r="B203" s="17">
        <v>200.5</v>
      </c>
      <c r="C203" s="17" t="s">
        <v>589</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589</v>
      </c>
    </row>
    <row r="204" spans="1:11">
      <c r="A204" s="17">
        <v>200.5</v>
      </c>
      <c r="B204" s="17">
        <v>201.5</v>
      </c>
      <c r="C204" s="17" t="s">
        <v>590</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590</v>
      </c>
    </row>
    <row r="205" spans="1:11">
      <c r="A205" s="17">
        <v>201.5</v>
      </c>
      <c r="B205" s="17">
        <v>202.5</v>
      </c>
      <c r="C205" s="17" t="s">
        <v>591</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591</v>
      </c>
    </row>
    <row r="206" spans="1:11">
      <c r="A206" s="17">
        <v>202.5</v>
      </c>
      <c r="B206" s="17">
        <v>203.5</v>
      </c>
      <c r="C206" s="17" t="s">
        <v>592</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592</v>
      </c>
    </row>
    <row r="207" spans="1:11">
      <c r="A207" s="17">
        <v>203.5</v>
      </c>
      <c r="B207" s="17">
        <v>204.5</v>
      </c>
      <c r="C207" s="17" t="s">
        <v>593</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593</v>
      </c>
    </row>
    <row r="208" spans="1:11">
      <c r="A208" s="17">
        <v>204.5</v>
      </c>
      <c r="B208" s="17">
        <v>205.5</v>
      </c>
      <c r="C208" s="17" t="s">
        <v>594</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594</v>
      </c>
    </row>
    <row r="209" spans="1:11">
      <c r="A209" s="17">
        <v>205.5</v>
      </c>
      <c r="B209" s="17">
        <v>206.5</v>
      </c>
      <c r="C209" s="17" t="s">
        <v>595</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595</v>
      </c>
    </row>
    <row r="210" spans="1:11">
      <c r="A210" s="17">
        <v>206.5</v>
      </c>
      <c r="B210" s="17">
        <v>207.5</v>
      </c>
      <c r="C210" s="17" t="s">
        <v>596</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596</v>
      </c>
    </row>
    <row r="211" spans="1:11">
      <c r="A211" s="17">
        <v>207.5</v>
      </c>
      <c r="B211" s="17">
        <v>208.5</v>
      </c>
      <c r="C211" s="17" t="s">
        <v>597</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597</v>
      </c>
    </row>
    <row r="212" spans="1:11">
      <c r="A212" s="17">
        <v>208.5</v>
      </c>
      <c r="B212" s="17">
        <v>209.5</v>
      </c>
      <c r="C212" s="17" t="s">
        <v>598</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598</v>
      </c>
    </row>
    <row r="213" spans="1:11">
      <c r="A213" s="17">
        <v>209.5</v>
      </c>
      <c r="B213" s="17">
        <v>210.5</v>
      </c>
      <c r="C213" s="17" t="s">
        <v>599</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599</v>
      </c>
    </row>
    <row r="214" spans="1:11">
      <c r="A214" s="17">
        <v>210.5</v>
      </c>
      <c r="B214" s="17">
        <v>211.5</v>
      </c>
      <c r="C214" s="17" t="s">
        <v>600</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600</v>
      </c>
    </row>
    <row r="215" spans="1:11">
      <c r="A215" s="17">
        <v>211.5</v>
      </c>
      <c r="B215" s="17">
        <v>212.5</v>
      </c>
      <c r="C215" s="17" t="s">
        <v>601</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601</v>
      </c>
    </row>
    <row r="216" spans="1:11">
      <c r="A216" s="17">
        <v>212.5</v>
      </c>
      <c r="B216" s="17">
        <v>213.5</v>
      </c>
      <c r="C216" s="17" t="s">
        <v>602</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602</v>
      </c>
    </row>
    <row r="217" spans="1:11">
      <c r="A217" s="17">
        <v>213.5</v>
      </c>
      <c r="B217" s="17">
        <v>214.5</v>
      </c>
      <c r="C217" s="17" t="s">
        <v>603</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603</v>
      </c>
    </row>
    <row r="218" spans="1:11">
      <c r="A218" s="17">
        <v>214.5</v>
      </c>
      <c r="B218" s="17">
        <v>215.5</v>
      </c>
      <c r="C218" s="17" t="s">
        <v>604</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604</v>
      </c>
    </row>
    <row r="219" spans="1:11">
      <c r="A219" s="17">
        <v>215.5</v>
      </c>
      <c r="B219" s="17">
        <v>216.5</v>
      </c>
      <c r="C219" s="17" t="s">
        <v>605</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605</v>
      </c>
    </row>
    <row r="220" spans="1:11">
      <c r="A220" s="17">
        <v>216.5</v>
      </c>
      <c r="B220" s="17">
        <v>217.5</v>
      </c>
      <c r="C220" s="17" t="s">
        <v>606</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606</v>
      </c>
    </row>
    <row r="221" spans="1:11">
      <c r="A221" s="17">
        <v>217.5</v>
      </c>
      <c r="B221" s="17">
        <v>218.5</v>
      </c>
      <c r="C221" s="17" t="s">
        <v>607</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607</v>
      </c>
    </row>
    <row r="222" spans="1:11">
      <c r="A222" s="17">
        <v>218.5</v>
      </c>
      <c r="B222" s="17">
        <v>219.5</v>
      </c>
      <c r="C222" s="17" t="s">
        <v>608</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608</v>
      </c>
    </row>
    <row r="223" spans="1:11">
      <c r="A223" s="17">
        <v>219.5</v>
      </c>
      <c r="B223" s="17">
        <v>220.5</v>
      </c>
      <c r="C223" s="17" t="s">
        <v>609</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609</v>
      </c>
    </row>
    <row r="224" spans="1:11">
      <c r="A224" s="17">
        <v>220.5</v>
      </c>
      <c r="B224" s="17">
        <v>221.5</v>
      </c>
      <c r="C224" s="17" t="s">
        <v>610</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610</v>
      </c>
    </row>
    <row r="225" spans="1:11">
      <c r="A225" s="17">
        <v>221.5</v>
      </c>
      <c r="B225" s="17">
        <v>222.5</v>
      </c>
      <c r="C225" s="17" t="s">
        <v>611</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611</v>
      </c>
    </row>
    <row r="226" spans="1:11">
      <c r="A226" s="17">
        <v>222.5</v>
      </c>
      <c r="B226" s="17">
        <v>223.5</v>
      </c>
      <c r="C226" s="17" t="s">
        <v>612</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612</v>
      </c>
    </row>
    <row r="227" spans="1:11">
      <c r="A227" s="17">
        <v>223.5</v>
      </c>
      <c r="B227" s="17">
        <v>224.5</v>
      </c>
      <c r="C227" s="17" t="s">
        <v>613</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613</v>
      </c>
    </row>
    <row r="228" spans="1:11">
      <c r="A228" s="17">
        <v>224.5</v>
      </c>
      <c r="B228" s="17">
        <v>225.5</v>
      </c>
      <c r="C228" s="17" t="s">
        <v>614</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614</v>
      </c>
    </row>
    <row r="229" spans="1:11">
      <c r="A229" s="17">
        <v>225.5</v>
      </c>
      <c r="B229" s="17">
        <v>226.5</v>
      </c>
      <c r="C229" s="17" t="s">
        <v>615</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615</v>
      </c>
    </row>
    <row r="230" spans="1:11">
      <c r="A230" s="17">
        <v>226.5</v>
      </c>
      <c r="B230" s="17">
        <v>227.5</v>
      </c>
      <c r="C230" s="17" t="s">
        <v>616</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616</v>
      </c>
    </row>
    <row r="231" spans="1:11">
      <c r="A231" s="17">
        <v>227.5</v>
      </c>
      <c r="B231" s="17">
        <v>228.5</v>
      </c>
      <c r="C231" s="17" t="s">
        <v>617</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617</v>
      </c>
    </row>
    <row r="232" spans="1:11">
      <c r="A232" s="17">
        <v>228.5</v>
      </c>
      <c r="B232" s="17">
        <v>229.5</v>
      </c>
      <c r="C232" s="17" t="s">
        <v>618</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618</v>
      </c>
    </row>
    <row r="233" spans="1:11">
      <c r="A233" s="17">
        <v>229.5</v>
      </c>
      <c r="B233" s="17">
        <v>230.5</v>
      </c>
      <c r="C233" s="17" t="s">
        <v>619</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619</v>
      </c>
    </row>
    <row r="234" spans="1:11">
      <c r="A234" s="17">
        <v>230.5</v>
      </c>
      <c r="B234" s="17">
        <v>231.5</v>
      </c>
      <c r="C234" s="17" t="s">
        <v>620</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620</v>
      </c>
    </row>
    <row r="235" spans="1:11">
      <c r="A235" s="17">
        <v>231.5</v>
      </c>
      <c r="B235" s="17">
        <v>232.5</v>
      </c>
      <c r="C235" s="17" t="s">
        <v>621</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621</v>
      </c>
    </row>
    <row r="236" spans="1:11">
      <c r="A236" s="17">
        <v>232.5</v>
      </c>
      <c r="B236" s="17">
        <v>233.5</v>
      </c>
      <c r="C236" s="17" t="s">
        <v>622</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622</v>
      </c>
    </row>
    <row r="237" spans="1:11">
      <c r="A237" s="17">
        <v>233.5</v>
      </c>
      <c r="B237" s="17">
        <v>234.5</v>
      </c>
      <c r="C237" s="17" t="s">
        <v>623</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623</v>
      </c>
    </row>
    <row r="238" spans="1:11">
      <c r="A238" s="17">
        <v>234.5</v>
      </c>
      <c r="B238" s="17">
        <v>235.5</v>
      </c>
      <c r="C238" s="17" t="s">
        <v>624</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624</v>
      </c>
    </row>
    <row r="239" spans="1:11">
      <c r="A239" s="17">
        <v>235.5</v>
      </c>
      <c r="B239" s="17">
        <v>236.5</v>
      </c>
      <c r="C239" s="17" t="s">
        <v>625</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625</v>
      </c>
    </row>
    <row r="240" spans="1:11">
      <c r="A240" s="17">
        <v>236.5</v>
      </c>
      <c r="B240" s="17">
        <v>237.5</v>
      </c>
      <c r="C240" s="17" t="s">
        <v>626</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626</v>
      </c>
    </row>
    <row r="241" spans="1:11">
      <c r="A241" s="17">
        <v>237.5</v>
      </c>
      <c r="B241" s="17">
        <v>238.5</v>
      </c>
      <c r="C241" s="17" t="s">
        <v>627</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627</v>
      </c>
    </row>
    <row r="242" spans="1:11">
      <c r="A242" s="17">
        <v>238.5</v>
      </c>
      <c r="B242" s="17">
        <v>239.5</v>
      </c>
      <c r="C242" s="17" t="s">
        <v>628</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628</v>
      </c>
    </row>
    <row r="243" spans="1:11">
      <c r="A243" s="17">
        <v>239.5</v>
      </c>
      <c r="B243" s="17">
        <v>240.5</v>
      </c>
      <c r="C243" s="17" t="s">
        <v>629</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629</v>
      </c>
    </row>
    <row r="244" spans="1:11">
      <c r="A244" s="17">
        <v>240.5</v>
      </c>
      <c r="B244" s="17">
        <v>241.5</v>
      </c>
      <c r="C244" s="17" t="s">
        <v>630</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630</v>
      </c>
    </row>
    <row r="245" spans="1:11">
      <c r="A245" s="17">
        <v>241.5</v>
      </c>
      <c r="B245" s="17">
        <v>242.5</v>
      </c>
      <c r="C245" s="17" t="s">
        <v>631</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631</v>
      </c>
    </row>
    <row r="246" spans="1:11">
      <c r="A246" s="17">
        <v>242.5</v>
      </c>
      <c r="B246" s="17">
        <v>243.5</v>
      </c>
      <c r="C246" s="17" t="s">
        <v>632</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632</v>
      </c>
    </row>
    <row r="247" spans="1:11">
      <c r="A247" s="17">
        <v>243.5</v>
      </c>
      <c r="B247" s="17">
        <v>244.5</v>
      </c>
      <c r="C247" s="17" t="s">
        <v>633</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633</v>
      </c>
    </row>
    <row r="248" spans="1:11">
      <c r="A248" s="17">
        <v>244.5</v>
      </c>
      <c r="B248" s="17">
        <v>245.5</v>
      </c>
      <c r="C248" s="17" t="s">
        <v>634</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634</v>
      </c>
    </row>
    <row r="249" spans="1:11">
      <c r="A249" s="17">
        <v>245.5</v>
      </c>
      <c r="B249" s="17">
        <v>246.5</v>
      </c>
      <c r="C249" s="17" t="s">
        <v>635</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635</v>
      </c>
    </row>
    <row r="250" spans="1:11">
      <c r="A250" s="17">
        <v>246.5</v>
      </c>
      <c r="B250" s="17">
        <v>247.5</v>
      </c>
      <c r="C250" s="17" t="s">
        <v>636</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636</v>
      </c>
    </row>
    <row r="251" spans="1:11">
      <c r="A251" s="17">
        <v>247.5</v>
      </c>
      <c r="B251" s="17">
        <v>248.5</v>
      </c>
      <c r="C251" s="17" t="s">
        <v>637</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637</v>
      </c>
    </row>
    <row r="252" spans="1:11">
      <c r="A252" s="17">
        <v>248.5</v>
      </c>
      <c r="B252" s="17">
        <v>249.5</v>
      </c>
      <c r="C252" s="17" t="s">
        <v>638</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638</v>
      </c>
    </row>
    <row r="253" spans="1:11">
      <c r="A253" s="17">
        <v>249.5</v>
      </c>
      <c r="B253" s="17">
        <v>250.5</v>
      </c>
      <c r="C253" s="17" t="s">
        <v>639</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639</v>
      </c>
    </row>
    <row r="254" spans="1:11">
      <c r="A254" s="17">
        <v>250.5</v>
      </c>
      <c r="C254" s="17" t="s">
        <v>639</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384</v>
      </c>
      <c r="J254" s="47" t="s">
        <v>384</v>
      </c>
      <c r="K254" s="17" t="s">
        <v>640</v>
      </c>
    </row>
    <row r="255" spans="1:11">
      <c r="I255" s="48" t="s">
        <v>641</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58" t="s">
        <v>372</v>
      </c>
      <c r="B2" s="658"/>
      <c r="C2" s="658" t="s">
        <v>388</v>
      </c>
      <c r="D2" s="658" t="s">
        <v>389</v>
      </c>
    </row>
    <row r="3" spans="1:11">
      <c r="A3" s="20" t="s">
        <v>376</v>
      </c>
      <c r="B3" s="20" t="s">
        <v>377</v>
      </c>
      <c r="C3" s="658"/>
      <c r="D3" s="658"/>
      <c r="I3" s="17" t="s">
        <v>378</v>
      </c>
      <c r="J3" s="17" t="s">
        <v>379</v>
      </c>
    </row>
    <row r="4" spans="1:11">
      <c r="B4" s="17">
        <v>1.5</v>
      </c>
      <c r="C4" s="17" t="s">
        <v>390</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390</v>
      </c>
    </row>
    <row r="5" spans="1:11">
      <c r="A5" s="17">
        <v>1.5</v>
      </c>
      <c r="B5" s="17">
        <v>2.5</v>
      </c>
      <c r="C5" s="17" t="s">
        <v>391</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391</v>
      </c>
    </row>
    <row r="6" spans="1:11">
      <c r="A6" s="17">
        <v>2.5</v>
      </c>
      <c r="B6" s="17">
        <v>3.5</v>
      </c>
      <c r="C6" s="17" t="s">
        <v>392</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392</v>
      </c>
    </row>
    <row r="7" spans="1:11">
      <c r="A7" s="17">
        <v>3.5</v>
      </c>
      <c r="B7" s="17">
        <v>4.5</v>
      </c>
      <c r="C7" s="17" t="s">
        <v>393</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393</v>
      </c>
    </row>
    <row r="8" spans="1:11">
      <c r="A8" s="17">
        <v>4.5</v>
      </c>
      <c r="B8" s="17">
        <v>5.5</v>
      </c>
      <c r="C8" s="17" t="s">
        <v>394</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394</v>
      </c>
    </row>
    <row r="9" spans="1:11">
      <c r="A9" s="17">
        <v>5.5</v>
      </c>
      <c r="B9" s="17">
        <v>6.5</v>
      </c>
      <c r="C9" s="17" t="s">
        <v>395</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395</v>
      </c>
    </row>
    <row r="10" spans="1:11">
      <c r="A10" s="17">
        <v>6.5</v>
      </c>
      <c r="B10" s="17">
        <v>7.5</v>
      </c>
      <c r="C10" s="17" t="s">
        <v>396</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396</v>
      </c>
    </row>
    <row r="11" spans="1:11">
      <c r="A11" s="17">
        <v>7.5</v>
      </c>
      <c r="B11" s="17">
        <v>8.5</v>
      </c>
      <c r="C11" s="17" t="s">
        <v>397</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397</v>
      </c>
    </row>
    <row r="12" spans="1:11">
      <c r="A12" s="17">
        <v>8.5</v>
      </c>
      <c r="B12" s="17">
        <v>9.5</v>
      </c>
      <c r="C12" s="17" t="s">
        <v>398</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398</v>
      </c>
    </row>
    <row r="13" spans="1:11">
      <c r="A13" s="17">
        <v>9.5</v>
      </c>
      <c r="B13" s="17">
        <v>10.5</v>
      </c>
      <c r="C13" s="17" t="s">
        <v>399</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399</v>
      </c>
    </row>
    <row r="14" spans="1:11">
      <c r="A14" s="17">
        <v>10.5</v>
      </c>
      <c r="B14" s="17">
        <v>11.5</v>
      </c>
      <c r="C14" s="17" t="s">
        <v>400</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400</v>
      </c>
    </row>
    <row r="15" spans="1:11">
      <c r="A15" s="17">
        <v>11.5</v>
      </c>
      <c r="B15" s="17">
        <v>12.5</v>
      </c>
      <c r="C15" s="17" t="s">
        <v>401</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401</v>
      </c>
    </row>
    <row r="16" spans="1:11">
      <c r="A16" s="17">
        <v>12.5</v>
      </c>
      <c r="B16" s="17">
        <v>13.5</v>
      </c>
      <c r="C16" s="17" t="s">
        <v>402</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402</v>
      </c>
    </row>
    <row r="17" spans="1:11">
      <c r="A17" s="17">
        <v>13.5</v>
      </c>
      <c r="B17" s="17">
        <v>14.5</v>
      </c>
      <c r="C17" s="17" t="s">
        <v>403</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403</v>
      </c>
    </row>
    <row r="18" spans="1:11">
      <c r="A18" s="17">
        <v>14.5</v>
      </c>
      <c r="B18" s="17">
        <v>15.5</v>
      </c>
      <c r="C18" s="17" t="s">
        <v>404</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404</v>
      </c>
    </row>
    <row r="19" spans="1:11">
      <c r="A19" s="17">
        <v>15.5</v>
      </c>
      <c r="B19" s="17">
        <v>16.5</v>
      </c>
      <c r="C19" s="17" t="s">
        <v>405</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405</v>
      </c>
    </row>
    <row r="20" spans="1:11">
      <c r="A20" s="17">
        <v>16.5</v>
      </c>
      <c r="B20" s="17">
        <v>17.5</v>
      </c>
      <c r="C20" s="17" t="s">
        <v>406</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406</v>
      </c>
    </row>
    <row r="21" spans="1:11">
      <c r="A21" s="17">
        <v>17.5</v>
      </c>
      <c r="B21" s="17">
        <v>18.5</v>
      </c>
      <c r="C21" s="17" t="s">
        <v>407</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407</v>
      </c>
    </row>
    <row r="22" spans="1:11">
      <c r="A22" s="17">
        <v>18.5</v>
      </c>
      <c r="B22" s="17">
        <v>19.5</v>
      </c>
      <c r="C22" s="17" t="s">
        <v>408</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408</v>
      </c>
    </row>
    <row r="23" spans="1:11">
      <c r="A23" s="17">
        <v>19.5</v>
      </c>
      <c r="B23" s="17">
        <v>20.5</v>
      </c>
      <c r="C23" s="17" t="s">
        <v>409</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409</v>
      </c>
    </row>
    <row r="24" spans="1:11">
      <c r="A24" s="17">
        <v>20.5</v>
      </c>
      <c r="B24" s="17">
        <v>21.5</v>
      </c>
      <c r="C24" s="17" t="s">
        <v>410</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410</v>
      </c>
    </row>
    <row r="25" spans="1:11">
      <c r="A25" s="17">
        <v>21.5</v>
      </c>
      <c r="B25" s="17">
        <v>22.5</v>
      </c>
      <c r="C25" s="17" t="s">
        <v>411</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411</v>
      </c>
    </row>
    <row r="26" spans="1:11">
      <c r="A26" s="17">
        <v>22.5</v>
      </c>
      <c r="B26" s="17">
        <v>23.5</v>
      </c>
      <c r="C26" s="17" t="s">
        <v>412</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412</v>
      </c>
    </row>
    <row r="27" spans="1:11">
      <c r="A27" s="17">
        <v>23.5</v>
      </c>
      <c r="B27" s="17">
        <v>24.5</v>
      </c>
      <c r="C27" s="17" t="s">
        <v>413</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413</v>
      </c>
    </row>
    <row r="28" spans="1:11">
      <c r="A28" s="17">
        <v>24.5</v>
      </c>
      <c r="B28" s="17">
        <v>25.5</v>
      </c>
      <c r="C28" s="17" t="s">
        <v>414</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414</v>
      </c>
    </row>
    <row r="29" spans="1:11">
      <c r="A29" s="17">
        <v>25.5</v>
      </c>
      <c r="B29" s="17">
        <v>26.5</v>
      </c>
      <c r="C29" s="17" t="s">
        <v>415</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415</v>
      </c>
    </row>
    <row r="30" spans="1:11">
      <c r="A30" s="17">
        <v>26.5</v>
      </c>
      <c r="B30" s="17">
        <v>27.5</v>
      </c>
      <c r="C30" s="17" t="s">
        <v>416</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416</v>
      </c>
    </row>
    <row r="31" spans="1:11">
      <c r="A31" s="17">
        <v>27.5</v>
      </c>
      <c r="B31" s="17">
        <v>28.5</v>
      </c>
      <c r="C31" s="17" t="s">
        <v>417</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417</v>
      </c>
    </row>
    <row r="32" spans="1:11">
      <c r="A32" s="17">
        <v>28.5</v>
      </c>
      <c r="B32" s="17">
        <v>29.5</v>
      </c>
      <c r="C32" s="17" t="s">
        <v>418</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418</v>
      </c>
    </row>
    <row r="33" spans="1:11">
      <c r="A33" s="17">
        <v>29.5</v>
      </c>
      <c r="B33" s="17">
        <v>30.5</v>
      </c>
      <c r="C33" s="17" t="s">
        <v>419</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419</v>
      </c>
    </row>
    <row r="34" spans="1:11">
      <c r="A34" s="17">
        <v>30.5</v>
      </c>
      <c r="B34" s="17">
        <v>31.5</v>
      </c>
      <c r="C34" s="17" t="s">
        <v>420</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420</v>
      </c>
    </row>
    <row r="35" spans="1:11">
      <c r="A35" s="17">
        <v>31.5</v>
      </c>
      <c r="B35" s="17">
        <v>32.5</v>
      </c>
      <c r="C35" s="17" t="s">
        <v>421</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421</v>
      </c>
    </row>
    <row r="36" spans="1:11">
      <c r="A36" s="17">
        <v>32.5</v>
      </c>
      <c r="B36" s="17">
        <v>33.5</v>
      </c>
      <c r="C36" s="17" t="s">
        <v>422</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422</v>
      </c>
    </row>
    <row r="37" spans="1:11">
      <c r="A37" s="17">
        <v>33.5</v>
      </c>
      <c r="B37" s="17">
        <v>34.5</v>
      </c>
      <c r="C37" s="17" t="s">
        <v>423</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423</v>
      </c>
    </row>
    <row r="38" spans="1:11">
      <c r="A38" s="17">
        <v>34.5</v>
      </c>
      <c r="B38" s="17">
        <v>35.5</v>
      </c>
      <c r="C38" s="17" t="s">
        <v>424</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424</v>
      </c>
    </row>
    <row r="39" spans="1:11">
      <c r="A39" s="17">
        <v>35.5</v>
      </c>
      <c r="B39" s="17">
        <v>36.5</v>
      </c>
      <c r="C39" s="17" t="s">
        <v>425</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425</v>
      </c>
    </row>
    <row r="40" spans="1:11">
      <c r="A40" s="17">
        <v>36.5</v>
      </c>
      <c r="B40" s="17">
        <v>37.5</v>
      </c>
      <c r="C40" s="17" t="s">
        <v>426</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426</v>
      </c>
    </row>
    <row r="41" spans="1:11">
      <c r="A41" s="17">
        <v>37.5</v>
      </c>
      <c r="B41" s="17">
        <v>38.5</v>
      </c>
      <c r="C41" s="17" t="s">
        <v>427</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427</v>
      </c>
    </row>
    <row r="42" spans="1:11">
      <c r="A42" s="17">
        <v>38.5</v>
      </c>
      <c r="B42" s="17">
        <v>39.5</v>
      </c>
      <c r="C42" s="17" t="s">
        <v>428</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428</v>
      </c>
    </row>
    <row r="43" spans="1:11">
      <c r="A43" s="17">
        <v>39.5</v>
      </c>
      <c r="B43" s="17">
        <v>40.5</v>
      </c>
      <c r="C43" s="17" t="s">
        <v>429</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429</v>
      </c>
    </row>
    <row r="44" spans="1:11">
      <c r="A44" s="17">
        <v>40.5</v>
      </c>
      <c r="B44" s="17">
        <v>41.5</v>
      </c>
      <c r="C44" s="17" t="s">
        <v>430</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430</v>
      </c>
    </row>
    <row r="45" spans="1:11">
      <c r="A45" s="17">
        <v>41.5</v>
      </c>
      <c r="B45" s="17">
        <v>42.5</v>
      </c>
      <c r="C45" s="17" t="s">
        <v>431</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431</v>
      </c>
    </row>
    <row r="46" spans="1:11">
      <c r="A46" s="17">
        <v>42.5</v>
      </c>
      <c r="B46" s="17">
        <v>43.5</v>
      </c>
      <c r="C46" s="17" t="s">
        <v>432</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432</v>
      </c>
    </row>
    <row r="47" spans="1:11">
      <c r="A47" s="17">
        <v>43.5</v>
      </c>
      <c r="B47" s="17">
        <v>44.5</v>
      </c>
      <c r="C47" s="17" t="s">
        <v>433</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433</v>
      </c>
    </row>
    <row r="48" spans="1:11">
      <c r="A48" s="17">
        <v>44.5</v>
      </c>
      <c r="B48" s="17">
        <v>45.5</v>
      </c>
      <c r="C48" s="17" t="s">
        <v>434</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434</v>
      </c>
    </row>
    <row r="49" spans="1:11">
      <c r="A49" s="17">
        <v>45.5</v>
      </c>
      <c r="B49" s="17">
        <v>46.5</v>
      </c>
      <c r="C49" s="17" t="s">
        <v>435</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435</v>
      </c>
    </row>
    <row r="50" spans="1:11">
      <c r="A50" s="17">
        <v>46.5</v>
      </c>
      <c r="B50" s="17">
        <v>47.5</v>
      </c>
      <c r="C50" s="17" t="s">
        <v>436</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436</v>
      </c>
    </row>
    <row r="51" spans="1:11">
      <c r="A51" s="17">
        <v>47.5</v>
      </c>
      <c r="B51" s="17">
        <v>48.5</v>
      </c>
      <c r="C51" s="17" t="s">
        <v>437</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437</v>
      </c>
    </row>
    <row r="52" spans="1:11">
      <c r="A52" s="17">
        <v>48.5</v>
      </c>
      <c r="B52" s="17">
        <v>49.5</v>
      </c>
      <c r="C52" s="17" t="s">
        <v>438</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438</v>
      </c>
    </row>
    <row r="53" spans="1:11">
      <c r="A53" s="17">
        <v>49.5</v>
      </c>
      <c r="B53" s="17">
        <v>50.5</v>
      </c>
      <c r="C53" s="17" t="s">
        <v>439</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439</v>
      </c>
    </row>
    <row r="54" spans="1:11">
      <c r="A54" s="17">
        <v>50.5</v>
      </c>
      <c r="B54" s="17">
        <v>51.5</v>
      </c>
      <c r="C54" s="17" t="s">
        <v>440</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440</v>
      </c>
    </row>
    <row r="55" spans="1:11">
      <c r="A55" s="17">
        <v>51.5</v>
      </c>
      <c r="B55" s="17">
        <v>52.5</v>
      </c>
      <c r="C55" s="17" t="s">
        <v>441</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441</v>
      </c>
    </row>
    <row r="56" spans="1:11">
      <c r="A56" s="17">
        <v>52.5</v>
      </c>
      <c r="B56" s="17">
        <v>53.5</v>
      </c>
      <c r="C56" s="17" t="s">
        <v>442</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442</v>
      </c>
    </row>
    <row r="57" spans="1:11">
      <c r="A57" s="17">
        <v>53.5</v>
      </c>
      <c r="B57" s="17">
        <v>54.5</v>
      </c>
      <c r="C57" s="17" t="s">
        <v>443</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443</v>
      </c>
    </row>
    <row r="58" spans="1:11">
      <c r="A58" s="17">
        <v>54.5</v>
      </c>
      <c r="B58" s="17">
        <v>55.5</v>
      </c>
      <c r="C58" s="17" t="s">
        <v>444</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444</v>
      </c>
    </row>
    <row r="59" spans="1:11">
      <c r="A59" s="17">
        <v>55.5</v>
      </c>
      <c r="B59" s="17">
        <v>56.5</v>
      </c>
      <c r="C59" s="17" t="s">
        <v>445</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445</v>
      </c>
    </row>
    <row r="60" spans="1:11">
      <c r="A60" s="17">
        <v>56.5</v>
      </c>
      <c r="B60" s="17">
        <v>57.5</v>
      </c>
      <c r="C60" s="17" t="s">
        <v>446</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446</v>
      </c>
    </row>
    <row r="61" spans="1:11">
      <c r="A61" s="17">
        <v>57.5</v>
      </c>
      <c r="B61" s="17">
        <v>58.5</v>
      </c>
      <c r="C61" s="17" t="s">
        <v>447</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447</v>
      </c>
    </row>
    <row r="62" spans="1:11">
      <c r="A62" s="17">
        <v>58.5</v>
      </c>
      <c r="B62" s="17">
        <v>59.5</v>
      </c>
      <c r="C62" s="17" t="s">
        <v>448</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448</v>
      </c>
    </row>
    <row r="63" spans="1:11">
      <c r="A63" s="17">
        <v>59.5</v>
      </c>
      <c r="B63" s="17">
        <v>60.5</v>
      </c>
      <c r="C63" s="17" t="s">
        <v>449</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449</v>
      </c>
    </row>
    <row r="64" spans="1:11">
      <c r="A64" s="17">
        <v>60.5</v>
      </c>
      <c r="B64" s="17">
        <v>61.5</v>
      </c>
      <c r="C64" s="17" t="s">
        <v>450</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450</v>
      </c>
    </row>
    <row r="65" spans="1:11">
      <c r="A65" s="17">
        <v>61.5</v>
      </c>
      <c r="B65" s="17">
        <v>62.5</v>
      </c>
      <c r="C65" s="17" t="s">
        <v>451</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451</v>
      </c>
    </row>
    <row r="66" spans="1:11">
      <c r="A66" s="17">
        <v>62.5</v>
      </c>
      <c r="B66" s="17">
        <v>63.5</v>
      </c>
      <c r="C66" s="17" t="s">
        <v>452</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452</v>
      </c>
    </row>
    <row r="67" spans="1:11">
      <c r="A67" s="17">
        <v>63.5</v>
      </c>
      <c r="B67" s="17">
        <v>64.5</v>
      </c>
      <c r="C67" s="17" t="s">
        <v>453</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453</v>
      </c>
    </row>
    <row r="68" spans="1:11">
      <c r="A68" s="17">
        <v>64.5</v>
      </c>
      <c r="B68" s="17">
        <v>65.5</v>
      </c>
      <c r="C68" s="17" t="s">
        <v>454</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454</v>
      </c>
    </row>
    <row r="69" spans="1:11">
      <c r="A69" s="17">
        <v>65.5</v>
      </c>
      <c r="B69" s="17">
        <v>66.5</v>
      </c>
      <c r="C69" s="17" t="s">
        <v>455</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455</v>
      </c>
    </row>
    <row r="70" spans="1:11">
      <c r="A70" s="17">
        <v>66.5</v>
      </c>
      <c r="B70" s="17">
        <v>67.5</v>
      </c>
      <c r="C70" s="17" t="s">
        <v>456</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456</v>
      </c>
    </row>
    <row r="71" spans="1:11">
      <c r="A71" s="17">
        <v>67.5</v>
      </c>
      <c r="B71" s="17">
        <v>68.5</v>
      </c>
      <c r="C71" s="17" t="s">
        <v>457</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457</v>
      </c>
    </row>
    <row r="72" spans="1:11">
      <c r="A72" s="17">
        <v>68.5</v>
      </c>
      <c r="B72" s="17">
        <v>69.5</v>
      </c>
      <c r="C72" s="17" t="s">
        <v>458</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458</v>
      </c>
    </row>
    <row r="73" spans="1:11">
      <c r="A73" s="17">
        <v>69.5</v>
      </c>
      <c r="B73" s="17">
        <v>70.5</v>
      </c>
      <c r="C73" s="17" t="s">
        <v>459</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459</v>
      </c>
    </row>
    <row r="74" spans="1:11">
      <c r="A74" s="17">
        <v>70.5</v>
      </c>
      <c r="B74" s="17">
        <v>71.5</v>
      </c>
      <c r="C74" s="17" t="s">
        <v>460</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460</v>
      </c>
    </row>
    <row r="75" spans="1:11">
      <c r="A75" s="17">
        <v>71.5</v>
      </c>
      <c r="B75" s="17">
        <v>72.5</v>
      </c>
      <c r="C75" s="17" t="s">
        <v>461</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461</v>
      </c>
    </row>
    <row r="76" spans="1:11">
      <c r="A76" s="17">
        <v>72.5</v>
      </c>
      <c r="B76" s="17">
        <v>73.5</v>
      </c>
      <c r="C76" s="17" t="s">
        <v>462</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462</v>
      </c>
    </row>
    <row r="77" spans="1:11">
      <c r="A77" s="17">
        <v>73.5</v>
      </c>
      <c r="B77" s="17">
        <v>74.5</v>
      </c>
      <c r="C77" s="17" t="s">
        <v>463</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463</v>
      </c>
    </row>
    <row r="78" spans="1:11">
      <c r="A78" s="17">
        <v>74.5</v>
      </c>
      <c r="B78" s="17">
        <v>75.5</v>
      </c>
      <c r="C78" s="17" t="s">
        <v>464</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464</v>
      </c>
    </row>
    <row r="79" spans="1:11">
      <c r="A79" s="17">
        <v>75.5</v>
      </c>
      <c r="B79" s="17">
        <v>76.5</v>
      </c>
      <c r="C79" s="17" t="s">
        <v>465</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465</v>
      </c>
    </row>
    <row r="80" spans="1:11">
      <c r="A80" s="17">
        <v>76.5</v>
      </c>
      <c r="B80" s="17">
        <v>77.5</v>
      </c>
      <c r="C80" s="17" t="s">
        <v>466</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466</v>
      </c>
    </row>
    <row r="81" spans="1:11">
      <c r="A81" s="17">
        <v>77.5</v>
      </c>
      <c r="B81" s="17">
        <v>78.5</v>
      </c>
      <c r="C81" s="17" t="s">
        <v>467</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467</v>
      </c>
    </row>
    <row r="82" spans="1:11">
      <c r="A82" s="17">
        <v>78.5</v>
      </c>
      <c r="B82" s="17">
        <v>79.5</v>
      </c>
      <c r="C82" s="17" t="s">
        <v>468</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468</v>
      </c>
    </row>
    <row r="83" spans="1:11">
      <c r="A83" s="17">
        <v>79.5</v>
      </c>
      <c r="B83" s="17">
        <v>80.5</v>
      </c>
      <c r="C83" s="17" t="s">
        <v>469</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469</v>
      </c>
    </row>
    <row r="84" spans="1:11">
      <c r="A84" s="17">
        <v>80.5</v>
      </c>
      <c r="B84" s="17">
        <v>81.5</v>
      </c>
      <c r="C84" s="17" t="s">
        <v>470</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470</v>
      </c>
    </row>
    <row r="85" spans="1:11">
      <c r="A85" s="17">
        <v>81.5</v>
      </c>
      <c r="B85" s="17">
        <v>82.5</v>
      </c>
      <c r="C85" s="17" t="s">
        <v>471</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471</v>
      </c>
    </row>
    <row r="86" spans="1:11">
      <c r="A86" s="17">
        <v>82.5</v>
      </c>
      <c r="B86" s="17">
        <v>83.5</v>
      </c>
      <c r="C86" s="17" t="s">
        <v>472</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472</v>
      </c>
    </row>
    <row r="87" spans="1:11">
      <c r="A87" s="17">
        <v>83.5</v>
      </c>
      <c r="B87" s="17">
        <v>84.5</v>
      </c>
      <c r="C87" s="17" t="s">
        <v>473</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473</v>
      </c>
    </row>
    <row r="88" spans="1:11">
      <c r="A88" s="17">
        <v>84.5</v>
      </c>
      <c r="B88" s="17">
        <v>85.5</v>
      </c>
      <c r="C88" s="17" t="s">
        <v>474</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474</v>
      </c>
    </row>
    <row r="89" spans="1:11">
      <c r="A89" s="17">
        <v>85.5</v>
      </c>
      <c r="B89" s="17">
        <v>86.5</v>
      </c>
      <c r="C89" s="17" t="s">
        <v>475</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475</v>
      </c>
    </row>
    <row r="90" spans="1:11">
      <c r="A90" s="17">
        <v>86.5</v>
      </c>
      <c r="B90" s="17">
        <v>87.5</v>
      </c>
      <c r="C90" s="17" t="s">
        <v>476</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476</v>
      </c>
    </row>
    <row r="91" spans="1:11">
      <c r="A91" s="17">
        <v>87.5</v>
      </c>
      <c r="B91" s="17">
        <v>88.5</v>
      </c>
      <c r="C91" s="17" t="s">
        <v>477</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477</v>
      </c>
    </row>
    <row r="92" spans="1:11">
      <c r="A92" s="17">
        <v>88.5</v>
      </c>
      <c r="B92" s="17">
        <v>89.5</v>
      </c>
      <c r="C92" s="17" t="s">
        <v>478</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478</v>
      </c>
    </row>
    <row r="93" spans="1:11">
      <c r="A93" s="17">
        <v>89.5</v>
      </c>
      <c r="B93" s="17">
        <v>90.5</v>
      </c>
      <c r="C93" s="17" t="s">
        <v>479</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479</v>
      </c>
    </row>
    <row r="94" spans="1:11">
      <c r="A94" s="17">
        <v>90.5</v>
      </c>
      <c r="B94" s="17">
        <v>91.5</v>
      </c>
      <c r="C94" s="17" t="s">
        <v>480</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480</v>
      </c>
    </row>
    <row r="95" spans="1:11">
      <c r="A95" s="17">
        <v>91.5</v>
      </c>
      <c r="B95" s="17">
        <v>92.5</v>
      </c>
      <c r="C95" s="17" t="s">
        <v>481</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481</v>
      </c>
    </row>
    <row r="96" spans="1:11">
      <c r="A96" s="17">
        <v>92.5</v>
      </c>
      <c r="B96" s="17">
        <v>93.5</v>
      </c>
      <c r="C96" s="17" t="s">
        <v>482</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482</v>
      </c>
    </row>
    <row r="97" spans="1:11">
      <c r="A97" s="17">
        <v>93.5</v>
      </c>
      <c r="B97" s="17">
        <v>94.5</v>
      </c>
      <c r="C97" s="17" t="s">
        <v>483</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483</v>
      </c>
    </row>
    <row r="98" spans="1:11">
      <c r="A98" s="17">
        <v>94.5</v>
      </c>
      <c r="B98" s="17">
        <v>95.5</v>
      </c>
      <c r="C98" s="17" t="s">
        <v>484</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484</v>
      </c>
    </row>
    <row r="99" spans="1:11">
      <c r="A99" s="17">
        <v>95.5</v>
      </c>
      <c r="B99" s="17">
        <v>96.5</v>
      </c>
      <c r="C99" s="17" t="s">
        <v>485</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485</v>
      </c>
    </row>
    <row r="100" spans="1:11">
      <c r="A100" s="17">
        <v>96.5</v>
      </c>
      <c r="B100" s="17">
        <v>97.5</v>
      </c>
      <c r="C100" s="17" t="s">
        <v>486</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486</v>
      </c>
    </row>
    <row r="101" spans="1:11">
      <c r="A101" s="17">
        <v>97.5</v>
      </c>
      <c r="B101" s="17">
        <v>98.5</v>
      </c>
      <c r="C101" s="17" t="s">
        <v>487</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487</v>
      </c>
    </row>
    <row r="102" spans="1:11">
      <c r="A102" s="17">
        <v>98.5</v>
      </c>
      <c r="B102" s="17">
        <v>99.5</v>
      </c>
      <c r="C102" s="17" t="s">
        <v>488</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488</v>
      </c>
    </row>
    <row r="103" spans="1:11">
      <c r="A103" s="17">
        <v>99.5</v>
      </c>
      <c r="B103" s="17">
        <v>100.5</v>
      </c>
      <c r="C103" s="17" t="s">
        <v>489</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489</v>
      </c>
    </row>
    <row r="104" spans="1:11">
      <c r="A104" s="17">
        <v>100.5</v>
      </c>
      <c r="B104" s="17">
        <v>101.5</v>
      </c>
      <c r="C104" s="17" t="s">
        <v>490</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490</v>
      </c>
    </row>
    <row r="105" spans="1:11">
      <c r="A105" s="17">
        <v>101.5</v>
      </c>
      <c r="B105" s="17">
        <v>102.5</v>
      </c>
      <c r="C105" s="17" t="s">
        <v>491</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491</v>
      </c>
    </row>
    <row r="106" spans="1:11">
      <c r="A106" s="17">
        <v>102.5</v>
      </c>
      <c r="B106" s="17">
        <v>103.5</v>
      </c>
      <c r="C106" s="17" t="s">
        <v>492</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492</v>
      </c>
    </row>
    <row r="107" spans="1:11">
      <c r="A107" s="17">
        <v>103.5</v>
      </c>
      <c r="B107" s="17">
        <v>104.5</v>
      </c>
      <c r="C107" s="17" t="s">
        <v>493</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493</v>
      </c>
    </row>
    <row r="108" spans="1:11">
      <c r="A108" s="17">
        <v>104.5</v>
      </c>
      <c r="B108" s="17">
        <v>105.5</v>
      </c>
      <c r="C108" s="17" t="s">
        <v>494</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494</v>
      </c>
    </row>
    <row r="109" spans="1:11">
      <c r="A109" s="17">
        <v>105.5</v>
      </c>
      <c r="B109" s="17">
        <v>106.5</v>
      </c>
      <c r="C109" s="17" t="s">
        <v>495</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495</v>
      </c>
    </row>
    <row r="110" spans="1:11">
      <c r="A110" s="17">
        <v>106.5</v>
      </c>
      <c r="B110" s="17">
        <v>107.5</v>
      </c>
      <c r="C110" s="17" t="s">
        <v>496</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496</v>
      </c>
    </row>
    <row r="111" spans="1:11">
      <c r="A111" s="17">
        <v>107.5</v>
      </c>
      <c r="B111" s="17">
        <v>108.5</v>
      </c>
      <c r="C111" s="17" t="s">
        <v>497</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497</v>
      </c>
    </row>
    <row r="112" spans="1:11">
      <c r="A112" s="17">
        <v>108.5</v>
      </c>
      <c r="B112" s="17">
        <v>109.5</v>
      </c>
      <c r="C112" s="17" t="s">
        <v>498</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498</v>
      </c>
    </row>
    <row r="113" spans="1:11">
      <c r="A113" s="17">
        <v>109.5</v>
      </c>
      <c r="B113" s="17">
        <v>110.5</v>
      </c>
      <c r="C113" s="17" t="s">
        <v>499</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499</v>
      </c>
    </row>
    <row r="114" spans="1:11">
      <c r="A114" s="17">
        <v>110.5</v>
      </c>
      <c r="B114" s="17">
        <v>111.5</v>
      </c>
      <c r="C114" s="17" t="s">
        <v>500</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500</v>
      </c>
    </row>
    <row r="115" spans="1:11">
      <c r="A115" s="17">
        <v>111.5</v>
      </c>
      <c r="B115" s="17">
        <v>112.5</v>
      </c>
      <c r="C115" s="17" t="s">
        <v>501</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501</v>
      </c>
    </row>
    <row r="116" spans="1:11">
      <c r="A116" s="17">
        <v>112.5</v>
      </c>
      <c r="B116" s="17">
        <v>113.5</v>
      </c>
      <c r="C116" s="17" t="s">
        <v>502</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502</v>
      </c>
    </row>
    <row r="117" spans="1:11">
      <c r="A117" s="17">
        <v>113.5</v>
      </c>
      <c r="B117" s="17">
        <v>114.5</v>
      </c>
      <c r="C117" s="17" t="s">
        <v>503</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503</v>
      </c>
    </row>
    <row r="118" spans="1:11">
      <c r="A118" s="17">
        <v>114.5</v>
      </c>
      <c r="B118" s="17">
        <v>115.5</v>
      </c>
      <c r="C118" s="17" t="s">
        <v>504</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504</v>
      </c>
    </row>
    <row r="119" spans="1:11">
      <c r="A119" s="17">
        <v>115.5</v>
      </c>
      <c r="B119" s="17">
        <v>116.5</v>
      </c>
      <c r="C119" s="17" t="s">
        <v>505</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505</v>
      </c>
    </row>
    <row r="120" spans="1:11">
      <c r="A120" s="17">
        <v>116.5</v>
      </c>
      <c r="B120" s="17">
        <v>117.5</v>
      </c>
      <c r="C120" s="17" t="s">
        <v>506</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506</v>
      </c>
    </row>
    <row r="121" spans="1:11">
      <c r="A121" s="17">
        <v>117.5</v>
      </c>
      <c r="B121" s="17">
        <v>118.5</v>
      </c>
      <c r="C121" s="17" t="s">
        <v>507</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507</v>
      </c>
    </row>
    <row r="122" spans="1:11">
      <c r="A122" s="17">
        <v>118.5</v>
      </c>
      <c r="B122" s="17">
        <v>119.5</v>
      </c>
      <c r="C122" s="17" t="s">
        <v>508</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508</v>
      </c>
    </row>
    <row r="123" spans="1:11">
      <c r="A123" s="17">
        <v>119.5</v>
      </c>
      <c r="B123" s="17">
        <v>120.5</v>
      </c>
      <c r="C123" s="17" t="s">
        <v>509</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509</v>
      </c>
    </row>
    <row r="124" spans="1:11">
      <c r="A124" s="17">
        <v>120.5</v>
      </c>
      <c r="B124" s="17">
        <v>121.5</v>
      </c>
      <c r="C124" s="17" t="s">
        <v>510</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510</v>
      </c>
    </row>
    <row r="125" spans="1:11">
      <c r="A125" s="17">
        <v>121.5</v>
      </c>
      <c r="B125" s="17">
        <v>122.5</v>
      </c>
      <c r="C125" s="17" t="s">
        <v>511</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511</v>
      </c>
    </row>
    <row r="126" spans="1:11">
      <c r="A126" s="17">
        <v>122.5</v>
      </c>
      <c r="B126" s="17">
        <v>123.5</v>
      </c>
      <c r="C126" s="17" t="s">
        <v>512</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512</v>
      </c>
    </row>
    <row r="127" spans="1:11">
      <c r="A127" s="17">
        <v>123.5</v>
      </c>
      <c r="B127" s="17">
        <v>124.5</v>
      </c>
      <c r="C127" s="17" t="s">
        <v>513</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513</v>
      </c>
    </row>
    <row r="128" spans="1:11">
      <c r="A128" s="17">
        <v>124.5</v>
      </c>
      <c r="B128" s="17">
        <v>125.5</v>
      </c>
      <c r="C128" s="17" t="s">
        <v>514</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514</v>
      </c>
    </row>
    <row r="129" spans="1:11">
      <c r="A129" s="17">
        <v>125.5</v>
      </c>
      <c r="B129" s="17">
        <v>126.5</v>
      </c>
      <c r="C129" s="17" t="s">
        <v>515</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515</v>
      </c>
    </row>
    <row r="130" spans="1:11">
      <c r="A130" s="17">
        <v>126.5</v>
      </c>
      <c r="B130" s="17">
        <v>127.5</v>
      </c>
      <c r="C130" s="17" t="s">
        <v>516</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516</v>
      </c>
    </row>
    <row r="131" spans="1:11">
      <c r="A131" s="17">
        <v>127.5</v>
      </c>
      <c r="B131" s="17">
        <v>128.5</v>
      </c>
      <c r="C131" s="17" t="s">
        <v>517</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517</v>
      </c>
    </row>
    <row r="132" spans="1:11">
      <c r="A132" s="17">
        <v>128.5</v>
      </c>
      <c r="B132" s="17">
        <v>129.5</v>
      </c>
      <c r="C132" s="17" t="s">
        <v>518</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518</v>
      </c>
    </row>
    <row r="133" spans="1:11">
      <c r="A133" s="17">
        <v>129.5</v>
      </c>
      <c r="B133" s="17">
        <v>130.5</v>
      </c>
      <c r="C133" s="17" t="s">
        <v>519</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519</v>
      </c>
    </row>
    <row r="134" spans="1:11">
      <c r="A134" s="17">
        <v>130.5</v>
      </c>
      <c r="B134" s="17">
        <v>131.5</v>
      </c>
      <c r="C134" s="17" t="s">
        <v>520</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520</v>
      </c>
    </row>
    <row r="135" spans="1:11">
      <c r="A135" s="17">
        <v>131.5</v>
      </c>
      <c r="B135" s="17">
        <v>132.5</v>
      </c>
      <c r="C135" s="17" t="s">
        <v>521</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521</v>
      </c>
    </row>
    <row r="136" spans="1:11">
      <c r="A136" s="17">
        <v>132.5</v>
      </c>
      <c r="B136" s="17">
        <v>133.5</v>
      </c>
      <c r="C136" s="17" t="s">
        <v>522</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522</v>
      </c>
    </row>
    <row r="137" spans="1:11">
      <c r="A137" s="17">
        <v>133.5</v>
      </c>
      <c r="B137" s="17">
        <v>134.5</v>
      </c>
      <c r="C137" s="17" t="s">
        <v>523</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523</v>
      </c>
    </row>
    <row r="138" spans="1:11">
      <c r="A138" s="17">
        <v>134.5</v>
      </c>
      <c r="B138" s="17">
        <v>135.5</v>
      </c>
      <c r="C138" s="17" t="s">
        <v>524</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524</v>
      </c>
    </row>
    <row r="139" spans="1:11">
      <c r="A139" s="17">
        <v>135.5</v>
      </c>
      <c r="B139" s="17">
        <v>136.5</v>
      </c>
      <c r="C139" s="17" t="s">
        <v>525</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525</v>
      </c>
    </row>
    <row r="140" spans="1:11">
      <c r="A140" s="17">
        <v>136.5</v>
      </c>
      <c r="B140" s="17">
        <v>137.5</v>
      </c>
      <c r="C140" s="17" t="s">
        <v>526</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526</v>
      </c>
    </row>
    <row r="141" spans="1:11">
      <c r="A141" s="17">
        <v>137.5</v>
      </c>
      <c r="B141" s="17">
        <v>138.5</v>
      </c>
      <c r="C141" s="17" t="s">
        <v>527</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527</v>
      </c>
    </row>
    <row r="142" spans="1:11">
      <c r="A142" s="17">
        <v>138.5</v>
      </c>
      <c r="B142" s="17">
        <v>139.5</v>
      </c>
      <c r="C142" s="17" t="s">
        <v>528</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528</v>
      </c>
    </row>
    <row r="143" spans="1:11">
      <c r="A143" s="17">
        <v>139.5</v>
      </c>
      <c r="B143" s="17">
        <v>140.5</v>
      </c>
      <c r="C143" s="17" t="s">
        <v>529</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529</v>
      </c>
    </row>
    <row r="144" spans="1:11">
      <c r="A144" s="17">
        <v>140.5</v>
      </c>
      <c r="B144" s="17">
        <v>141.5</v>
      </c>
      <c r="C144" s="17" t="s">
        <v>530</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530</v>
      </c>
    </row>
    <row r="145" spans="1:11">
      <c r="A145" s="17">
        <v>141.5</v>
      </c>
      <c r="B145" s="17">
        <v>142.5</v>
      </c>
      <c r="C145" s="17" t="s">
        <v>531</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531</v>
      </c>
    </row>
    <row r="146" spans="1:11">
      <c r="A146" s="17">
        <v>142.5</v>
      </c>
      <c r="B146" s="17">
        <v>143.5</v>
      </c>
      <c r="C146" s="17" t="s">
        <v>532</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532</v>
      </c>
    </row>
    <row r="147" spans="1:11">
      <c r="A147" s="17">
        <v>143.5</v>
      </c>
      <c r="B147" s="17">
        <v>144.5</v>
      </c>
      <c r="C147" s="17" t="s">
        <v>533</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533</v>
      </c>
    </row>
    <row r="148" spans="1:11">
      <c r="A148" s="17">
        <v>144.5</v>
      </c>
      <c r="B148" s="17">
        <v>145.5</v>
      </c>
      <c r="C148" s="17" t="s">
        <v>534</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534</v>
      </c>
    </row>
    <row r="149" spans="1:11">
      <c r="A149" s="17">
        <v>145.5</v>
      </c>
      <c r="B149" s="17">
        <v>146.5</v>
      </c>
      <c r="C149" s="17" t="s">
        <v>535</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535</v>
      </c>
    </row>
    <row r="150" spans="1:11">
      <c r="A150" s="17">
        <v>146.5</v>
      </c>
      <c r="B150" s="17">
        <v>147.5</v>
      </c>
      <c r="C150" s="17" t="s">
        <v>536</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536</v>
      </c>
    </row>
    <row r="151" spans="1:11">
      <c r="A151" s="17">
        <v>147.5</v>
      </c>
      <c r="B151" s="17">
        <v>148.5</v>
      </c>
      <c r="C151" s="17" t="s">
        <v>537</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537</v>
      </c>
    </row>
    <row r="152" spans="1:11">
      <c r="A152" s="17">
        <v>148.5</v>
      </c>
      <c r="B152" s="17">
        <v>149.5</v>
      </c>
      <c r="C152" s="17" t="s">
        <v>538</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538</v>
      </c>
    </row>
    <row r="153" spans="1:11">
      <c r="A153" s="17">
        <v>149.5</v>
      </c>
      <c r="B153" s="17">
        <v>150.5</v>
      </c>
      <c r="C153" s="17" t="s">
        <v>539</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539</v>
      </c>
    </row>
    <row r="154" spans="1:11">
      <c r="A154" s="17">
        <v>150.5</v>
      </c>
      <c r="B154" s="17">
        <v>151.5</v>
      </c>
      <c r="C154" s="17" t="s">
        <v>540</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540</v>
      </c>
    </row>
    <row r="155" spans="1:11">
      <c r="A155" s="17">
        <v>151.5</v>
      </c>
      <c r="B155" s="17">
        <v>152.5</v>
      </c>
      <c r="C155" s="17" t="s">
        <v>541</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541</v>
      </c>
    </row>
    <row r="156" spans="1:11">
      <c r="A156" s="17">
        <v>152.5</v>
      </c>
      <c r="B156" s="17">
        <v>153.5</v>
      </c>
      <c r="C156" s="17" t="s">
        <v>542</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542</v>
      </c>
    </row>
    <row r="157" spans="1:11">
      <c r="A157" s="17">
        <v>153.5</v>
      </c>
      <c r="B157" s="17">
        <v>154.5</v>
      </c>
      <c r="C157" s="17" t="s">
        <v>543</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543</v>
      </c>
    </row>
    <row r="158" spans="1:11">
      <c r="A158" s="17">
        <v>154.5</v>
      </c>
      <c r="B158" s="17">
        <v>155.5</v>
      </c>
      <c r="C158" s="17" t="s">
        <v>544</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544</v>
      </c>
    </row>
    <row r="159" spans="1:11">
      <c r="A159" s="17">
        <v>155.5</v>
      </c>
      <c r="B159" s="17">
        <v>156.5</v>
      </c>
      <c r="C159" s="17" t="s">
        <v>545</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545</v>
      </c>
    </row>
    <row r="160" spans="1:11">
      <c r="A160" s="17">
        <v>156.5</v>
      </c>
      <c r="B160" s="17">
        <v>157.5</v>
      </c>
      <c r="C160" s="17" t="s">
        <v>546</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546</v>
      </c>
    </row>
    <row r="161" spans="1:11">
      <c r="A161" s="17">
        <v>157.5</v>
      </c>
      <c r="B161" s="17">
        <v>158.5</v>
      </c>
      <c r="C161" s="17" t="s">
        <v>547</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547</v>
      </c>
    </row>
    <row r="162" spans="1:11">
      <c r="A162" s="17">
        <v>158.5</v>
      </c>
      <c r="B162" s="17">
        <v>159.5</v>
      </c>
      <c r="C162" s="17" t="s">
        <v>548</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548</v>
      </c>
    </row>
    <row r="163" spans="1:11">
      <c r="A163" s="17">
        <v>159.5</v>
      </c>
      <c r="B163" s="17">
        <v>160.5</v>
      </c>
      <c r="C163" s="17" t="s">
        <v>549</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549</v>
      </c>
    </row>
    <row r="164" spans="1:11">
      <c r="A164" s="17">
        <v>160.5</v>
      </c>
      <c r="B164" s="17">
        <v>161.5</v>
      </c>
      <c r="C164" s="17" t="s">
        <v>550</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550</v>
      </c>
    </row>
    <row r="165" spans="1:11">
      <c r="A165" s="17">
        <v>161.5</v>
      </c>
      <c r="B165" s="17">
        <v>162.5</v>
      </c>
      <c r="C165" s="17" t="s">
        <v>551</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551</v>
      </c>
    </row>
    <row r="166" spans="1:11">
      <c r="A166" s="17">
        <v>162.5</v>
      </c>
      <c r="B166" s="17">
        <v>163.5</v>
      </c>
      <c r="C166" s="17" t="s">
        <v>552</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552</v>
      </c>
    </row>
    <row r="167" spans="1:11">
      <c r="A167" s="17">
        <v>163.5</v>
      </c>
      <c r="B167" s="17">
        <v>164.5</v>
      </c>
      <c r="C167" s="17" t="s">
        <v>553</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553</v>
      </c>
    </row>
    <row r="168" spans="1:11">
      <c r="A168" s="17">
        <v>164.5</v>
      </c>
      <c r="B168" s="17">
        <v>165.5</v>
      </c>
      <c r="C168" s="17" t="s">
        <v>554</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554</v>
      </c>
    </row>
    <row r="169" spans="1:11">
      <c r="A169" s="17">
        <v>165.5</v>
      </c>
      <c r="B169" s="17">
        <v>166.5</v>
      </c>
      <c r="C169" s="17" t="s">
        <v>555</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555</v>
      </c>
    </row>
    <row r="170" spans="1:11">
      <c r="A170" s="17">
        <v>166.5</v>
      </c>
      <c r="B170" s="17">
        <v>167.5</v>
      </c>
      <c r="C170" s="17" t="s">
        <v>556</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556</v>
      </c>
    </row>
    <row r="171" spans="1:11">
      <c r="A171" s="17">
        <v>167.5</v>
      </c>
      <c r="B171" s="17">
        <v>168.5</v>
      </c>
      <c r="C171" s="17" t="s">
        <v>557</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557</v>
      </c>
    </row>
    <row r="172" spans="1:11">
      <c r="A172" s="17">
        <v>168.5</v>
      </c>
      <c r="B172" s="17">
        <v>169.5</v>
      </c>
      <c r="C172" s="17" t="s">
        <v>558</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558</v>
      </c>
    </row>
    <row r="173" spans="1:11">
      <c r="A173" s="17">
        <v>169.5</v>
      </c>
      <c r="B173" s="17">
        <v>170.5</v>
      </c>
      <c r="C173" s="17" t="s">
        <v>559</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559</v>
      </c>
    </row>
    <row r="174" spans="1:11">
      <c r="A174" s="17">
        <v>170.5</v>
      </c>
      <c r="B174" s="17">
        <v>171.5</v>
      </c>
      <c r="C174" s="17" t="s">
        <v>560</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560</v>
      </c>
    </row>
    <row r="175" spans="1:11">
      <c r="A175" s="17">
        <v>171.5</v>
      </c>
      <c r="B175" s="17">
        <v>172.5</v>
      </c>
      <c r="C175" s="17" t="s">
        <v>561</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561</v>
      </c>
    </row>
    <row r="176" spans="1:11">
      <c r="A176" s="17">
        <v>172.5</v>
      </c>
      <c r="B176" s="17">
        <v>173.5</v>
      </c>
      <c r="C176" s="17" t="s">
        <v>562</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562</v>
      </c>
    </row>
    <row r="177" spans="1:11">
      <c r="A177" s="17">
        <v>173.5</v>
      </c>
      <c r="B177" s="17">
        <v>174.5</v>
      </c>
      <c r="C177" s="17" t="s">
        <v>563</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563</v>
      </c>
    </row>
    <row r="178" spans="1:11">
      <c r="A178" s="17">
        <v>174.5</v>
      </c>
      <c r="B178" s="17">
        <v>175.5</v>
      </c>
      <c r="C178" s="17" t="s">
        <v>564</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564</v>
      </c>
    </row>
    <row r="179" spans="1:11">
      <c r="A179" s="17">
        <v>175.5</v>
      </c>
      <c r="B179" s="17">
        <v>176.5</v>
      </c>
      <c r="C179" s="17" t="s">
        <v>565</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565</v>
      </c>
    </row>
    <row r="180" spans="1:11">
      <c r="A180" s="17">
        <v>176.5</v>
      </c>
      <c r="B180" s="17">
        <v>177.5</v>
      </c>
      <c r="C180" s="17" t="s">
        <v>566</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566</v>
      </c>
    </row>
    <row r="181" spans="1:11">
      <c r="A181" s="17">
        <v>177.5</v>
      </c>
      <c r="B181" s="17">
        <v>178.5</v>
      </c>
      <c r="C181" s="17" t="s">
        <v>567</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567</v>
      </c>
    </row>
    <row r="182" spans="1:11">
      <c r="A182" s="17">
        <v>178.5</v>
      </c>
      <c r="B182" s="17">
        <v>179.5</v>
      </c>
      <c r="C182" s="17" t="s">
        <v>568</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568</v>
      </c>
    </row>
    <row r="183" spans="1:11">
      <c r="A183" s="17">
        <v>179.5</v>
      </c>
      <c r="B183" s="17">
        <v>180.5</v>
      </c>
      <c r="C183" s="17" t="s">
        <v>569</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569</v>
      </c>
    </row>
    <row r="184" spans="1:11">
      <c r="A184" s="17">
        <v>180.5</v>
      </c>
      <c r="B184" s="17">
        <v>181.5</v>
      </c>
      <c r="C184" s="17" t="s">
        <v>570</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570</v>
      </c>
    </row>
    <row r="185" spans="1:11">
      <c r="A185" s="17">
        <v>181.5</v>
      </c>
      <c r="B185" s="17">
        <v>182.5</v>
      </c>
      <c r="C185" s="17" t="s">
        <v>571</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571</v>
      </c>
    </row>
    <row r="186" spans="1:11">
      <c r="A186" s="17">
        <v>182.5</v>
      </c>
      <c r="B186" s="17">
        <v>183.5</v>
      </c>
      <c r="C186" s="17" t="s">
        <v>572</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572</v>
      </c>
    </row>
    <row r="187" spans="1:11">
      <c r="A187" s="17">
        <v>183.5</v>
      </c>
      <c r="B187" s="17">
        <v>184.5</v>
      </c>
      <c r="C187" s="17" t="s">
        <v>573</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573</v>
      </c>
    </row>
    <row r="188" spans="1:11">
      <c r="A188" s="17">
        <v>184.5</v>
      </c>
      <c r="B188" s="17">
        <v>185.5</v>
      </c>
      <c r="C188" s="17" t="s">
        <v>574</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574</v>
      </c>
    </row>
    <row r="189" spans="1:11">
      <c r="A189" s="17">
        <v>185.5</v>
      </c>
      <c r="B189" s="17">
        <v>186.5</v>
      </c>
      <c r="C189" s="17" t="s">
        <v>575</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575</v>
      </c>
    </row>
    <row r="190" spans="1:11">
      <c r="A190" s="17">
        <v>186.5</v>
      </c>
      <c r="B190" s="17">
        <v>187.5</v>
      </c>
      <c r="C190" s="17" t="s">
        <v>576</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576</v>
      </c>
    </row>
    <row r="191" spans="1:11">
      <c r="A191" s="17">
        <v>187.5</v>
      </c>
      <c r="B191" s="17">
        <v>188.5</v>
      </c>
      <c r="C191" s="17" t="s">
        <v>577</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577</v>
      </c>
    </row>
    <row r="192" spans="1:11">
      <c r="A192" s="17">
        <v>188.5</v>
      </c>
      <c r="B192" s="17">
        <v>189.5</v>
      </c>
      <c r="C192" s="17" t="s">
        <v>578</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578</v>
      </c>
    </row>
    <row r="193" spans="1:11">
      <c r="A193" s="17">
        <v>189.5</v>
      </c>
      <c r="B193" s="17">
        <v>190.5</v>
      </c>
      <c r="C193" s="17" t="s">
        <v>579</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579</v>
      </c>
    </row>
    <row r="194" spans="1:11">
      <c r="A194" s="17">
        <v>190.5</v>
      </c>
      <c r="B194" s="17">
        <v>191.5</v>
      </c>
      <c r="C194" s="17" t="s">
        <v>580</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580</v>
      </c>
    </row>
    <row r="195" spans="1:11">
      <c r="A195" s="17">
        <v>191.5</v>
      </c>
      <c r="B195" s="17">
        <v>192.5</v>
      </c>
      <c r="C195" s="17" t="s">
        <v>581</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581</v>
      </c>
    </row>
    <row r="196" spans="1:11">
      <c r="A196" s="17">
        <v>192.5</v>
      </c>
      <c r="B196" s="17">
        <v>193.5</v>
      </c>
      <c r="C196" s="17" t="s">
        <v>582</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582</v>
      </c>
    </row>
    <row r="197" spans="1:11">
      <c r="A197" s="17">
        <v>193.5</v>
      </c>
      <c r="B197" s="17">
        <v>194.5</v>
      </c>
      <c r="C197" s="17" t="s">
        <v>583</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583</v>
      </c>
    </row>
    <row r="198" spans="1:11">
      <c r="A198" s="17">
        <v>194.5</v>
      </c>
      <c r="B198" s="17">
        <v>195.5</v>
      </c>
      <c r="C198" s="17" t="s">
        <v>584</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584</v>
      </c>
    </row>
    <row r="199" spans="1:11">
      <c r="A199" s="17">
        <v>195.5</v>
      </c>
      <c r="B199" s="17">
        <v>196.5</v>
      </c>
      <c r="C199" s="17" t="s">
        <v>585</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585</v>
      </c>
    </row>
    <row r="200" spans="1:11">
      <c r="A200" s="17">
        <v>196.5</v>
      </c>
      <c r="B200" s="17">
        <v>197.5</v>
      </c>
      <c r="C200" s="17" t="s">
        <v>586</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586</v>
      </c>
    </row>
    <row r="201" spans="1:11">
      <c r="A201" s="17">
        <v>197.5</v>
      </c>
      <c r="B201" s="17">
        <v>198.5</v>
      </c>
      <c r="C201" s="17" t="s">
        <v>587</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587</v>
      </c>
    </row>
    <row r="202" spans="1:11">
      <c r="A202" s="17">
        <v>198.5</v>
      </c>
      <c r="B202" s="17">
        <v>199.5</v>
      </c>
      <c r="C202" s="17" t="s">
        <v>588</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588</v>
      </c>
    </row>
    <row r="203" spans="1:11">
      <c r="A203" s="17">
        <v>199.5</v>
      </c>
      <c r="B203" s="17">
        <v>200.5</v>
      </c>
      <c r="C203" s="17" t="s">
        <v>589</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589</v>
      </c>
    </row>
    <row r="204" spans="1:11">
      <c r="A204" s="17">
        <v>200.5</v>
      </c>
      <c r="B204" s="17">
        <v>201.5</v>
      </c>
      <c r="C204" s="17" t="s">
        <v>590</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590</v>
      </c>
    </row>
    <row r="205" spans="1:11">
      <c r="A205" s="17">
        <v>201.5</v>
      </c>
      <c r="B205" s="17">
        <v>202.5</v>
      </c>
      <c r="C205" s="17" t="s">
        <v>591</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591</v>
      </c>
    </row>
    <row r="206" spans="1:11">
      <c r="A206" s="17">
        <v>202.5</v>
      </c>
      <c r="B206" s="17">
        <v>203.5</v>
      </c>
      <c r="C206" s="17" t="s">
        <v>592</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592</v>
      </c>
    </row>
    <row r="207" spans="1:11">
      <c r="A207" s="17">
        <v>203.5</v>
      </c>
      <c r="B207" s="17">
        <v>204.5</v>
      </c>
      <c r="C207" s="17" t="s">
        <v>593</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593</v>
      </c>
    </row>
    <row r="208" spans="1:11">
      <c r="A208" s="17">
        <v>204.5</v>
      </c>
      <c r="B208" s="17">
        <v>205.5</v>
      </c>
      <c r="C208" s="17" t="s">
        <v>594</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594</v>
      </c>
    </row>
    <row r="209" spans="1:11">
      <c r="A209" s="17">
        <v>205.5</v>
      </c>
      <c r="B209" s="17">
        <v>206.5</v>
      </c>
      <c r="C209" s="17" t="s">
        <v>595</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595</v>
      </c>
    </row>
    <row r="210" spans="1:11">
      <c r="A210" s="17">
        <v>206.5</v>
      </c>
      <c r="B210" s="17">
        <v>207.5</v>
      </c>
      <c r="C210" s="17" t="s">
        <v>596</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596</v>
      </c>
    </row>
    <row r="211" spans="1:11">
      <c r="A211" s="17">
        <v>207.5</v>
      </c>
      <c r="B211" s="17">
        <v>208.5</v>
      </c>
      <c r="C211" s="17" t="s">
        <v>597</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597</v>
      </c>
    </row>
    <row r="212" spans="1:11">
      <c r="A212" s="17">
        <v>208.5</v>
      </c>
      <c r="B212" s="17">
        <v>209.5</v>
      </c>
      <c r="C212" s="17" t="s">
        <v>598</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598</v>
      </c>
    </row>
    <row r="213" spans="1:11">
      <c r="A213" s="17">
        <v>209.5</v>
      </c>
      <c r="B213" s="17">
        <v>210.5</v>
      </c>
      <c r="C213" s="17" t="s">
        <v>599</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599</v>
      </c>
    </row>
    <row r="214" spans="1:11">
      <c r="A214" s="17">
        <v>210.5</v>
      </c>
      <c r="B214" s="17">
        <v>211.5</v>
      </c>
      <c r="C214" s="17" t="s">
        <v>600</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600</v>
      </c>
    </row>
    <row r="215" spans="1:11">
      <c r="A215" s="17">
        <v>211.5</v>
      </c>
      <c r="B215" s="17">
        <v>212.5</v>
      </c>
      <c r="C215" s="17" t="s">
        <v>601</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601</v>
      </c>
    </row>
    <row r="216" spans="1:11">
      <c r="A216" s="17">
        <v>212.5</v>
      </c>
      <c r="B216" s="17">
        <v>213.5</v>
      </c>
      <c r="C216" s="17" t="s">
        <v>602</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602</v>
      </c>
    </row>
    <row r="217" spans="1:11">
      <c r="A217" s="17">
        <v>213.5</v>
      </c>
      <c r="B217" s="17">
        <v>214.5</v>
      </c>
      <c r="C217" s="17" t="s">
        <v>603</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603</v>
      </c>
    </row>
    <row r="218" spans="1:11">
      <c r="A218" s="17">
        <v>214.5</v>
      </c>
      <c r="B218" s="17">
        <v>215.5</v>
      </c>
      <c r="C218" s="17" t="s">
        <v>604</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604</v>
      </c>
    </row>
    <row r="219" spans="1:11">
      <c r="A219" s="17">
        <v>215.5</v>
      </c>
      <c r="B219" s="17">
        <v>216.5</v>
      </c>
      <c r="C219" s="17" t="s">
        <v>605</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605</v>
      </c>
    </row>
    <row r="220" spans="1:11">
      <c r="A220" s="17">
        <v>216.5</v>
      </c>
      <c r="B220" s="17">
        <v>217.5</v>
      </c>
      <c r="C220" s="17" t="s">
        <v>606</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606</v>
      </c>
    </row>
    <row r="221" spans="1:11">
      <c r="A221" s="17">
        <v>217.5</v>
      </c>
      <c r="B221" s="17">
        <v>218.5</v>
      </c>
      <c r="C221" s="17" t="s">
        <v>607</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607</v>
      </c>
    </row>
    <row r="222" spans="1:11">
      <c r="A222" s="17">
        <v>218.5</v>
      </c>
      <c r="B222" s="17">
        <v>219.5</v>
      </c>
      <c r="C222" s="17" t="s">
        <v>608</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608</v>
      </c>
    </row>
    <row r="223" spans="1:11">
      <c r="A223" s="17">
        <v>219.5</v>
      </c>
      <c r="B223" s="17">
        <v>220.5</v>
      </c>
      <c r="C223" s="17" t="s">
        <v>609</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609</v>
      </c>
    </row>
    <row r="224" spans="1:11">
      <c r="A224" s="17">
        <v>220.5</v>
      </c>
      <c r="B224" s="17">
        <v>221.5</v>
      </c>
      <c r="C224" s="17" t="s">
        <v>610</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610</v>
      </c>
    </row>
    <row r="225" spans="1:11">
      <c r="A225" s="17">
        <v>221.5</v>
      </c>
      <c r="B225" s="17">
        <v>222.5</v>
      </c>
      <c r="C225" s="17" t="s">
        <v>611</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611</v>
      </c>
    </row>
    <row r="226" spans="1:11">
      <c r="A226" s="17">
        <v>222.5</v>
      </c>
      <c r="B226" s="17">
        <v>223.5</v>
      </c>
      <c r="C226" s="17" t="s">
        <v>612</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612</v>
      </c>
    </row>
    <row r="227" spans="1:11">
      <c r="A227" s="17">
        <v>223.5</v>
      </c>
      <c r="B227" s="17">
        <v>224.5</v>
      </c>
      <c r="C227" s="17" t="s">
        <v>613</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613</v>
      </c>
    </row>
    <row r="228" spans="1:11">
      <c r="A228" s="17">
        <v>224.5</v>
      </c>
      <c r="B228" s="17">
        <v>225.5</v>
      </c>
      <c r="C228" s="17" t="s">
        <v>614</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614</v>
      </c>
    </row>
    <row r="229" spans="1:11">
      <c r="A229" s="17">
        <v>225.5</v>
      </c>
      <c r="B229" s="17">
        <v>226.5</v>
      </c>
      <c r="C229" s="17" t="s">
        <v>615</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615</v>
      </c>
    </row>
    <row r="230" spans="1:11">
      <c r="A230" s="17">
        <v>226.5</v>
      </c>
      <c r="B230" s="17">
        <v>227.5</v>
      </c>
      <c r="C230" s="17" t="s">
        <v>616</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616</v>
      </c>
    </row>
    <row r="231" spans="1:11">
      <c r="A231" s="17">
        <v>227.5</v>
      </c>
      <c r="B231" s="17">
        <v>228.5</v>
      </c>
      <c r="C231" s="17" t="s">
        <v>617</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617</v>
      </c>
    </row>
    <row r="232" spans="1:11">
      <c r="A232" s="17">
        <v>228.5</v>
      </c>
      <c r="B232" s="17">
        <v>229.5</v>
      </c>
      <c r="C232" s="17" t="s">
        <v>618</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618</v>
      </c>
    </row>
    <row r="233" spans="1:11">
      <c r="A233" s="17">
        <v>229.5</v>
      </c>
      <c r="B233" s="17">
        <v>230.5</v>
      </c>
      <c r="C233" s="17" t="s">
        <v>619</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619</v>
      </c>
    </row>
    <row r="234" spans="1:11">
      <c r="A234" s="17">
        <v>230.5</v>
      </c>
      <c r="B234" s="17">
        <v>231.5</v>
      </c>
      <c r="C234" s="17" t="s">
        <v>620</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620</v>
      </c>
    </row>
    <row r="235" spans="1:11">
      <c r="A235" s="17">
        <v>231.5</v>
      </c>
      <c r="B235" s="17">
        <v>232.5</v>
      </c>
      <c r="C235" s="17" t="s">
        <v>621</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621</v>
      </c>
    </row>
    <row r="236" spans="1:11">
      <c r="A236" s="17">
        <v>232.5</v>
      </c>
      <c r="B236" s="17">
        <v>233.5</v>
      </c>
      <c r="C236" s="17" t="s">
        <v>622</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622</v>
      </c>
    </row>
    <row r="237" spans="1:11">
      <c r="A237" s="17">
        <v>233.5</v>
      </c>
      <c r="B237" s="17">
        <v>234.5</v>
      </c>
      <c r="C237" s="17" t="s">
        <v>623</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623</v>
      </c>
    </row>
    <row r="238" spans="1:11">
      <c r="A238" s="17">
        <v>234.5</v>
      </c>
      <c r="B238" s="17">
        <v>235.5</v>
      </c>
      <c r="C238" s="17" t="s">
        <v>624</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624</v>
      </c>
    </row>
    <row r="239" spans="1:11">
      <c r="A239" s="17">
        <v>235.5</v>
      </c>
      <c r="B239" s="17">
        <v>236.5</v>
      </c>
      <c r="C239" s="17" t="s">
        <v>625</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625</v>
      </c>
    </row>
    <row r="240" spans="1:11">
      <c r="A240" s="17">
        <v>236.5</v>
      </c>
      <c r="B240" s="17">
        <v>237.5</v>
      </c>
      <c r="C240" s="17" t="s">
        <v>626</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626</v>
      </c>
    </row>
    <row r="241" spans="1:11">
      <c r="A241" s="17">
        <v>237.5</v>
      </c>
      <c r="B241" s="17">
        <v>238.5</v>
      </c>
      <c r="C241" s="17" t="s">
        <v>627</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627</v>
      </c>
    </row>
    <row r="242" spans="1:11">
      <c r="A242" s="17">
        <v>238.5</v>
      </c>
      <c r="B242" s="17">
        <v>239.5</v>
      </c>
      <c r="C242" s="17" t="s">
        <v>628</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628</v>
      </c>
    </row>
    <row r="243" spans="1:11">
      <c r="A243" s="17">
        <v>239.5</v>
      </c>
      <c r="B243" s="17">
        <v>240.5</v>
      </c>
      <c r="C243" s="17" t="s">
        <v>629</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629</v>
      </c>
    </row>
    <row r="244" spans="1:11">
      <c r="A244" s="17">
        <v>240.5</v>
      </c>
      <c r="B244" s="17">
        <v>241.5</v>
      </c>
      <c r="C244" s="17" t="s">
        <v>630</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630</v>
      </c>
    </row>
    <row r="245" spans="1:11">
      <c r="A245" s="17">
        <v>241.5</v>
      </c>
      <c r="B245" s="17">
        <v>242.5</v>
      </c>
      <c r="C245" s="17" t="s">
        <v>631</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631</v>
      </c>
    </row>
    <row r="246" spans="1:11">
      <c r="A246" s="17">
        <v>242.5</v>
      </c>
      <c r="B246" s="17">
        <v>243.5</v>
      </c>
      <c r="C246" s="17" t="s">
        <v>632</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632</v>
      </c>
    </row>
    <row r="247" spans="1:11">
      <c r="A247" s="17">
        <v>243.5</v>
      </c>
      <c r="B247" s="17">
        <v>244.5</v>
      </c>
      <c r="C247" s="17" t="s">
        <v>633</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633</v>
      </c>
    </row>
    <row r="248" spans="1:11">
      <c r="A248" s="17">
        <v>244.5</v>
      </c>
      <c r="B248" s="17">
        <v>245.5</v>
      </c>
      <c r="C248" s="17" t="s">
        <v>634</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634</v>
      </c>
    </row>
    <row r="249" spans="1:11">
      <c r="A249" s="17">
        <v>245.5</v>
      </c>
      <c r="B249" s="17">
        <v>246.5</v>
      </c>
      <c r="C249" s="17" t="s">
        <v>635</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635</v>
      </c>
    </row>
    <row r="250" spans="1:11">
      <c r="A250" s="17">
        <v>246.5</v>
      </c>
      <c r="B250" s="17">
        <v>247.5</v>
      </c>
      <c r="C250" s="17" t="s">
        <v>636</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636</v>
      </c>
    </row>
    <row r="251" spans="1:11">
      <c r="A251" s="17">
        <v>247.5</v>
      </c>
      <c r="B251" s="17">
        <v>248.5</v>
      </c>
      <c r="C251" s="17" t="s">
        <v>637</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637</v>
      </c>
    </row>
    <row r="252" spans="1:11">
      <c r="A252" s="17">
        <v>248.5</v>
      </c>
      <c r="B252" s="17">
        <v>249.5</v>
      </c>
      <c r="C252" s="17" t="s">
        <v>638</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638</v>
      </c>
    </row>
    <row r="253" spans="1:11">
      <c r="A253" s="17">
        <v>249.5</v>
      </c>
      <c r="B253" s="17">
        <v>250.5</v>
      </c>
      <c r="C253" s="17" t="s">
        <v>639</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639</v>
      </c>
    </row>
    <row r="254" spans="1:11">
      <c r="A254" s="17">
        <v>250.5</v>
      </c>
      <c r="B254" s="17">
        <v>251.5</v>
      </c>
      <c r="C254" s="17" t="s">
        <v>642</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642</v>
      </c>
    </row>
    <row r="255" spans="1:11">
      <c r="A255" s="17">
        <v>251.5</v>
      </c>
      <c r="B255" s="17">
        <v>252.5</v>
      </c>
      <c r="C255" s="17" t="s">
        <v>643</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643</v>
      </c>
    </row>
    <row r="256" spans="1:11">
      <c r="A256" s="17">
        <v>252.5</v>
      </c>
      <c r="B256" s="17">
        <v>253.5</v>
      </c>
      <c r="C256" s="17" t="s">
        <v>644</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644</v>
      </c>
    </row>
    <row r="257" spans="1:11">
      <c r="A257" s="17">
        <v>253.5</v>
      </c>
      <c r="B257" s="17">
        <v>254.5</v>
      </c>
      <c r="C257" s="17" t="s">
        <v>645</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645</v>
      </c>
    </row>
    <row r="258" spans="1:11">
      <c r="A258" s="17">
        <v>254.5</v>
      </c>
      <c r="B258" s="17">
        <v>255.5</v>
      </c>
      <c r="C258" s="17" t="s">
        <v>646</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646</v>
      </c>
    </row>
    <row r="259" spans="1:11">
      <c r="A259" s="17">
        <v>255.5</v>
      </c>
      <c r="B259" s="17">
        <v>256.5</v>
      </c>
      <c r="C259" s="17" t="s">
        <v>647</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647</v>
      </c>
    </row>
    <row r="260" spans="1:11">
      <c r="A260" s="17">
        <v>256.5</v>
      </c>
      <c r="B260" s="17">
        <v>257.5</v>
      </c>
      <c r="C260" s="17" t="s">
        <v>648</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648</v>
      </c>
    </row>
    <row r="261" spans="1:11">
      <c r="A261" s="17">
        <v>257.5</v>
      </c>
      <c r="B261" s="17">
        <v>258.5</v>
      </c>
      <c r="C261" s="17" t="s">
        <v>649</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649</v>
      </c>
    </row>
    <row r="262" spans="1:11">
      <c r="A262" s="17">
        <v>258.5</v>
      </c>
      <c r="B262" s="17">
        <v>259.5</v>
      </c>
      <c r="C262" s="17" t="s">
        <v>650</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650</v>
      </c>
    </row>
    <row r="263" spans="1:11">
      <c r="A263" s="17">
        <v>259.5</v>
      </c>
      <c r="B263" s="17">
        <v>260.5</v>
      </c>
      <c r="C263" s="17" t="s">
        <v>651</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651</v>
      </c>
    </row>
    <row r="264" spans="1:11">
      <c r="A264" s="17">
        <v>260.5</v>
      </c>
      <c r="B264" s="17">
        <v>261.5</v>
      </c>
      <c r="C264" s="17" t="s">
        <v>652</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652</v>
      </c>
    </row>
    <row r="265" spans="1:11">
      <c r="A265" s="17">
        <v>261.5</v>
      </c>
      <c r="B265" s="17">
        <v>262.5</v>
      </c>
      <c r="C265" s="17" t="s">
        <v>653</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653</v>
      </c>
    </row>
    <row r="266" spans="1:11">
      <c r="A266" s="17">
        <v>262.5</v>
      </c>
      <c r="B266" s="17">
        <v>263.5</v>
      </c>
      <c r="C266" s="17" t="s">
        <v>654</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654</v>
      </c>
    </row>
    <row r="267" spans="1:11">
      <c r="A267" s="17">
        <v>263.5</v>
      </c>
      <c r="B267" s="17">
        <v>264.5</v>
      </c>
      <c r="C267" s="17" t="s">
        <v>655</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655</v>
      </c>
    </row>
    <row r="268" spans="1:11">
      <c r="A268" s="17">
        <v>264.5</v>
      </c>
      <c r="B268" s="17">
        <v>265.5</v>
      </c>
      <c r="C268" s="17" t="s">
        <v>656</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656</v>
      </c>
    </row>
    <row r="269" spans="1:11">
      <c r="A269" s="17">
        <v>265.5</v>
      </c>
      <c r="B269" s="17">
        <v>266.5</v>
      </c>
      <c r="C269" s="17" t="s">
        <v>657</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657</v>
      </c>
    </row>
    <row r="270" spans="1:11">
      <c r="A270" s="17">
        <v>266.5</v>
      </c>
      <c r="B270" s="17">
        <v>267.5</v>
      </c>
      <c r="C270" s="17" t="s">
        <v>658</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658</v>
      </c>
    </row>
    <row r="271" spans="1:11">
      <c r="A271" s="17">
        <v>267.5</v>
      </c>
      <c r="B271" s="17">
        <v>268.5</v>
      </c>
      <c r="C271" s="17" t="s">
        <v>659</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659</v>
      </c>
    </row>
    <row r="272" spans="1:11">
      <c r="A272" s="17">
        <v>268.5</v>
      </c>
      <c r="B272" s="17">
        <v>269.5</v>
      </c>
      <c r="C272" s="17" t="s">
        <v>660</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660</v>
      </c>
    </row>
    <row r="273" spans="1:11">
      <c r="A273" s="17">
        <v>269.5</v>
      </c>
      <c r="B273" s="17">
        <v>270.5</v>
      </c>
      <c r="C273" s="17" t="s">
        <v>661</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661</v>
      </c>
    </row>
    <row r="274" spans="1:11">
      <c r="A274" s="17">
        <v>270.5</v>
      </c>
      <c r="B274" s="17">
        <v>271.5</v>
      </c>
      <c r="C274" s="17" t="s">
        <v>662</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662</v>
      </c>
    </row>
    <row r="275" spans="1:11">
      <c r="A275" s="17">
        <v>271.5</v>
      </c>
      <c r="B275" s="17">
        <v>272.5</v>
      </c>
      <c r="C275" s="17" t="s">
        <v>663</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663</v>
      </c>
    </row>
    <row r="276" spans="1:11">
      <c r="A276" s="17">
        <v>272.5</v>
      </c>
      <c r="B276" s="17">
        <v>273.5</v>
      </c>
      <c r="C276" s="17" t="s">
        <v>664</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664</v>
      </c>
    </row>
    <row r="277" spans="1:11">
      <c r="A277" s="17">
        <v>273.5</v>
      </c>
      <c r="B277" s="17">
        <v>274.5</v>
      </c>
      <c r="C277" s="17" t="s">
        <v>665</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665</v>
      </c>
    </row>
    <row r="278" spans="1:11">
      <c r="A278" s="17">
        <v>274.5</v>
      </c>
      <c r="B278" s="17">
        <v>275.5</v>
      </c>
      <c r="C278" s="17" t="s">
        <v>666</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666</v>
      </c>
    </row>
    <row r="279" spans="1:11">
      <c r="A279" s="17">
        <v>275.5</v>
      </c>
      <c r="B279" s="17">
        <v>276.5</v>
      </c>
      <c r="C279" s="17" t="s">
        <v>667</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667</v>
      </c>
    </row>
    <row r="280" spans="1:11">
      <c r="A280" s="17">
        <v>276.5</v>
      </c>
      <c r="B280" s="17">
        <v>277.5</v>
      </c>
      <c r="C280" s="17" t="s">
        <v>668</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668</v>
      </c>
    </row>
    <row r="281" spans="1:11">
      <c r="A281" s="17">
        <v>277.5</v>
      </c>
      <c r="B281" s="17">
        <v>278.5</v>
      </c>
      <c r="C281" s="17" t="s">
        <v>669</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669</v>
      </c>
    </row>
    <row r="282" spans="1:11">
      <c r="A282" s="17">
        <v>278.5</v>
      </c>
      <c r="B282" s="17">
        <v>279.5</v>
      </c>
      <c r="C282" s="17" t="s">
        <v>670</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670</v>
      </c>
    </row>
    <row r="283" spans="1:11">
      <c r="A283" s="17">
        <v>279.5</v>
      </c>
      <c r="B283" s="17">
        <v>280.5</v>
      </c>
      <c r="C283" s="17" t="s">
        <v>671</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671</v>
      </c>
    </row>
    <row r="284" spans="1:11">
      <c r="A284" s="17">
        <v>280.5</v>
      </c>
      <c r="B284" s="17">
        <v>281.5</v>
      </c>
      <c r="C284" s="17" t="s">
        <v>672</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672</v>
      </c>
    </row>
    <row r="285" spans="1:11">
      <c r="A285" s="17">
        <v>281.5</v>
      </c>
      <c r="B285" s="17">
        <v>282.5</v>
      </c>
      <c r="C285" s="17" t="s">
        <v>673</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673</v>
      </c>
    </row>
    <row r="286" spans="1:11">
      <c r="A286" s="17">
        <v>282.5</v>
      </c>
      <c r="B286" s="17">
        <v>283.5</v>
      </c>
      <c r="C286" s="17" t="s">
        <v>674</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674</v>
      </c>
    </row>
    <row r="287" spans="1:11">
      <c r="A287" s="17">
        <v>283.5</v>
      </c>
      <c r="B287" s="17">
        <v>284.5</v>
      </c>
      <c r="C287" s="17" t="s">
        <v>675</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675</v>
      </c>
    </row>
    <row r="288" spans="1:11">
      <c r="A288" s="17">
        <v>284.5</v>
      </c>
      <c r="B288" s="17">
        <v>285.5</v>
      </c>
      <c r="C288" s="17" t="s">
        <v>676</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676</v>
      </c>
    </row>
    <row r="289" spans="1:11">
      <c r="A289" s="17">
        <v>285.5</v>
      </c>
      <c r="B289" s="17">
        <v>286.5</v>
      </c>
      <c r="C289" s="17" t="s">
        <v>677</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677</v>
      </c>
    </row>
    <row r="290" spans="1:11">
      <c r="A290" s="17">
        <v>286.5</v>
      </c>
      <c r="B290" s="17">
        <v>287.5</v>
      </c>
      <c r="C290" s="17" t="s">
        <v>678</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678</v>
      </c>
    </row>
    <row r="291" spans="1:11">
      <c r="A291" s="17">
        <v>287.5</v>
      </c>
      <c r="B291" s="17">
        <v>288.5</v>
      </c>
      <c r="C291" s="17" t="s">
        <v>679</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679</v>
      </c>
    </row>
    <row r="292" spans="1:11">
      <c r="A292" s="17">
        <v>288.5</v>
      </c>
      <c r="B292" s="17">
        <v>289.5</v>
      </c>
      <c r="C292" s="17" t="s">
        <v>680</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680</v>
      </c>
    </row>
    <row r="293" spans="1:11">
      <c r="A293" s="17">
        <v>289.5</v>
      </c>
      <c r="B293" s="17">
        <v>290.5</v>
      </c>
      <c r="C293" s="17" t="s">
        <v>681</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681</v>
      </c>
    </row>
    <row r="294" spans="1:11">
      <c r="A294" s="17">
        <v>290.5</v>
      </c>
      <c r="B294" s="17">
        <v>291.5</v>
      </c>
      <c r="C294" s="17" t="s">
        <v>682</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682</v>
      </c>
    </row>
    <row r="295" spans="1:11">
      <c r="A295" s="17">
        <v>291.5</v>
      </c>
      <c r="B295" s="17">
        <v>292.5</v>
      </c>
      <c r="C295" s="17" t="s">
        <v>683</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683</v>
      </c>
    </row>
    <row r="296" spans="1:11">
      <c r="A296" s="17">
        <v>292.5</v>
      </c>
      <c r="B296" s="17">
        <v>293.5</v>
      </c>
      <c r="C296" s="17" t="s">
        <v>684</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684</v>
      </c>
    </row>
    <row r="297" spans="1:11">
      <c r="A297" s="17">
        <v>293.5</v>
      </c>
      <c r="B297" s="17">
        <v>294.5</v>
      </c>
      <c r="C297" s="17" t="s">
        <v>685</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685</v>
      </c>
    </row>
    <row r="298" spans="1:11">
      <c r="A298" s="17">
        <v>294.5</v>
      </c>
      <c r="B298" s="17">
        <v>295.5</v>
      </c>
      <c r="C298" s="17" t="s">
        <v>686</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686</v>
      </c>
    </row>
    <row r="299" spans="1:11">
      <c r="A299" s="17">
        <v>295.5</v>
      </c>
      <c r="B299" s="17">
        <v>296.5</v>
      </c>
      <c r="C299" s="17" t="s">
        <v>687</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687</v>
      </c>
    </row>
    <row r="300" spans="1:11">
      <c r="A300" s="17">
        <v>296.5</v>
      </c>
      <c r="B300" s="17">
        <v>297.5</v>
      </c>
      <c r="C300" s="17" t="s">
        <v>688</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688</v>
      </c>
    </row>
    <row r="301" spans="1:11">
      <c r="A301" s="17">
        <v>297.5</v>
      </c>
      <c r="B301" s="17">
        <v>298.5</v>
      </c>
      <c r="C301" s="17" t="s">
        <v>689</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689</v>
      </c>
    </row>
    <row r="302" spans="1:11">
      <c r="A302" s="17">
        <v>298.5</v>
      </c>
      <c r="B302" s="17">
        <v>299.5</v>
      </c>
      <c r="C302" s="17" t="s">
        <v>690</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690</v>
      </c>
    </row>
    <row r="303" spans="1:11">
      <c r="A303" s="17">
        <v>299.5</v>
      </c>
      <c r="B303" s="17">
        <v>300.5</v>
      </c>
      <c r="C303" s="17" t="s">
        <v>691</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691</v>
      </c>
    </row>
    <row r="304" spans="1:11">
      <c r="A304" s="17">
        <v>300.5</v>
      </c>
      <c r="B304" s="17">
        <v>301.5</v>
      </c>
      <c r="C304" s="17" t="s">
        <v>692</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692</v>
      </c>
    </row>
    <row r="305" spans="1:11">
      <c r="A305" s="17">
        <v>301.5</v>
      </c>
      <c r="B305" s="17">
        <v>302.5</v>
      </c>
      <c r="C305" s="17" t="s">
        <v>693</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693</v>
      </c>
    </row>
    <row r="306" spans="1:11">
      <c r="A306" s="17">
        <v>302.5</v>
      </c>
      <c r="B306" s="17">
        <v>303.5</v>
      </c>
      <c r="C306" s="17" t="s">
        <v>694</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694</v>
      </c>
    </row>
    <row r="307" spans="1:11">
      <c r="A307" s="17">
        <v>303.5</v>
      </c>
      <c r="B307" s="17">
        <v>304.5</v>
      </c>
      <c r="C307" s="17" t="s">
        <v>695</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695</v>
      </c>
    </row>
    <row r="308" spans="1:11">
      <c r="A308" s="17">
        <v>304.5</v>
      </c>
      <c r="B308" s="17">
        <v>305.5</v>
      </c>
      <c r="C308" s="17" t="s">
        <v>696</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696</v>
      </c>
    </row>
    <row r="309" spans="1:11">
      <c r="A309" s="17">
        <v>305.5</v>
      </c>
      <c r="B309" s="17">
        <v>306.5</v>
      </c>
      <c r="C309" s="17" t="s">
        <v>697</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697</v>
      </c>
    </row>
    <row r="310" spans="1:11">
      <c r="A310" s="17">
        <v>306.5</v>
      </c>
      <c r="B310" s="17">
        <v>307.5</v>
      </c>
      <c r="C310" s="17" t="s">
        <v>698</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698</v>
      </c>
    </row>
    <row r="311" spans="1:11">
      <c r="A311" s="17">
        <v>307.5</v>
      </c>
      <c r="B311" s="17">
        <v>308.5</v>
      </c>
      <c r="C311" s="17" t="s">
        <v>699</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699</v>
      </c>
    </row>
    <row r="312" spans="1:11">
      <c r="A312" s="17">
        <v>308.5</v>
      </c>
      <c r="B312" s="17">
        <v>309.5</v>
      </c>
      <c r="C312" s="17" t="s">
        <v>700</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700</v>
      </c>
    </row>
    <row r="313" spans="1:11">
      <c r="A313" s="17">
        <v>309.5</v>
      </c>
      <c r="B313" s="17">
        <v>310.5</v>
      </c>
      <c r="C313" s="17" t="s">
        <v>701</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701</v>
      </c>
    </row>
    <row r="314" spans="1:11">
      <c r="A314" s="17">
        <v>310.5</v>
      </c>
      <c r="B314" s="17">
        <v>311.5</v>
      </c>
      <c r="C314" s="17" t="s">
        <v>702</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702</v>
      </c>
    </row>
    <row r="315" spans="1:11">
      <c r="A315" s="17">
        <v>311.5</v>
      </c>
      <c r="B315" s="17">
        <v>312.5</v>
      </c>
      <c r="C315" s="17" t="s">
        <v>703</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703</v>
      </c>
    </row>
    <row r="316" spans="1:11">
      <c r="A316" s="17">
        <v>312.5</v>
      </c>
      <c r="B316" s="17">
        <v>313.5</v>
      </c>
      <c r="C316" s="17" t="s">
        <v>704</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704</v>
      </c>
    </row>
    <row r="317" spans="1:11">
      <c r="A317" s="17">
        <v>313.5</v>
      </c>
      <c r="B317" s="17">
        <v>314.5</v>
      </c>
      <c r="C317" s="17" t="s">
        <v>705</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705</v>
      </c>
    </row>
    <row r="318" spans="1:11">
      <c r="A318" s="17">
        <v>314.5</v>
      </c>
      <c r="B318" s="17">
        <v>315.5</v>
      </c>
      <c r="C318" s="17" t="s">
        <v>706</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706</v>
      </c>
    </row>
    <row r="319" spans="1:11">
      <c r="A319" s="17">
        <v>315.5</v>
      </c>
      <c r="B319" s="17">
        <v>316.5</v>
      </c>
      <c r="C319" s="17" t="s">
        <v>707</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707</v>
      </c>
    </row>
    <row r="320" spans="1:11">
      <c r="A320" s="17">
        <v>316.5</v>
      </c>
      <c r="B320" s="17">
        <v>317.5</v>
      </c>
      <c r="C320" s="17" t="s">
        <v>708</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708</v>
      </c>
    </row>
    <row r="321" spans="1:11">
      <c r="A321" s="17">
        <v>317.5</v>
      </c>
      <c r="B321" s="17">
        <v>318.5</v>
      </c>
      <c r="C321" s="17" t="s">
        <v>709</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709</v>
      </c>
    </row>
    <row r="322" spans="1:11">
      <c r="A322" s="17">
        <v>318.5</v>
      </c>
      <c r="B322" s="17">
        <v>319.5</v>
      </c>
      <c r="C322" s="17" t="s">
        <v>710</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710</v>
      </c>
    </row>
    <row r="323" spans="1:11">
      <c r="A323" s="17">
        <v>319.5</v>
      </c>
      <c r="B323" s="17">
        <v>320.5</v>
      </c>
      <c r="C323" s="17" t="s">
        <v>711</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711</v>
      </c>
    </row>
    <row r="324" spans="1:11">
      <c r="A324" s="17">
        <v>320.5</v>
      </c>
      <c r="B324" s="17">
        <v>321.5</v>
      </c>
      <c r="C324" s="17" t="s">
        <v>712</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712</v>
      </c>
    </row>
    <row r="325" spans="1:11">
      <c r="A325" s="17">
        <v>321.5</v>
      </c>
      <c r="B325" s="17">
        <v>322.5</v>
      </c>
      <c r="C325" s="17" t="s">
        <v>713</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713</v>
      </c>
    </row>
    <row r="326" spans="1:11">
      <c r="A326" s="17">
        <v>322.5</v>
      </c>
      <c r="B326" s="17">
        <v>323.5</v>
      </c>
      <c r="C326" s="17" t="s">
        <v>714</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714</v>
      </c>
    </row>
    <row r="327" spans="1:11">
      <c r="A327" s="17">
        <v>323.5</v>
      </c>
      <c r="B327" s="17">
        <v>324.5</v>
      </c>
      <c r="C327" s="17" t="s">
        <v>715</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715</v>
      </c>
    </row>
    <row r="328" spans="1:11">
      <c r="A328" s="17">
        <v>324.5</v>
      </c>
      <c r="B328" s="17">
        <v>325.5</v>
      </c>
      <c r="C328" s="17" t="s">
        <v>716</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716</v>
      </c>
    </row>
    <row r="329" spans="1:11">
      <c r="A329" s="17">
        <v>325.5</v>
      </c>
      <c r="B329" s="17">
        <v>326.5</v>
      </c>
      <c r="C329" s="17" t="s">
        <v>717</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717</v>
      </c>
    </row>
    <row r="330" spans="1:11">
      <c r="A330" s="17">
        <v>326.5</v>
      </c>
      <c r="B330" s="17">
        <v>327.5</v>
      </c>
      <c r="C330" s="17" t="s">
        <v>718</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718</v>
      </c>
    </row>
    <row r="331" spans="1:11">
      <c r="A331" s="17">
        <v>327.5</v>
      </c>
      <c r="B331" s="17">
        <v>328.5</v>
      </c>
      <c r="C331" s="17" t="s">
        <v>719</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719</v>
      </c>
    </row>
    <row r="332" spans="1:11">
      <c r="A332" s="17">
        <v>328.5</v>
      </c>
      <c r="B332" s="17">
        <v>329.5</v>
      </c>
      <c r="C332" s="17" t="s">
        <v>720</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720</v>
      </c>
    </row>
    <row r="333" spans="1:11">
      <c r="A333" s="17">
        <v>329.5</v>
      </c>
      <c r="B333" s="17">
        <v>330.5</v>
      </c>
      <c r="C333" s="17" t="s">
        <v>721</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721</v>
      </c>
    </row>
    <row r="334" spans="1:11">
      <c r="A334" s="17">
        <v>330.5</v>
      </c>
      <c r="B334" s="17">
        <v>331.5</v>
      </c>
      <c r="C334" s="17" t="s">
        <v>722</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722</v>
      </c>
    </row>
    <row r="335" spans="1:11">
      <c r="A335" s="17">
        <v>331.5</v>
      </c>
      <c r="B335" s="17">
        <v>332.5</v>
      </c>
      <c r="C335" s="17" t="s">
        <v>723</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723</v>
      </c>
    </row>
    <row r="336" spans="1:11">
      <c r="A336" s="17">
        <v>332.5</v>
      </c>
      <c r="B336" s="17">
        <v>333.5</v>
      </c>
      <c r="C336" s="17" t="s">
        <v>724</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724</v>
      </c>
    </row>
    <row r="337" spans="1:11">
      <c r="A337" s="17">
        <v>333.5</v>
      </c>
      <c r="B337" s="17">
        <v>334.5</v>
      </c>
      <c r="C337" s="17" t="s">
        <v>725</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725</v>
      </c>
    </row>
    <row r="338" spans="1:11">
      <c r="A338" s="17">
        <v>334.5</v>
      </c>
      <c r="B338" s="17">
        <v>335.5</v>
      </c>
      <c r="C338" s="17" t="s">
        <v>726</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726</v>
      </c>
    </row>
    <row r="339" spans="1:11">
      <c r="A339" s="17">
        <v>335.5</v>
      </c>
      <c r="B339" s="17">
        <v>336.5</v>
      </c>
      <c r="C339" s="17" t="s">
        <v>727</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727</v>
      </c>
    </row>
    <row r="340" spans="1:11">
      <c r="A340" s="17">
        <v>336.5</v>
      </c>
      <c r="B340" s="17">
        <v>337.5</v>
      </c>
      <c r="C340" s="17" t="s">
        <v>728</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728</v>
      </c>
    </row>
    <row r="341" spans="1:11">
      <c r="A341" s="17">
        <v>337.5</v>
      </c>
      <c r="B341" s="17">
        <v>338.5</v>
      </c>
      <c r="C341" s="17" t="s">
        <v>729</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729</v>
      </c>
    </row>
    <row r="342" spans="1:11">
      <c r="A342" s="17">
        <v>338.5</v>
      </c>
      <c r="B342" s="17">
        <v>339.5</v>
      </c>
      <c r="C342" s="17" t="s">
        <v>730</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730</v>
      </c>
    </row>
    <row r="343" spans="1:11">
      <c r="A343" s="17">
        <v>339.5</v>
      </c>
      <c r="B343" s="17">
        <v>340.5</v>
      </c>
      <c r="C343" s="17" t="s">
        <v>731</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731</v>
      </c>
    </row>
    <row r="344" spans="1:11">
      <c r="A344" s="17">
        <v>340.5</v>
      </c>
      <c r="B344" s="17">
        <v>341.5</v>
      </c>
      <c r="C344" s="17" t="s">
        <v>732</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732</v>
      </c>
    </row>
    <row r="345" spans="1:11">
      <c r="A345" s="17">
        <v>341.5</v>
      </c>
      <c r="B345" s="17">
        <v>342.5</v>
      </c>
      <c r="C345" s="17" t="s">
        <v>733</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733</v>
      </c>
    </row>
    <row r="346" spans="1:11">
      <c r="A346" s="17">
        <v>342.5</v>
      </c>
      <c r="B346" s="17">
        <v>343.5</v>
      </c>
      <c r="C346" s="17" t="s">
        <v>734</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734</v>
      </c>
    </row>
    <row r="347" spans="1:11">
      <c r="A347" s="17">
        <v>343.5</v>
      </c>
      <c r="B347" s="17">
        <v>344.5</v>
      </c>
      <c r="C347" s="17" t="s">
        <v>735</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735</v>
      </c>
    </row>
    <row r="348" spans="1:11">
      <c r="A348" s="17">
        <v>344.5</v>
      </c>
      <c r="B348" s="17">
        <v>345.5</v>
      </c>
      <c r="C348" s="17" t="s">
        <v>736</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736</v>
      </c>
    </row>
    <row r="349" spans="1:11">
      <c r="A349" s="17">
        <v>345.5</v>
      </c>
      <c r="B349" s="17">
        <v>346.5</v>
      </c>
      <c r="C349" s="17" t="s">
        <v>737</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737</v>
      </c>
    </row>
    <row r="350" spans="1:11">
      <c r="A350" s="17">
        <v>346.5</v>
      </c>
      <c r="B350" s="17">
        <v>347.5</v>
      </c>
      <c r="C350" s="17" t="s">
        <v>738</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738</v>
      </c>
    </row>
    <row r="351" spans="1:11">
      <c r="A351" s="17">
        <v>347.5</v>
      </c>
      <c r="B351" s="17">
        <v>348.5</v>
      </c>
      <c r="C351" s="17" t="s">
        <v>739</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739</v>
      </c>
    </row>
    <row r="352" spans="1:11">
      <c r="A352" s="17">
        <v>348.5</v>
      </c>
      <c r="B352" s="17">
        <v>349.5</v>
      </c>
      <c r="C352" s="17" t="s">
        <v>740</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740</v>
      </c>
    </row>
    <row r="353" spans="1:11">
      <c r="A353" s="17">
        <v>349.5</v>
      </c>
      <c r="B353" s="17">
        <v>350.5</v>
      </c>
      <c r="C353" s="17" t="s">
        <v>741</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741</v>
      </c>
    </row>
    <row r="354" spans="1:11">
      <c r="A354" s="17">
        <v>350.5</v>
      </c>
      <c r="B354" s="17">
        <v>351.5</v>
      </c>
      <c r="C354" s="17" t="s">
        <v>742</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742</v>
      </c>
    </row>
    <row r="355" spans="1:11">
      <c r="A355" s="17">
        <v>351.5</v>
      </c>
      <c r="B355" s="17">
        <v>352.5</v>
      </c>
      <c r="C355" s="17" t="s">
        <v>743</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743</v>
      </c>
    </row>
    <row r="356" spans="1:11">
      <c r="A356" s="17">
        <v>352.5</v>
      </c>
      <c r="B356" s="17">
        <v>353.5</v>
      </c>
      <c r="C356" s="17" t="s">
        <v>744</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744</v>
      </c>
    </row>
    <row r="357" spans="1:11">
      <c r="A357" s="17">
        <v>353.5</v>
      </c>
      <c r="B357" s="17">
        <v>354.5</v>
      </c>
      <c r="C357" s="17" t="s">
        <v>745</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745</v>
      </c>
    </row>
    <row r="358" spans="1:11">
      <c r="A358" s="17">
        <v>354.5</v>
      </c>
      <c r="B358" s="17">
        <v>355.5</v>
      </c>
      <c r="C358" s="17" t="s">
        <v>746</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746</v>
      </c>
    </row>
    <row r="359" spans="1:11">
      <c r="A359" s="17">
        <v>355.5</v>
      </c>
      <c r="B359" s="17">
        <v>356.5</v>
      </c>
      <c r="C359" s="17" t="s">
        <v>747</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747</v>
      </c>
    </row>
    <row r="360" spans="1:11">
      <c r="A360" s="17">
        <v>356.5</v>
      </c>
      <c r="B360" s="17">
        <v>357.5</v>
      </c>
      <c r="C360" s="17" t="s">
        <v>748</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748</v>
      </c>
    </row>
    <row r="361" spans="1:11">
      <c r="A361" s="17">
        <v>357.5</v>
      </c>
      <c r="B361" s="17">
        <v>358.5</v>
      </c>
      <c r="C361" s="17" t="s">
        <v>749</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749</v>
      </c>
    </row>
    <row r="362" spans="1:11">
      <c r="A362" s="17">
        <v>358.5</v>
      </c>
      <c r="B362" s="17">
        <v>359.5</v>
      </c>
      <c r="C362" s="17" t="s">
        <v>750</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750</v>
      </c>
    </row>
    <row r="363" spans="1:11">
      <c r="A363" s="17">
        <v>359.5</v>
      </c>
      <c r="B363" s="17">
        <v>360.5</v>
      </c>
      <c r="C363" s="17" t="s">
        <v>751</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751</v>
      </c>
    </row>
    <row r="364" spans="1:11">
      <c r="A364" s="17">
        <v>360.5</v>
      </c>
      <c r="B364" s="17">
        <v>361.5</v>
      </c>
      <c r="C364" s="17" t="s">
        <v>752</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752</v>
      </c>
    </row>
    <row r="365" spans="1:11">
      <c r="A365" s="17">
        <v>361.5</v>
      </c>
      <c r="B365" s="17">
        <v>362.5</v>
      </c>
      <c r="C365" s="17" t="s">
        <v>753</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753</v>
      </c>
    </row>
    <row r="366" spans="1:11">
      <c r="A366" s="17">
        <v>362.5</v>
      </c>
      <c r="B366" s="17">
        <v>363.5</v>
      </c>
      <c r="C366" s="17" t="s">
        <v>754</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754</v>
      </c>
    </row>
    <row r="367" spans="1:11">
      <c r="A367" s="17">
        <v>363.5</v>
      </c>
      <c r="B367" s="17">
        <v>364.5</v>
      </c>
      <c r="C367" s="17" t="s">
        <v>755</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755</v>
      </c>
    </row>
    <row r="368" spans="1:11">
      <c r="A368" s="17">
        <v>364.5</v>
      </c>
      <c r="B368" s="17">
        <v>365.5</v>
      </c>
      <c r="C368" s="17" t="s">
        <v>756</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756</v>
      </c>
    </row>
    <row r="369" spans="1:11">
      <c r="A369" s="17">
        <v>365.5</v>
      </c>
      <c r="B369" s="17">
        <v>366.5</v>
      </c>
      <c r="C369" s="17" t="s">
        <v>757</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757</v>
      </c>
    </row>
    <row r="370" spans="1:11">
      <c r="A370" s="17">
        <v>366.5</v>
      </c>
      <c r="B370" s="17">
        <v>367.5</v>
      </c>
      <c r="C370" s="17" t="s">
        <v>758</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758</v>
      </c>
    </row>
    <row r="371" spans="1:11">
      <c r="A371" s="17">
        <v>367.5</v>
      </c>
      <c r="B371" s="17">
        <v>368.5</v>
      </c>
      <c r="C371" s="17" t="s">
        <v>759</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759</v>
      </c>
    </row>
    <row r="372" spans="1:11">
      <c r="A372" s="17">
        <v>368.5</v>
      </c>
      <c r="B372" s="17">
        <v>369.5</v>
      </c>
      <c r="C372" s="17" t="s">
        <v>760</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760</v>
      </c>
    </row>
    <row r="373" spans="1:11">
      <c r="A373" s="17">
        <v>369.5</v>
      </c>
      <c r="B373" s="17">
        <v>370.5</v>
      </c>
      <c r="C373" s="17" t="s">
        <v>761</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761</v>
      </c>
    </row>
    <row r="374" spans="1:11">
      <c r="A374" s="17">
        <v>370.5</v>
      </c>
      <c r="B374" s="17">
        <v>371.5</v>
      </c>
      <c r="C374" s="17" t="s">
        <v>762</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762</v>
      </c>
    </row>
    <row r="375" spans="1:11">
      <c r="A375" s="17">
        <v>371.5</v>
      </c>
      <c r="B375" s="17">
        <v>372.5</v>
      </c>
      <c r="C375" s="17" t="s">
        <v>763</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763</v>
      </c>
    </row>
    <row r="376" spans="1:11">
      <c r="A376" s="17">
        <v>372.5</v>
      </c>
      <c r="B376" s="17">
        <v>373.5</v>
      </c>
      <c r="C376" s="17" t="s">
        <v>764</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764</v>
      </c>
    </row>
    <row r="377" spans="1:11">
      <c r="A377" s="17">
        <v>373.5</v>
      </c>
      <c r="B377" s="17">
        <v>374.5</v>
      </c>
      <c r="C377" s="17" t="s">
        <v>765</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765</v>
      </c>
    </row>
    <row r="378" spans="1:11">
      <c r="A378" s="17">
        <v>374.5</v>
      </c>
      <c r="B378" s="17">
        <v>375.5</v>
      </c>
      <c r="C378" s="17" t="s">
        <v>766</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766</v>
      </c>
    </row>
    <row r="379" spans="1:11">
      <c r="A379" s="17">
        <v>375.5</v>
      </c>
      <c r="B379" s="17">
        <v>376.5</v>
      </c>
      <c r="C379" s="17" t="s">
        <v>767</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767</v>
      </c>
    </row>
    <row r="380" spans="1:11">
      <c r="A380" s="17">
        <v>376.5</v>
      </c>
      <c r="B380" s="17">
        <v>377.5</v>
      </c>
      <c r="C380" s="17" t="s">
        <v>768</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768</v>
      </c>
    </row>
    <row r="381" spans="1:11">
      <c r="A381" s="17">
        <v>377.5</v>
      </c>
      <c r="B381" s="17">
        <v>378.5</v>
      </c>
      <c r="C381" s="17" t="s">
        <v>769</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769</v>
      </c>
    </row>
    <row r="382" spans="1:11">
      <c r="A382" s="17">
        <v>378.5</v>
      </c>
      <c r="B382" s="17">
        <v>379.5</v>
      </c>
      <c r="C382" s="17" t="s">
        <v>770</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770</v>
      </c>
    </row>
    <row r="383" spans="1:11">
      <c r="A383" s="17">
        <v>379.5</v>
      </c>
      <c r="B383" s="17">
        <v>380.5</v>
      </c>
      <c r="C383" s="17" t="s">
        <v>771</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771</v>
      </c>
    </row>
    <row r="384" spans="1:11">
      <c r="A384" s="17">
        <v>380.5</v>
      </c>
      <c r="B384" s="17">
        <v>381.5</v>
      </c>
      <c r="C384" s="17" t="s">
        <v>772</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772</v>
      </c>
    </row>
    <row r="385" spans="1:11">
      <c r="A385" s="17">
        <v>381.5</v>
      </c>
      <c r="B385" s="17">
        <v>382.5</v>
      </c>
      <c r="C385" s="17" t="s">
        <v>773</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773</v>
      </c>
    </row>
    <row r="386" spans="1:11">
      <c r="A386" s="17">
        <v>382.5</v>
      </c>
      <c r="B386" s="17">
        <v>383.5</v>
      </c>
      <c r="C386" s="17" t="s">
        <v>774</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774</v>
      </c>
    </row>
    <row r="387" spans="1:11">
      <c r="A387" s="17">
        <v>383.5</v>
      </c>
      <c r="B387" s="17">
        <v>384.5</v>
      </c>
      <c r="C387" s="17" t="s">
        <v>775</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775</v>
      </c>
    </row>
    <row r="388" spans="1:11">
      <c r="A388" s="17">
        <v>384.5</v>
      </c>
      <c r="B388" s="17">
        <v>385.5</v>
      </c>
      <c r="C388" s="17" t="s">
        <v>776</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776</v>
      </c>
    </row>
    <row r="389" spans="1:11">
      <c r="A389" s="17">
        <v>385.5</v>
      </c>
      <c r="B389" s="17">
        <v>386.5</v>
      </c>
      <c r="C389" s="17" t="s">
        <v>777</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777</v>
      </c>
    </row>
    <row r="390" spans="1:11">
      <c r="A390" s="17">
        <v>386.5</v>
      </c>
      <c r="B390" s="17">
        <v>387.5</v>
      </c>
      <c r="C390" s="17" t="s">
        <v>778</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778</v>
      </c>
    </row>
    <row r="391" spans="1:11">
      <c r="A391" s="17">
        <v>387.5</v>
      </c>
      <c r="B391" s="17">
        <v>388.5</v>
      </c>
      <c r="C391" s="17" t="s">
        <v>779</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779</v>
      </c>
    </row>
    <row r="392" spans="1:11">
      <c r="A392" s="17">
        <v>388.5</v>
      </c>
      <c r="B392" s="17">
        <v>389.5</v>
      </c>
      <c r="C392" s="17" t="s">
        <v>780</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780</v>
      </c>
    </row>
    <row r="393" spans="1:11">
      <c r="A393" s="17">
        <v>389.5</v>
      </c>
      <c r="B393" s="17">
        <v>390.5</v>
      </c>
      <c r="C393" s="17" t="s">
        <v>781</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781</v>
      </c>
    </row>
    <row r="394" spans="1:11">
      <c r="A394" s="17">
        <v>390.5</v>
      </c>
      <c r="B394" s="17">
        <v>391.5</v>
      </c>
      <c r="C394" s="17" t="s">
        <v>782</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782</v>
      </c>
    </row>
    <row r="395" spans="1:11">
      <c r="A395" s="17">
        <v>391.5</v>
      </c>
      <c r="B395" s="17">
        <v>392.5</v>
      </c>
      <c r="C395" s="17" t="s">
        <v>783</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783</v>
      </c>
    </row>
    <row r="396" spans="1:11">
      <c r="A396" s="17">
        <v>392.5</v>
      </c>
      <c r="B396" s="17">
        <v>393.5</v>
      </c>
      <c r="C396" s="17" t="s">
        <v>784</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784</v>
      </c>
    </row>
    <row r="397" spans="1:11">
      <c r="A397" s="17">
        <v>393.5</v>
      </c>
      <c r="B397" s="17">
        <v>394.5</v>
      </c>
      <c r="C397" s="17" t="s">
        <v>785</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785</v>
      </c>
    </row>
    <row r="398" spans="1:11">
      <c r="A398" s="17">
        <v>394.5</v>
      </c>
      <c r="B398" s="17">
        <v>395.5</v>
      </c>
      <c r="C398" s="17" t="s">
        <v>786</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786</v>
      </c>
    </row>
    <row r="399" spans="1:11">
      <c r="A399" s="17">
        <v>395.5</v>
      </c>
      <c r="B399" s="17">
        <v>396.5</v>
      </c>
      <c r="C399" s="17" t="s">
        <v>787</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787</v>
      </c>
    </row>
    <row r="400" spans="1:11">
      <c r="A400" s="17">
        <v>396.5</v>
      </c>
      <c r="B400" s="17">
        <v>397.5</v>
      </c>
      <c r="C400" s="17" t="s">
        <v>788</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788</v>
      </c>
    </row>
    <row r="401" spans="1:11">
      <c r="A401" s="17">
        <v>397.5</v>
      </c>
      <c r="B401" s="17">
        <v>398.5</v>
      </c>
      <c r="C401" s="17" t="s">
        <v>789</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789</v>
      </c>
    </row>
    <row r="402" spans="1:11">
      <c r="A402" s="17">
        <v>398.5</v>
      </c>
      <c r="B402" s="17">
        <v>399.5</v>
      </c>
      <c r="C402" s="17" t="s">
        <v>790</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790</v>
      </c>
    </row>
    <row r="403" spans="1:11">
      <c r="A403" s="17">
        <v>399.5</v>
      </c>
      <c r="B403" s="17">
        <v>400.5</v>
      </c>
      <c r="C403" s="17" t="s">
        <v>791</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791</v>
      </c>
    </row>
    <row r="404" spans="1:11">
      <c r="A404" s="17">
        <v>400.5</v>
      </c>
      <c r="B404" s="17">
        <v>401.5</v>
      </c>
      <c r="C404" s="17" t="s">
        <v>792</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792</v>
      </c>
    </row>
    <row r="405" spans="1:11">
      <c r="A405" s="17">
        <v>401.5</v>
      </c>
      <c r="B405" s="17">
        <v>402.5</v>
      </c>
      <c r="C405" s="17" t="s">
        <v>793</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793</v>
      </c>
    </row>
    <row r="406" spans="1:11">
      <c r="A406" s="17">
        <v>402.5</v>
      </c>
      <c r="B406" s="17">
        <v>403.5</v>
      </c>
      <c r="C406" s="17" t="s">
        <v>794</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794</v>
      </c>
    </row>
    <row r="407" spans="1:11">
      <c r="A407" s="17">
        <v>403.5</v>
      </c>
      <c r="B407" s="17">
        <v>404.5</v>
      </c>
      <c r="C407" s="17" t="s">
        <v>795</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795</v>
      </c>
    </row>
    <row r="408" spans="1:11">
      <c r="A408" s="17">
        <v>404.5</v>
      </c>
      <c r="B408" s="17">
        <v>405.5</v>
      </c>
      <c r="C408" s="17" t="s">
        <v>796</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796</v>
      </c>
    </row>
    <row r="409" spans="1:11">
      <c r="A409" s="17">
        <v>405.5</v>
      </c>
      <c r="B409" s="17">
        <v>406.5</v>
      </c>
      <c r="C409" s="17" t="s">
        <v>797</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797</v>
      </c>
    </row>
    <row r="410" spans="1:11">
      <c r="A410" s="17">
        <v>406.5</v>
      </c>
      <c r="B410" s="17">
        <v>407.5</v>
      </c>
      <c r="C410" s="17" t="s">
        <v>798</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798</v>
      </c>
    </row>
    <row r="411" spans="1:11">
      <c r="A411" s="17">
        <v>407.5</v>
      </c>
      <c r="B411" s="17">
        <v>408.5</v>
      </c>
      <c r="C411" s="17" t="s">
        <v>799</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799</v>
      </c>
    </row>
    <row r="412" spans="1:11">
      <c r="A412" s="17">
        <v>408.5</v>
      </c>
      <c r="B412" s="17">
        <v>409.5</v>
      </c>
      <c r="C412" s="17" t="s">
        <v>800</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800</v>
      </c>
    </row>
    <row r="413" spans="1:11">
      <c r="A413" s="17">
        <v>409.5</v>
      </c>
      <c r="B413" s="17">
        <v>410.5</v>
      </c>
      <c r="C413" s="17" t="s">
        <v>801</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801</v>
      </c>
    </row>
    <row r="414" spans="1:11">
      <c r="A414" s="17">
        <v>410.5</v>
      </c>
      <c r="B414" s="17">
        <v>411.5</v>
      </c>
      <c r="C414" s="17" t="s">
        <v>802</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802</v>
      </c>
    </row>
    <row r="415" spans="1:11">
      <c r="A415" s="17">
        <v>411.5</v>
      </c>
      <c r="B415" s="17">
        <v>412.5</v>
      </c>
      <c r="C415" s="17" t="s">
        <v>803</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803</v>
      </c>
    </row>
    <row r="416" spans="1:11">
      <c r="A416" s="17">
        <v>412.5</v>
      </c>
      <c r="B416" s="17">
        <v>413.5</v>
      </c>
      <c r="C416" s="17" t="s">
        <v>804</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804</v>
      </c>
    </row>
    <row r="417" spans="1:11">
      <c r="A417" s="17">
        <v>413.5</v>
      </c>
      <c r="B417" s="17">
        <v>414.5</v>
      </c>
      <c r="C417" s="17" t="s">
        <v>805</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805</v>
      </c>
    </row>
    <row r="418" spans="1:11">
      <c r="A418" s="17">
        <v>414.5</v>
      </c>
      <c r="B418" s="17">
        <v>415.5</v>
      </c>
      <c r="C418" s="17" t="s">
        <v>806</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806</v>
      </c>
    </row>
    <row r="419" spans="1:11">
      <c r="A419" s="17">
        <v>415.5</v>
      </c>
      <c r="B419" s="17">
        <v>416.5</v>
      </c>
      <c r="C419" s="17" t="s">
        <v>807</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807</v>
      </c>
    </row>
    <row r="420" spans="1:11">
      <c r="A420" s="17">
        <v>416.5</v>
      </c>
      <c r="B420" s="17">
        <v>417.5</v>
      </c>
      <c r="C420" s="17" t="s">
        <v>808</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808</v>
      </c>
    </row>
    <row r="421" spans="1:11">
      <c r="A421" s="17">
        <v>417.5</v>
      </c>
      <c r="B421" s="17">
        <v>418.5</v>
      </c>
      <c r="C421" s="17" t="s">
        <v>809</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809</v>
      </c>
    </row>
    <row r="422" spans="1:11">
      <c r="A422" s="17">
        <v>418.5</v>
      </c>
      <c r="B422" s="17">
        <v>419.5</v>
      </c>
      <c r="C422" s="17" t="s">
        <v>810</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810</v>
      </c>
    </row>
    <row r="423" spans="1:11">
      <c r="A423" s="17">
        <v>419.5</v>
      </c>
      <c r="B423" s="17">
        <v>420.5</v>
      </c>
      <c r="C423" s="17" t="s">
        <v>811</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811</v>
      </c>
    </row>
    <row r="424" spans="1:11">
      <c r="A424" s="17">
        <v>420.5</v>
      </c>
      <c r="B424" s="17">
        <v>421.5</v>
      </c>
      <c r="C424" s="17" t="s">
        <v>812</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812</v>
      </c>
    </row>
    <row r="425" spans="1:11">
      <c r="A425" s="17">
        <v>421.5</v>
      </c>
      <c r="B425" s="17">
        <v>422.5</v>
      </c>
      <c r="C425" s="17" t="s">
        <v>813</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813</v>
      </c>
    </row>
    <row r="426" spans="1:11">
      <c r="A426" s="17">
        <v>422.5</v>
      </c>
      <c r="B426" s="17">
        <v>423.5</v>
      </c>
      <c r="C426" s="17" t="s">
        <v>814</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814</v>
      </c>
    </row>
    <row r="427" spans="1:11">
      <c r="A427" s="17">
        <v>423.5</v>
      </c>
      <c r="B427" s="17">
        <v>424.5</v>
      </c>
      <c r="C427" s="17" t="s">
        <v>815</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815</v>
      </c>
    </row>
    <row r="428" spans="1:11">
      <c r="A428" s="17">
        <v>424.5</v>
      </c>
      <c r="B428" s="17">
        <v>425.5</v>
      </c>
      <c r="C428" s="17" t="s">
        <v>816</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816</v>
      </c>
    </row>
    <row r="429" spans="1:11">
      <c r="A429" s="17">
        <v>425.5</v>
      </c>
      <c r="B429" s="17">
        <v>426.5</v>
      </c>
      <c r="C429" s="17" t="s">
        <v>817</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817</v>
      </c>
    </row>
    <row r="430" spans="1:11">
      <c r="A430" s="17">
        <v>426.5</v>
      </c>
      <c r="B430" s="17">
        <v>427.5</v>
      </c>
      <c r="C430" s="17" t="s">
        <v>818</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818</v>
      </c>
    </row>
    <row r="431" spans="1:11">
      <c r="A431" s="17">
        <v>427.5</v>
      </c>
      <c r="B431" s="17">
        <v>428.5</v>
      </c>
      <c r="C431" s="17" t="s">
        <v>819</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819</v>
      </c>
    </row>
    <row r="432" spans="1:11">
      <c r="A432" s="17">
        <v>428.5</v>
      </c>
      <c r="B432" s="17">
        <v>429.5</v>
      </c>
      <c r="C432" s="17" t="s">
        <v>820</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820</v>
      </c>
    </row>
    <row r="433" spans="1:11">
      <c r="A433" s="17">
        <v>429.5</v>
      </c>
      <c r="B433" s="17">
        <v>430.5</v>
      </c>
      <c r="C433" s="17" t="s">
        <v>821</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821</v>
      </c>
    </row>
    <row r="434" spans="1:11">
      <c r="A434" s="17">
        <v>430.5</v>
      </c>
      <c r="B434" s="17">
        <v>431.5</v>
      </c>
      <c r="C434" s="17" t="s">
        <v>822</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822</v>
      </c>
    </row>
    <row r="435" spans="1:11">
      <c r="A435" s="17">
        <v>431.5</v>
      </c>
      <c r="B435" s="17">
        <v>432.5</v>
      </c>
      <c r="C435" s="17" t="s">
        <v>823</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823</v>
      </c>
    </row>
    <row r="436" spans="1:11">
      <c r="A436" s="17">
        <v>432.5</v>
      </c>
      <c r="B436" s="17">
        <v>433.5</v>
      </c>
      <c r="C436" s="17" t="s">
        <v>824</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824</v>
      </c>
    </row>
    <row r="437" spans="1:11">
      <c r="A437" s="17">
        <v>433.5</v>
      </c>
      <c r="B437" s="17">
        <v>434.5</v>
      </c>
      <c r="C437" s="17" t="s">
        <v>825</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825</v>
      </c>
    </row>
    <row r="438" spans="1:11">
      <c r="A438" s="17">
        <v>434.5</v>
      </c>
      <c r="B438" s="17">
        <v>435.5</v>
      </c>
      <c r="C438" s="17" t="s">
        <v>826</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826</v>
      </c>
    </row>
    <row r="439" spans="1:11">
      <c r="A439" s="17">
        <v>435.5</v>
      </c>
      <c r="B439" s="17">
        <v>436.5</v>
      </c>
      <c r="C439" s="17" t="s">
        <v>827</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827</v>
      </c>
    </row>
    <row r="440" spans="1:11">
      <c r="A440" s="17">
        <v>436.5</v>
      </c>
      <c r="B440" s="17">
        <v>437.5</v>
      </c>
      <c r="C440" s="17" t="s">
        <v>828</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828</v>
      </c>
    </row>
    <row r="441" spans="1:11">
      <c r="A441" s="17">
        <v>437.5</v>
      </c>
      <c r="B441" s="17">
        <v>438.5</v>
      </c>
      <c r="C441" s="17" t="s">
        <v>829</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829</v>
      </c>
    </row>
    <row r="442" spans="1:11">
      <c r="A442" s="17">
        <v>438.5</v>
      </c>
      <c r="B442" s="17">
        <v>439.5</v>
      </c>
      <c r="C442" s="17" t="s">
        <v>830</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830</v>
      </c>
    </row>
    <row r="443" spans="1:11">
      <c r="A443" s="17">
        <v>439.5</v>
      </c>
      <c r="B443" s="17">
        <v>440.5</v>
      </c>
      <c r="C443" s="17" t="s">
        <v>831</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831</v>
      </c>
    </row>
    <row r="444" spans="1:11">
      <c r="A444" s="17">
        <v>440.5</v>
      </c>
      <c r="B444" s="17">
        <v>441.5</v>
      </c>
      <c r="C444" s="17" t="s">
        <v>832</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832</v>
      </c>
    </row>
    <row r="445" spans="1:11">
      <c r="A445" s="17">
        <v>441.5</v>
      </c>
      <c r="B445" s="17">
        <v>442.5</v>
      </c>
      <c r="C445" s="17" t="s">
        <v>833</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833</v>
      </c>
    </row>
    <row r="446" spans="1:11">
      <c r="A446" s="17">
        <v>442.5</v>
      </c>
      <c r="B446" s="17">
        <v>443.5</v>
      </c>
      <c r="C446" s="17" t="s">
        <v>834</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834</v>
      </c>
    </row>
    <row r="447" spans="1:11">
      <c r="A447" s="17">
        <v>443.5</v>
      </c>
      <c r="B447" s="17">
        <v>444.5</v>
      </c>
      <c r="C447" s="17" t="s">
        <v>835</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835</v>
      </c>
    </row>
    <row r="448" spans="1:11">
      <c r="A448" s="17">
        <v>444.5</v>
      </c>
      <c r="B448" s="17">
        <v>445.5</v>
      </c>
      <c r="C448" s="17" t="s">
        <v>836</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836</v>
      </c>
    </row>
    <row r="449" spans="1:11">
      <c r="A449" s="17">
        <v>445.5</v>
      </c>
      <c r="B449" s="17">
        <v>446.5</v>
      </c>
      <c r="C449" s="17" t="s">
        <v>837</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837</v>
      </c>
    </row>
    <row r="450" spans="1:11">
      <c r="A450" s="17">
        <v>446.5</v>
      </c>
      <c r="B450" s="17">
        <v>447.5</v>
      </c>
      <c r="C450" s="17" t="s">
        <v>838</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838</v>
      </c>
    </row>
    <row r="451" spans="1:11">
      <c r="A451" s="17">
        <v>447.5</v>
      </c>
      <c r="B451" s="17">
        <v>448.5</v>
      </c>
      <c r="C451" s="17" t="s">
        <v>839</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839</v>
      </c>
    </row>
    <row r="452" spans="1:11">
      <c r="A452" s="17">
        <v>448.5</v>
      </c>
      <c r="B452" s="17">
        <v>449.5</v>
      </c>
      <c r="C452" s="17" t="s">
        <v>840</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840</v>
      </c>
    </row>
    <row r="453" spans="1:11">
      <c r="A453" s="17">
        <v>449.5</v>
      </c>
      <c r="B453" s="17">
        <v>450.5</v>
      </c>
      <c r="C453" s="17" t="s">
        <v>841</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841</v>
      </c>
    </row>
    <row r="454" spans="1:11">
      <c r="A454" s="17">
        <v>450.5</v>
      </c>
      <c r="B454" s="17">
        <v>451.5</v>
      </c>
      <c r="C454" s="17" t="s">
        <v>842</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842</v>
      </c>
    </row>
    <row r="455" spans="1:11">
      <c r="A455" s="17">
        <v>451.5</v>
      </c>
      <c r="B455" s="17">
        <v>452.5</v>
      </c>
      <c r="C455" s="17" t="s">
        <v>843</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843</v>
      </c>
    </row>
    <row r="456" spans="1:11">
      <c r="A456" s="17">
        <v>452.5</v>
      </c>
      <c r="B456" s="17">
        <v>453.5</v>
      </c>
      <c r="C456" s="17" t="s">
        <v>844</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844</v>
      </c>
    </row>
    <row r="457" spans="1:11">
      <c r="A457" s="17">
        <v>453.5</v>
      </c>
      <c r="B457" s="17">
        <v>454.5</v>
      </c>
      <c r="C457" s="17" t="s">
        <v>845</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845</v>
      </c>
    </row>
    <row r="458" spans="1:11">
      <c r="A458" s="17">
        <v>454.5</v>
      </c>
      <c r="B458" s="17">
        <v>455.5</v>
      </c>
      <c r="C458" s="17" t="s">
        <v>846</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846</v>
      </c>
    </row>
    <row r="459" spans="1:11">
      <c r="A459" s="17">
        <v>455.5</v>
      </c>
      <c r="B459" s="17">
        <v>456.5</v>
      </c>
      <c r="C459" s="17" t="s">
        <v>847</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847</v>
      </c>
    </row>
    <row r="460" spans="1:11">
      <c r="A460" s="17">
        <v>456.5</v>
      </c>
      <c r="B460" s="17">
        <v>457.5</v>
      </c>
      <c r="C460" s="17" t="s">
        <v>848</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848</v>
      </c>
    </row>
    <row r="461" spans="1:11">
      <c r="A461" s="17">
        <v>457.5</v>
      </c>
      <c r="B461" s="17">
        <v>458.5</v>
      </c>
      <c r="C461" s="17" t="s">
        <v>849</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849</v>
      </c>
    </row>
    <row r="462" spans="1:11">
      <c r="A462" s="17">
        <v>458.5</v>
      </c>
      <c r="B462" s="17">
        <v>459.5</v>
      </c>
      <c r="C462" s="17" t="s">
        <v>850</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850</v>
      </c>
    </row>
    <row r="463" spans="1:11">
      <c r="A463" s="17">
        <v>459.5</v>
      </c>
      <c r="B463" s="17">
        <v>460.5</v>
      </c>
      <c r="C463" s="17" t="s">
        <v>851</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851</v>
      </c>
    </row>
    <row r="464" spans="1:11">
      <c r="A464" s="17">
        <v>460.5</v>
      </c>
      <c r="B464" s="17">
        <v>461.5</v>
      </c>
      <c r="C464" s="17" t="s">
        <v>852</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852</v>
      </c>
    </row>
    <row r="465" spans="1:11">
      <c r="A465" s="17">
        <v>461.5</v>
      </c>
      <c r="B465" s="17">
        <v>462.5</v>
      </c>
      <c r="C465" s="17" t="s">
        <v>853</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853</v>
      </c>
    </row>
    <row r="466" spans="1:11">
      <c r="A466" s="17">
        <v>462.5</v>
      </c>
      <c r="B466" s="17">
        <v>463.5</v>
      </c>
      <c r="C466" s="17" t="s">
        <v>854</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854</v>
      </c>
    </row>
    <row r="467" spans="1:11">
      <c r="A467" s="17">
        <v>463.5</v>
      </c>
      <c r="B467" s="17">
        <v>464.5</v>
      </c>
      <c r="C467" s="17" t="s">
        <v>855</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855</v>
      </c>
    </row>
    <row r="468" spans="1:11">
      <c r="A468" s="17">
        <v>464.5</v>
      </c>
      <c r="B468" s="17">
        <v>465.5</v>
      </c>
      <c r="C468" s="17" t="s">
        <v>856</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856</v>
      </c>
    </row>
    <row r="469" spans="1:11">
      <c r="A469" s="17">
        <v>465.5</v>
      </c>
      <c r="B469" s="17">
        <v>466.5</v>
      </c>
      <c r="C469" s="17" t="s">
        <v>857</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857</v>
      </c>
    </row>
    <row r="470" spans="1:11">
      <c r="A470" s="17">
        <v>466.5</v>
      </c>
      <c r="B470" s="17">
        <v>467.5</v>
      </c>
      <c r="C470" s="17" t="s">
        <v>858</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858</v>
      </c>
    </row>
    <row r="471" spans="1:11">
      <c r="A471" s="17">
        <v>467.5</v>
      </c>
      <c r="B471" s="17">
        <v>468.5</v>
      </c>
      <c r="C471" s="17" t="s">
        <v>859</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859</v>
      </c>
    </row>
    <row r="472" spans="1:11">
      <c r="A472" s="17">
        <v>468.5</v>
      </c>
      <c r="B472" s="17">
        <v>469.5</v>
      </c>
      <c r="C472" s="17" t="s">
        <v>860</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860</v>
      </c>
    </row>
    <row r="473" spans="1:11">
      <c r="A473" s="17">
        <v>469.5</v>
      </c>
      <c r="B473" s="17">
        <v>470.5</v>
      </c>
      <c r="C473" s="17" t="s">
        <v>861</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861</v>
      </c>
    </row>
    <row r="474" spans="1:11">
      <c r="A474" s="17">
        <v>470.5</v>
      </c>
      <c r="B474" s="17">
        <v>471.5</v>
      </c>
      <c r="C474" s="17" t="s">
        <v>862</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862</v>
      </c>
    </row>
    <row r="475" spans="1:11">
      <c r="A475" s="17">
        <v>471.5</v>
      </c>
      <c r="B475" s="17">
        <v>472.5</v>
      </c>
      <c r="C475" s="17" t="s">
        <v>863</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863</v>
      </c>
    </row>
    <row r="476" spans="1:11">
      <c r="A476" s="17">
        <v>472.5</v>
      </c>
      <c r="B476" s="17">
        <v>473.5</v>
      </c>
      <c r="C476" s="17" t="s">
        <v>864</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864</v>
      </c>
    </row>
    <row r="477" spans="1:11">
      <c r="A477" s="17">
        <v>473.5</v>
      </c>
      <c r="B477" s="17">
        <v>474.5</v>
      </c>
      <c r="C477" s="17" t="s">
        <v>865</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865</v>
      </c>
    </row>
    <row r="478" spans="1:11">
      <c r="A478" s="17">
        <v>474.5</v>
      </c>
      <c r="B478" s="17">
        <v>475.5</v>
      </c>
      <c r="C478" s="17" t="s">
        <v>866</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866</v>
      </c>
    </row>
    <row r="479" spans="1:11">
      <c r="A479" s="17">
        <v>475.5</v>
      </c>
      <c r="B479" s="17">
        <v>476.5</v>
      </c>
      <c r="C479" s="17" t="s">
        <v>867</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867</v>
      </c>
    </row>
    <row r="480" spans="1:11">
      <c r="A480" s="17">
        <v>476.5</v>
      </c>
      <c r="B480" s="17">
        <v>477.5</v>
      </c>
      <c r="C480" s="17" t="s">
        <v>868</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868</v>
      </c>
    </row>
    <row r="481" spans="1:11">
      <c r="A481" s="17">
        <v>477.5</v>
      </c>
      <c r="B481" s="17">
        <v>478.5</v>
      </c>
      <c r="C481" s="17" t="s">
        <v>869</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869</v>
      </c>
    </row>
    <row r="482" spans="1:11">
      <c r="A482" s="17">
        <v>478.5</v>
      </c>
      <c r="B482" s="17">
        <v>479.5</v>
      </c>
      <c r="C482" s="17" t="s">
        <v>870</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870</v>
      </c>
    </row>
    <row r="483" spans="1:11">
      <c r="A483" s="17">
        <v>479.5</v>
      </c>
      <c r="B483" s="17">
        <v>480.5</v>
      </c>
      <c r="C483" s="17" t="s">
        <v>871</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871</v>
      </c>
    </row>
    <row r="484" spans="1:11">
      <c r="A484" s="17">
        <v>480.5</v>
      </c>
      <c r="B484" s="17">
        <v>481.5</v>
      </c>
      <c r="C484" s="17" t="s">
        <v>872</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872</v>
      </c>
    </row>
    <row r="485" spans="1:11">
      <c r="A485" s="17">
        <v>481.5</v>
      </c>
      <c r="B485" s="17">
        <v>482.5</v>
      </c>
      <c r="C485" s="17" t="s">
        <v>873</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873</v>
      </c>
    </row>
    <row r="486" spans="1:11">
      <c r="A486" s="17">
        <v>482.5</v>
      </c>
      <c r="B486" s="17">
        <v>483.5</v>
      </c>
      <c r="C486" s="17" t="s">
        <v>874</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874</v>
      </c>
    </row>
    <row r="487" spans="1:11">
      <c r="A487" s="17">
        <v>483.5</v>
      </c>
      <c r="B487" s="17">
        <v>484.5</v>
      </c>
      <c r="C487" s="17" t="s">
        <v>875</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875</v>
      </c>
    </row>
    <row r="488" spans="1:11">
      <c r="A488" s="17">
        <v>484.5</v>
      </c>
      <c r="B488" s="17">
        <v>485.5</v>
      </c>
      <c r="C488" s="17" t="s">
        <v>876</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876</v>
      </c>
    </row>
    <row r="489" spans="1:11">
      <c r="A489" s="17">
        <v>485.5</v>
      </c>
      <c r="B489" s="17">
        <v>486.5</v>
      </c>
      <c r="C489" s="17" t="s">
        <v>877</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877</v>
      </c>
    </row>
    <row r="490" spans="1:11">
      <c r="A490" s="17">
        <v>486.5</v>
      </c>
      <c r="B490" s="17">
        <v>487.5</v>
      </c>
      <c r="C490" s="17" t="s">
        <v>878</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878</v>
      </c>
    </row>
    <row r="491" spans="1:11">
      <c r="A491" s="17">
        <v>487.5</v>
      </c>
      <c r="B491" s="17">
        <v>488.5</v>
      </c>
      <c r="C491" s="17" t="s">
        <v>879</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879</v>
      </c>
    </row>
    <row r="492" spans="1:11">
      <c r="A492" s="17">
        <v>488.5</v>
      </c>
      <c r="B492" s="17">
        <v>489.5</v>
      </c>
      <c r="C492" s="17" t="s">
        <v>880</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880</v>
      </c>
    </row>
    <row r="493" spans="1:11">
      <c r="A493" s="17">
        <v>489.5</v>
      </c>
      <c r="B493" s="17">
        <v>490.5</v>
      </c>
      <c r="C493" s="17" t="s">
        <v>881</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881</v>
      </c>
    </row>
    <row r="494" spans="1:11">
      <c r="A494" s="17">
        <v>490.5</v>
      </c>
      <c r="B494" s="17">
        <v>491.5</v>
      </c>
      <c r="C494" s="17" t="s">
        <v>882</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882</v>
      </c>
    </row>
    <row r="495" spans="1:11">
      <c r="A495" s="17">
        <v>491.5</v>
      </c>
      <c r="B495" s="17">
        <v>492.5</v>
      </c>
      <c r="C495" s="17" t="s">
        <v>883</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883</v>
      </c>
    </row>
    <row r="496" spans="1:11">
      <c r="A496" s="17">
        <v>492.5</v>
      </c>
      <c r="B496" s="17">
        <v>493.5</v>
      </c>
      <c r="C496" s="17" t="s">
        <v>884</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884</v>
      </c>
    </row>
    <row r="497" spans="1:11">
      <c r="A497" s="17">
        <v>493.5</v>
      </c>
      <c r="B497" s="17">
        <v>494.5</v>
      </c>
      <c r="C497" s="17" t="s">
        <v>885</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885</v>
      </c>
    </row>
    <row r="498" spans="1:11">
      <c r="A498" s="17">
        <v>494.5</v>
      </c>
      <c r="B498" s="17">
        <v>495.5</v>
      </c>
      <c r="C498" s="17" t="s">
        <v>886</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886</v>
      </c>
    </row>
    <row r="499" spans="1:11">
      <c r="A499" s="17">
        <v>495.5</v>
      </c>
      <c r="B499" s="17">
        <v>496.5</v>
      </c>
      <c r="C499" s="17" t="s">
        <v>887</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887</v>
      </c>
    </row>
    <row r="500" spans="1:11">
      <c r="A500" s="17">
        <v>496.5</v>
      </c>
      <c r="B500" s="17">
        <v>497.5</v>
      </c>
      <c r="C500" s="17" t="s">
        <v>888</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888</v>
      </c>
    </row>
    <row r="501" spans="1:11">
      <c r="A501" s="17">
        <v>497.5</v>
      </c>
      <c r="B501" s="17">
        <v>498.5</v>
      </c>
      <c r="C501" s="17" t="s">
        <v>889</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889</v>
      </c>
    </row>
    <row r="502" spans="1:11">
      <c r="A502" s="17">
        <v>498.5</v>
      </c>
      <c r="B502" s="17">
        <v>499.5</v>
      </c>
      <c r="C502" s="17" t="s">
        <v>890</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890</v>
      </c>
    </row>
    <row r="503" spans="1:11">
      <c r="A503" s="17">
        <v>499.5</v>
      </c>
      <c r="B503" s="17">
        <v>500.5</v>
      </c>
      <c r="C503" s="17" t="s">
        <v>891</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891</v>
      </c>
    </row>
    <row r="504" spans="1:11">
      <c r="A504" s="17">
        <v>500.5</v>
      </c>
      <c r="C504" s="17" t="s">
        <v>891</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384</v>
      </c>
      <c r="J504" s="47" t="s">
        <v>384</v>
      </c>
      <c r="K504" s="17" t="s">
        <v>891</v>
      </c>
    </row>
    <row r="505" spans="1:11">
      <c r="I505" s="48" t="s">
        <v>641</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58" t="s">
        <v>372</v>
      </c>
      <c r="B2" s="658"/>
      <c r="C2" s="658" t="s">
        <v>388</v>
      </c>
      <c r="D2" s="658" t="s">
        <v>389</v>
      </c>
    </row>
    <row r="3" spans="1:11">
      <c r="A3" s="20" t="s">
        <v>376</v>
      </c>
      <c r="B3" s="20" t="s">
        <v>377</v>
      </c>
      <c r="C3" s="658"/>
      <c r="D3" s="658"/>
      <c r="I3" s="17" t="s">
        <v>378</v>
      </c>
      <c r="J3" s="17" t="s">
        <v>379</v>
      </c>
    </row>
    <row r="4" spans="1:11">
      <c r="B4" s="17">
        <v>1.5</v>
      </c>
      <c r="C4" s="17" t="s">
        <v>892</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892</v>
      </c>
    </row>
    <row r="5" spans="1:11">
      <c r="A5" s="17">
        <v>1.5</v>
      </c>
      <c r="B5" s="17">
        <v>2.5</v>
      </c>
      <c r="C5" s="17" t="s">
        <v>893</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893</v>
      </c>
    </row>
    <row r="6" spans="1:11">
      <c r="A6" s="17">
        <v>2.5</v>
      </c>
      <c r="B6" s="17">
        <v>3.5</v>
      </c>
      <c r="C6" s="17" t="s">
        <v>894</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894</v>
      </c>
    </row>
    <row r="7" spans="1:11">
      <c r="A7" s="17">
        <v>3.5</v>
      </c>
      <c r="B7" s="17">
        <v>4.5</v>
      </c>
      <c r="C7" s="17" t="s">
        <v>895</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895</v>
      </c>
    </row>
    <row r="8" spans="1:11">
      <c r="A8" s="17">
        <v>4.5</v>
      </c>
      <c r="B8" s="17">
        <v>5.5</v>
      </c>
      <c r="C8" s="17" t="s">
        <v>896</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896</v>
      </c>
    </row>
    <row r="9" spans="1:11">
      <c r="A9" s="17">
        <v>5.5</v>
      </c>
      <c r="B9" s="17">
        <v>6.5</v>
      </c>
      <c r="C9" s="17" t="s">
        <v>897</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897</v>
      </c>
    </row>
    <row r="10" spans="1:11">
      <c r="A10" s="17">
        <v>6.5</v>
      </c>
      <c r="B10" s="17">
        <v>7.5</v>
      </c>
      <c r="C10" s="17" t="s">
        <v>898</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898</v>
      </c>
    </row>
    <row r="11" spans="1:11">
      <c r="A11" s="17">
        <v>7.5</v>
      </c>
      <c r="B11" s="17">
        <v>8.5</v>
      </c>
      <c r="C11" s="17" t="s">
        <v>899</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899</v>
      </c>
    </row>
    <row r="12" spans="1:11">
      <c r="A12" s="17">
        <v>8.5</v>
      </c>
      <c r="B12" s="17">
        <v>9.5</v>
      </c>
      <c r="C12" s="17" t="s">
        <v>900</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900</v>
      </c>
    </row>
    <row r="13" spans="1:11">
      <c r="A13" s="17">
        <v>9.5</v>
      </c>
      <c r="B13" s="17">
        <v>10.5</v>
      </c>
      <c r="C13" s="17" t="s">
        <v>901</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901</v>
      </c>
    </row>
    <row r="14" spans="1:11">
      <c r="A14" s="17">
        <v>10.5</v>
      </c>
      <c r="B14" s="17">
        <v>11.5</v>
      </c>
      <c r="C14" s="17" t="s">
        <v>902</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902</v>
      </c>
    </row>
    <row r="15" spans="1:11">
      <c r="A15" s="17">
        <v>11.5</v>
      </c>
      <c r="B15" s="17">
        <v>12.5</v>
      </c>
      <c r="C15" s="17" t="s">
        <v>903</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903</v>
      </c>
    </row>
    <row r="16" spans="1:11">
      <c r="A16" s="17">
        <v>12.5</v>
      </c>
      <c r="B16" s="17">
        <v>13.5</v>
      </c>
      <c r="C16" s="17" t="s">
        <v>904</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904</v>
      </c>
    </row>
    <row r="17" spans="1:11">
      <c r="A17" s="17">
        <v>13.5</v>
      </c>
      <c r="B17" s="17">
        <v>14.5</v>
      </c>
      <c r="C17" s="17" t="s">
        <v>905</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905</v>
      </c>
    </row>
    <row r="18" spans="1:11">
      <c r="A18" s="17">
        <v>14.5</v>
      </c>
      <c r="B18" s="17">
        <v>15.5</v>
      </c>
      <c r="C18" s="17" t="s">
        <v>906</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906</v>
      </c>
    </row>
    <row r="19" spans="1:11">
      <c r="A19" s="17">
        <v>15.5</v>
      </c>
      <c r="B19" s="17">
        <v>16.5</v>
      </c>
      <c r="C19" s="17" t="s">
        <v>907</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907</v>
      </c>
    </row>
    <row r="20" spans="1:11">
      <c r="A20" s="17">
        <v>16.5</v>
      </c>
      <c r="B20" s="17">
        <v>17.5</v>
      </c>
      <c r="C20" s="17" t="s">
        <v>908</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908</v>
      </c>
    </row>
    <row r="21" spans="1:11">
      <c r="A21" s="17">
        <v>17.5</v>
      </c>
      <c r="B21" s="17">
        <v>18.5</v>
      </c>
      <c r="C21" s="17" t="s">
        <v>909</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909</v>
      </c>
    </row>
    <row r="22" spans="1:11">
      <c r="A22" s="17">
        <v>18.5</v>
      </c>
      <c r="B22" s="17">
        <v>19.5</v>
      </c>
      <c r="C22" s="17" t="s">
        <v>910</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910</v>
      </c>
    </row>
    <row r="23" spans="1:11">
      <c r="A23" s="17">
        <v>19.5</v>
      </c>
      <c r="B23" s="17">
        <v>20.5</v>
      </c>
      <c r="C23" s="17" t="s">
        <v>911</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911</v>
      </c>
    </row>
    <row r="24" spans="1:11">
      <c r="A24" s="17">
        <v>20.5</v>
      </c>
      <c r="B24" s="17">
        <v>21.5</v>
      </c>
      <c r="C24" s="17" t="s">
        <v>912</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912</v>
      </c>
    </row>
    <row r="25" spans="1:11">
      <c r="A25" s="17">
        <v>21.5</v>
      </c>
      <c r="B25" s="17">
        <v>22.5</v>
      </c>
      <c r="C25" s="17" t="s">
        <v>913</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913</v>
      </c>
    </row>
    <row r="26" spans="1:11">
      <c r="A26" s="17">
        <v>22.5</v>
      </c>
      <c r="B26" s="17">
        <v>23.5</v>
      </c>
      <c r="C26" s="17" t="s">
        <v>914</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914</v>
      </c>
    </row>
    <row r="27" spans="1:11">
      <c r="A27" s="17">
        <v>23.5</v>
      </c>
      <c r="B27" s="17">
        <v>24.5</v>
      </c>
      <c r="C27" s="17" t="s">
        <v>915</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915</v>
      </c>
    </row>
    <row r="28" spans="1:11">
      <c r="A28" s="17">
        <v>24.5</v>
      </c>
      <c r="B28" s="17">
        <v>25.5</v>
      </c>
      <c r="C28" s="17" t="s">
        <v>916</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916</v>
      </c>
    </row>
    <row r="29" spans="1:11">
      <c r="A29" s="17">
        <v>25.5</v>
      </c>
      <c r="B29" s="17">
        <v>26.5</v>
      </c>
      <c r="C29" s="17" t="s">
        <v>917</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917</v>
      </c>
    </row>
    <row r="30" spans="1:11">
      <c r="A30" s="17">
        <v>26.5</v>
      </c>
      <c r="B30" s="17">
        <v>27.5</v>
      </c>
      <c r="C30" s="17" t="s">
        <v>918</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918</v>
      </c>
    </row>
    <row r="31" spans="1:11">
      <c r="A31" s="17">
        <v>27.5</v>
      </c>
      <c r="B31" s="17">
        <v>28.5</v>
      </c>
      <c r="C31" s="17" t="s">
        <v>919</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919</v>
      </c>
    </row>
    <row r="32" spans="1:11">
      <c r="A32" s="17">
        <v>28.5</v>
      </c>
      <c r="B32" s="17">
        <v>29.5</v>
      </c>
      <c r="C32" s="17" t="s">
        <v>920</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920</v>
      </c>
    </row>
    <row r="33" spans="1:11">
      <c r="A33" s="17">
        <v>29.5</v>
      </c>
      <c r="B33" s="17">
        <v>30.5</v>
      </c>
      <c r="C33" s="17" t="s">
        <v>921</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921</v>
      </c>
    </row>
    <row r="34" spans="1:11">
      <c r="A34" s="17">
        <v>30.5</v>
      </c>
      <c r="B34" s="17">
        <v>31.5</v>
      </c>
      <c r="C34" s="17" t="s">
        <v>922</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922</v>
      </c>
    </row>
    <row r="35" spans="1:11">
      <c r="A35" s="17">
        <v>31.5</v>
      </c>
      <c r="B35" s="17">
        <v>32.5</v>
      </c>
      <c r="C35" s="17" t="s">
        <v>923</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923</v>
      </c>
    </row>
    <row r="36" spans="1:11">
      <c r="A36" s="17">
        <v>32.5</v>
      </c>
      <c r="B36" s="17">
        <v>33.5</v>
      </c>
      <c r="C36" s="17" t="s">
        <v>924</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924</v>
      </c>
    </row>
    <row r="37" spans="1:11">
      <c r="A37" s="17">
        <v>33.5</v>
      </c>
      <c r="B37" s="17">
        <v>34.5</v>
      </c>
      <c r="C37" s="17" t="s">
        <v>925</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925</v>
      </c>
    </row>
    <row r="38" spans="1:11">
      <c r="A38" s="17">
        <v>34.5</v>
      </c>
      <c r="B38" s="17">
        <v>35.5</v>
      </c>
      <c r="C38" s="17" t="s">
        <v>926</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926</v>
      </c>
    </row>
    <row r="39" spans="1:11">
      <c r="A39" s="17">
        <v>35.5</v>
      </c>
      <c r="B39" s="17">
        <v>36.5</v>
      </c>
      <c r="C39" s="17" t="s">
        <v>927</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927</v>
      </c>
    </row>
    <row r="40" spans="1:11">
      <c r="A40" s="17">
        <v>36.5</v>
      </c>
      <c r="B40" s="17">
        <v>37.5</v>
      </c>
      <c r="C40" s="17" t="s">
        <v>928</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928</v>
      </c>
    </row>
    <row r="41" spans="1:11">
      <c r="A41" s="17">
        <v>37.5</v>
      </c>
      <c r="B41" s="17">
        <v>38.5</v>
      </c>
      <c r="C41" s="17" t="s">
        <v>929</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929</v>
      </c>
    </row>
    <row r="42" spans="1:11">
      <c r="A42" s="17">
        <v>38.5</v>
      </c>
      <c r="B42" s="17">
        <v>39.5</v>
      </c>
      <c r="C42" s="17" t="s">
        <v>930</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930</v>
      </c>
    </row>
    <row r="43" spans="1:11">
      <c r="A43" s="17">
        <v>39.5</v>
      </c>
      <c r="B43" s="17">
        <v>40.5</v>
      </c>
      <c r="C43" s="17" t="s">
        <v>931</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931</v>
      </c>
    </row>
    <row r="44" spans="1:11">
      <c r="A44" s="17">
        <v>40.5</v>
      </c>
      <c r="B44" s="17">
        <v>41.5</v>
      </c>
      <c r="C44" s="17" t="s">
        <v>932</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932</v>
      </c>
    </row>
    <row r="45" spans="1:11">
      <c r="A45" s="17">
        <v>41.5</v>
      </c>
      <c r="B45" s="17">
        <v>42.5</v>
      </c>
      <c r="C45" s="17" t="s">
        <v>933</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933</v>
      </c>
    </row>
    <row r="46" spans="1:11">
      <c r="A46" s="17">
        <v>42.5</v>
      </c>
      <c r="B46" s="17">
        <v>43.5</v>
      </c>
      <c r="C46" s="17" t="s">
        <v>934</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934</v>
      </c>
    </row>
    <row r="47" spans="1:11">
      <c r="A47" s="17">
        <v>43.5</v>
      </c>
      <c r="B47" s="17">
        <v>44.5</v>
      </c>
      <c r="C47" s="17" t="s">
        <v>935</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935</v>
      </c>
    </row>
    <row r="48" spans="1:11">
      <c r="A48" s="17">
        <v>44.5</v>
      </c>
      <c r="B48" s="17">
        <v>45.5</v>
      </c>
      <c r="C48" s="17" t="s">
        <v>936</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936</v>
      </c>
    </row>
    <row r="49" spans="1:11">
      <c r="A49" s="17">
        <v>45.5</v>
      </c>
      <c r="B49" s="17">
        <v>46.5</v>
      </c>
      <c r="C49" s="17" t="s">
        <v>937</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937</v>
      </c>
    </row>
    <row r="50" spans="1:11">
      <c r="A50" s="17">
        <v>46.5</v>
      </c>
      <c r="B50" s="17">
        <v>47.5</v>
      </c>
      <c r="C50" s="17" t="s">
        <v>938</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938</v>
      </c>
    </row>
    <row r="51" spans="1:11">
      <c r="A51" s="17">
        <v>47.5</v>
      </c>
      <c r="B51" s="17">
        <v>48.5</v>
      </c>
      <c r="C51" s="17" t="s">
        <v>939</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939</v>
      </c>
    </row>
    <row r="52" spans="1:11">
      <c r="A52" s="17">
        <v>48.5</v>
      </c>
      <c r="B52" s="17">
        <v>49.5</v>
      </c>
      <c r="C52" s="17" t="s">
        <v>940</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940</v>
      </c>
    </row>
    <row r="53" spans="1:11">
      <c r="A53" s="17">
        <v>49.5</v>
      </c>
      <c r="B53" s="17">
        <v>50.5</v>
      </c>
      <c r="C53" s="17" t="s">
        <v>941</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941</v>
      </c>
    </row>
    <row r="54" spans="1:11">
      <c r="A54" s="17">
        <v>50.5</v>
      </c>
      <c r="B54" s="17">
        <v>51.5</v>
      </c>
      <c r="C54" s="17" t="s">
        <v>942</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942</v>
      </c>
    </row>
    <row r="55" spans="1:11">
      <c r="A55" s="17">
        <v>51.5</v>
      </c>
      <c r="B55" s="17">
        <v>52.5</v>
      </c>
      <c r="C55" s="17" t="s">
        <v>943</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943</v>
      </c>
    </row>
    <row r="56" spans="1:11">
      <c r="A56" s="17">
        <v>52.5</v>
      </c>
      <c r="B56" s="17">
        <v>53.5</v>
      </c>
      <c r="C56" s="17" t="s">
        <v>944</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944</v>
      </c>
    </row>
    <row r="57" spans="1:11">
      <c r="A57" s="17">
        <v>53.5</v>
      </c>
      <c r="B57" s="17">
        <v>54.5</v>
      </c>
      <c r="C57" s="17" t="s">
        <v>945</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945</v>
      </c>
    </row>
    <row r="58" spans="1:11">
      <c r="A58" s="17">
        <v>54.5</v>
      </c>
      <c r="B58" s="17">
        <v>55.5</v>
      </c>
      <c r="C58" s="17" t="s">
        <v>946</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946</v>
      </c>
    </row>
    <row r="59" spans="1:11">
      <c r="A59" s="17">
        <v>55.5</v>
      </c>
      <c r="B59" s="17">
        <v>56.5</v>
      </c>
      <c r="C59" s="17" t="s">
        <v>947</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947</v>
      </c>
    </row>
    <row r="60" spans="1:11">
      <c r="A60" s="17">
        <v>56.5</v>
      </c>
      <c r="B60" s="17">
        <v>57.5</v>
      </c>
      <c r="C60" s="17" t="s">
        <v>948</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948</v>
      </c>
    </row>
    <row r="61" spans="1:11">
      <c r="A61" s="17">
        <v>57.5</v>
      </c>
      <c r="B61" s="17">
        <v>58.5</v>
      </c>
      <c r="C61" s="17" t="s">
        <v>949</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949</v>
      </c>
    </row>
    <row r="62" spans="1:11">
      <c r="A62" s="17">
        <v>58.5</v>
      </c>
      <c r="B62" s="17">
        <v>59.5</v>
      </c>
      <c r="C62" s="17" t="s">
        <v>950</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950</v>
      </c>
    </row>
    <row r="63" spans="1:11">
      <c r="A63" s="17">
        <v>59.5</v>
      </c>
      <c r="B63" s="17">
        <v>60.5</v>
      </c>
      <c r="C63" s="17" t="s">
        <v>951</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951</v>
      </c>
    </row>
    <row r="64" spans="1:11">
      <c r="A64" s="17">
        <v>60.5</v>
      </c>
      <c r="B64" s="17">
        <v>61.5</v>
      </c>
      <c r="C64" s="17" t="s">
        <v>952</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952</v>
      </c>
    </row>
    <row r="65" spans="1:11">
      <c r="A65" s="17">
        <v>61.5</v>
      </c>
      <c r="B65" s="17">
        <v>62.5</v>
      </c>
      <c r="C65" s="17" t="s">
        <v>953</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953</v>
      </c>
    </row>
    <row r="66" spans="1:11">
      <c r="A66" s="17">
        <v>62.5</v>
      </c>
      <c r="B66" s="17">
        <v>63.5</v>
      </c>
      <c r="C66" s="17" t="s">
        <v>954</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954</v>
      </c>
    </row>
    <row r="67" spans="1:11">
      <c r="A67" s="17">
        <v>63.5</v>
      </c>
      <c r="B67" s="17">
        <v>64.5</v>
      </c>
      <c r="C67" s="17" t="s">
        <v>955</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955</v>
      </c>
    </row>
    <row r="68" spans="1:11">
      <c r="A68" s="17">
        <v>64.5</v>
      </c>
      <c r="B68" s="17">
        <v>65.5</v>
      </c>
      <c r="C68" s="17" t="s">
        <v>956</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956</v>
      </c>
    </row>
    <row r="69" spans="1:11">
      <c r="A69" s="17">
        <v>65.5</v>
      </c>
      <c r="B69" s="17">
        <v>66.5</v>
      </c>
      <c r="C69" s="17" t="s">
        <v>957</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957</v>
      </c>
    </row>
    <row r="70" spans="1:11">
      <c r="A70" s="17">
        <v>66.5</v>
      </c>
      <c r="B70" s="17">
        <v>67.5</v>
      </c>
      <c r="C70" s="17" t="s">
        <v>958</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958</v>
      </c>
    </row>
    <row r="71" spans="1:11">
      <c r="A71" s="17">
        <v>67.5</v>
      </c>
      <c r="B71" s="17">
        <v>68.5</v>
      </c>
      <c r="C71" s="17" t="s">
        <v>959</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959</v>
      </c>
    </row>
    <row r="72" spans="1:11">
      <c r="A72" s="17">
        <v>68.5</v>
      </c>
      <c r="B72" s="17">
        <v>69.5</v>
      </c>
      <c r="C72" s="17" t="s">
        <v>960</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960</v>
      </c>
    </row>
    <row r="73" spans="1:11">
      <c r="A73" s="17">
        <v>69.5</v>
      </c>
      <c r="B73" s="17">
        <v>70.5</v>
      </c>
      <c r="C73" s="17" t="s">
        <v>961</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961</v>
      </c>
    </row>
    <row r="74" spans="1:11">
      <c r="A74" s="17">
        <v>70.5</v>
      </c>
      <c r="B74" s="17">
        <v>71.5</v>
      </c>
      <c r="C74" s="17" t="s">
        <v>962</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962</v>
      </c>
    </row>
    <row r="75" spans="1:11">
      <c r="A75" s="17">
        <v>71.5</v>
      </c>
      <c r="B75" s="17">
        <v>72.5</v>
      </c>
      <c r="C75" s="17" t="s">
        <v>963</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963</v>
      </c>
    </row>
    <row r="76" spans="1:11">
      <c r="A76" s="17">
        <v>72.5</v>
      </c>
      <c r="B76" s="17">
        <v>73.5</v>
      </c>
      <c r="C76" s="17" t="s">
        <v>964</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964</v>
      </c>
    </row>
    <row r="77" spans="1:11">
      <c r="A77" s="17">
        <v>73.5</v>
      </c>
      <c r="B77" s="17">
        <v>74.5</v>
      </c>
      <c r="C77" s="17" t="s">
        <v>965</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965</v>
      </c>
    </row>
    <row r="78" spans="1:11">
      <c r="A78" s="17">
        <v>74.5</v>
      </c>
      <c r="B78" s="17">
        <v>75.5</v>
      </c>
      <c r="C78" s="17" t="s">
        <v>966</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966</v>
      </c>
    </row>
    <row r="79" spans="1:11">
      <c r="A79" s="17">
        <v>75.5</v>
      </c>
      <c r="B79" s="17">
        <v>76.5</v>
      </c>
      <c r="C79" s="17" t="s">
        <v>967</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967</v>
      </c>
    </row>
    <row r="80" spans="1:11">
      <c r="A80" s="17">
        <v>76.5</v>
      </c>
      <c r="B80" s="17">
        <v>77.5</v>
      </c>
      <c r="C80" s="17" t="s">
        <v>968</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968</v>
      </c>
    </row>
    <row r="81" spans="1:11">
      <c r="A81" s="17">
        <v>77.5</v>
      </c>
      <c r="B81" s="17">
        <v>78.5</v>
      </c>
      <c r="C81" s="17" t="s">
        <v>969</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969</v>
      </c>
    </row>
    <row r="82" spans="1:11">
      <c r="A82" s="17">
        <v>78.5</v>
      </c>
      <c r="B82" s="17">
        <v>79.5</v>
      </c>
      <c r="C82" s="17" t="s">
        <v>970</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970</v>
      </c>
    </row>
    <row r="83" spans="1:11">
      <c r="A83" s="17">
        <v>79.5</v>
      </c>
      <c r="B83" s="17">
        <v>80.5</v>
      </c>
      <c r="C83" s="17" t="s">
        <v>971</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971</v>
      </c>
    </row>
    <row r="84" spans="1:11">
      <c r="A84" s="17">
        <v>80.5</v>
      </c>
      <c r="B84" s="17">
        <v>81.5</v>
      </c>
      <c r="C84" s="17" t="s">
        <v>972</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972</v>
      </c>
    </row>
    <row r="85" spans="1:11">
      <c r="A85" s="17">
        <v>81.5</v>
      </c>
      <c r="B85" s="17">
        <v>82.5</v>
      </c>
      <c r="C85" s="17" t="s">
        <v>973</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973</v>
      </c>
    </row>
    <row r="86" spans="1:11">
      <c r="A86" s="17">
        <v>82.5</v>
      </c>
      <c r="B86" s="17">
        <v>83.5</v>
      </c>
      <c r="C86" s="17" t="s">
        <v>974</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974</v>
      </c>
    </row>
    <row r="87" spans="1:11">
      <c r="A87" s="17">
        <v>83.5</v>
      </c>
      <c r="B87" s="17">
        <v>84.5</v>
      </c>
      <c r="C87" s="17" t="s">
        <v>975</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975</v>
      </c>
    </row>
    <row r="88" spans="1:11">
      <c r="A88" s="17">
        <v>84.5</v>
      </c>
      <c r="B88" s="17">
        <v>85.5</v>
      </c>
      <c r="C88" s="17" t="s">
        <v>976</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976</v>
      </c>
    </row>
    <row r="89" spans="1:11">
      <c r="A89" s="17">
        <v>85.5</v>
      </c>
      <c r="B89" s="17">
        <v>86.5</v>
      </c>
      <c r="C89" s="17" t="s">
        <v>977</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977</v>
      </c>
    </row>
    <row r="90" spans="1:11">
      <c r="A90" s="17">
        <v>86.5</v>
      </c>
      <c r="B90" s="17">
        <v>87.5</v>
      </c>
      <c r="C90" s="17" t="s">
        <v>978</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978</v>
      </c>
    </row>
    <row r="91" spans="1:11">
      <c r="A91" s="17">
        <v>87.5</v>
      </c>
      <c r="B91" s="17">
        <v>88.5</v>
      </c>
      <c r="C91" s="17" t="s">
        <v>979</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979</v>
      </c>
    </row>
    <row r="92" spans="1:11">
      <c r="A92" s="17">
        <v>88.5</v>
      </c>
      <c r="B92" s="17">
        <v>89.5</v>
      </c>
      <c r="C92" s="17" t="s">
        <v>980</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980</v>
      </c>
    </row>
    <row r="93" spans="1:11">
      <c r="A93" s="17">
        <v>89.5</v>
      </c>
      <c r="B93" s="17">
        <v>90.5</v>
      </c>
      <c r="C93" s="17" t="s">
        <v>981</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981</v>
      </c>
    </row>
    <row r="94" spans="1:11">
      <c r="A94" s="17">
        <v>90.5</v>
      </c>
      <c r="B94" s="17">
        <v>91.5</v>
      </c>
      <c r="C94" s="17" t="s">
        <v>982</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982</v>
      </c>
    </row>
    <row r="95" spans="1:11">
      <c r="A95" s="17">
        <v>91.5</v>
      </c>
      <c r="B95" s="17">
        <v>92.5</v>
      </c>
      <c r="C95" s="17" t="s">
        <v>983</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983</v>
      </c>
    </row>
    <row r="96" spans="1:11">
      <c r="A96" s="17">
        <v>92.5</v>
      </c>
      <c r="B96" s="17">
        <v>93.5</v>
      </c>
      <c r="C96" s="17" t="s">
        <v>984</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984</v>
      </c>
    </row>
    <row r="97" spans="1:11">
      <c r="A97" s="17">
        <v>93.5</v>
      </c>
      <c r="B97" s="17">
        <v>94.5</v>
      </c>
      <c r="C97" s="17" t="s">
        <v>985</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985</v>
      </c>
    </row>
    <row r="98" spans="1:11">
      <c r="A98" s="17">
        <v>94.5</v>
      </c>
      <c r="B98" s="17">
        <v>95.5</v>
      </c>
      <c r="C98" s="17" t="s">
        <v>986</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986</v>
      </c>
    </row>
    <row r="99" spans="1:11">
      <c r="A99" s="17">
        <v>95.5</v>
      </c>
      <c r="B99" s="17">
        <v>96.5</v>
      </c>
      <c r="C99" s="17" t="s">
        <v>987</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987</v>
      </c>
    </row>
    <row r="100" spans="1:11">
      <c r="A100" s="17">
        <v>96.5</v>
      </c>
      <c r="B100" s="17">
        <v>97.5</v>
      </c>
      <c r="C100" s="17" t="s">
        <v>988</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988</v>
      </c>
    </row>
    <row r="101" spans="1:11">
      <c r="A101" s="17">
        <v>97.5</v>
      </c>
      <c r="B101" s="17">
        <v>98.5</v>
      </c>
      <c r="C101" s="17" t="s">
        <v>989</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989</v>
      </c>
    </row>
    <row r="102" spans="1:11">
      <c r="A102" s="17">
        <v>98.5</v>
      </c>
      <c r="B102" s="17">
        <v>99.5</v>
      </c>
      <c r="C102" s="17" t="s">
        <v>990</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990</v>
      </c>
    </row>
    <row r="103" spans="1:11">
      <c r="A103" s="17">
        <v>99.5</v>
      </c>
      <c r="B103" s="17">
        <v>100.5</v>
      </c>
      <c r="C103" s="17" t="s">
        <v>991</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991</v>
      </c>
    </row>
    <row r="104" spans="1:11">
      <c r="A104" s="17">
        <v>100.5</v>
      </c>
      <c r="B104" s="17">
        <v>101.5</v>
      </c>
      <c r="C104" s="17" t="s">
        <v>992</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992</v>
      </c>
    </row>
    <row r="105" spans="1:11">
      <c r="A105" s="17">
        <v>101.5</v>
      </c>
      <c r="B105" s="17">
        <v>102.5</v>
      </c>
      <c r="C105" s="17" t="s">
        <v>993</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993</v>
      </c>
    </row>
    <row r="106" spans="1:11">
      <c r="A106" s="17">
        <v>102.5</v>
      </c>
      <c r="B106" s="17">
        <v>103.5</v>
      </c>
      <c r="C106" s="17" t="s">
        <v>994</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994</v>
      </c>
    </row>
    <row r="107" spans="1:11">
      <c r="A107" s="17">
        <v>103.5</v>
      </c>
      <c r="B107" s="17">
        <v>104.5</v>
      </c>
      <c r="C107" s="17" t="s">
        <v>995</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995</v>
      </c>
    </row>
    <row r="108" spans="1:11">
      <c r="A108" s="17">
        <v>104.5</v>
      </c>
      <c r="B108" s="17">
        <v>105.5</v>
      </c>
      <c r="C108" s="17" t="s">
        <v>996</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996</v>
      </c>
    </row>
    <row r="109" spans="1:11">
      <c r="A109" s="17">
        <v>105.5</v>
      </c>
      <c r="B109" s="17">
        <v>106.5</v>
      </c>
      <c r="C109" s="17" t="s">
        <v>997</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997</v>
      </c>
    </row>
    <row r="110" spans="1:11">
      <c r="A110" s="17">
        <v>106.5</v>
      </c>
      <c r="B110" s="17">
        <v>107.5</v>
      </c>
      <c r="C110" s="17" t="s">
        <v>998</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998</v>
      </c>
    </row>
    <row r="111" spans="1:11">
      <c r="A111" s="17">
        <v>107.5</v>
      </c>
      <c r="B111" s="17">
        <v>108.5</v>
      </c>
      <c r="C111" s="17" t="s">
        <v>999</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999</v>
      </c>
    </row>
    <row r="112" spans="1:11">
      <c r="A112" s="17">
        <v>108.5</v>
      </c>
      <c r="B112" s="17">
        <v>109.5</v>
      </c>
      <c r="C112" s="17" t="s">
        <v>1000</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1000</v>
      </c>
    </row>
    <row r="113" spans="1:11">
      <c r="A113" s="17">
        <v>109.5</v>
      </c>
      <c r="B113" s="17">
        <v>110.5</v>
      </c>
      <c r="C113" s="17" t="s">
        <v>1001</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1001</v>
      </c>
    </row>
    <row r="114" spans="1:11">
      <c r="A114" s="17">
        <v>110.5</v>
      </c>
      <c r="B114" s="17">
        <v>111.5</v>
      </c>
      <c r="C114" s="17" t="s">
        <v>1002</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1002</v>
      </c>
    </row>
    <row r="115" spans="1:11">
      <c r="A115" s="17">
        <v>111.5</v>
      </c>
      <c r="B115" s="17">
        <v>112.5</v>
      </c>
      <c r="C115" s="17" t="s">
        <v>1003</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1003</v>
      </c>
    </row>
    <row r="116" spans="1:11">
      <c r="A116" s="17">
        <v>112.5</v>
      </c>
      <c r="B116" s="17">
        <v>113.5</v>
      </c>
      <c r="C116" s="17" t="s">
        <v>1004</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1004</v>
      </c>
    </row>
    <row r="117" spans="1:11">
      <c r="A117" s="17">
        <v>113.5</v>
      </c>
      <c r="B117" s="17">
        <v>114.5</v>
      </c>
      <c r="C117" s="17" t="s">
        <v>1005</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1005</v>
      </c>
    </row>
    <row r="118" spans="1:11">
      <c r="A118" s="17">
        <v>114.5</v>
      </c>
      <c r="B118" s="17">
        <v>115.5</v>
      </c>
      <c r="C118" s="17" t="s">
        <v>1006</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1006</v>
      </c>
    </row>
    <row r="119" spans="1:11">
      <c r="A119" s="17">
        <v>115.5</v>
      </c>
      <c r="B119" s="17">
        <v>116.5</v>
      </c>
      <c r="C119" s="17" t="s">
        <v>1007</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1007</v>
      </c>
    </row>
    <row r="120" spans="1:11">
      <c r="A120" s="17">
        <v>116.5</v>
      </c>
      <c r="B120" s="17">
        <v>117.5</v>
      </c>
      <c r="C120" s="17" t="s">
        <v>1008</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1008</v>
      </c>
    </row>
    <row r="121" spans="1:11">
      <c r="A121" s="17">
        <v>117.5</v>
      </c>
      <c r="B121" s="17">
        <v>118.5</v>
      </c>
      <c r="C121" s="17" t="s">
        <v>1009</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1009</v>
      </c>
    </row>
    <row r="122" spans="1:11">
      <c r="A122" s="17">
        <v>118.5</v>
      </c>
      <c r="B122" s="17">
        <v>119.5</v>
      </c>
      <c r="C122" s="17" t="s">
        <v>1010</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1010</v>
      </c>
    </row>
    <row r="123" spans="1:11">
      <c r="A123" s="17">
        <v>119.5</v>
      </c>
      <c r="B123" s="17">
        <v>120.5</v>
      </c>
      <c r="C123" s="17" t="s">
        <v>1011</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1011</v>
      </c>
    </row>
    <row r="124" spans="1:11">
      <c r="A124" s="17">
        <v>120.5</v>
      </c>
      <c r="B124" s="17">
        <v>121.5</v>
      </c>
      <c r="C124" s="17" t="s">
        <v>1012</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1012</v>
      </c>
    </row>
    <row r="125" spans="1:11">
      <c r="A125" s="17">
        <v>121.5</v>
      </c>
      <c r="B125" s="17">
        <v>122.5</v>
      </c>
      <c r="C125" s="17" t="s">
        <v>1013</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1013</v>
      </c>
    </row>
    <row r="126" spans="1:11">
      <c r="A126" s="17">
        <v>122.5</v>
      </c>
      <c r="B126" s="17">
        <v>123.5</v>
      </c>
      <c r="C126" s="17" t="s">
        <v>1014</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1014</v>
      </c>
    </row>
    <row r="127" spans="1:11">
      <c r="A127" s="17">
        <v>123.5</v>
      </c>
      <c r="B127" s="17">
        <v>124.5</v>
      </c>
      <c r="C127" s="17" t="s">
        <v>1015</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1015</v>
      </c>
    </row>
    <row r="128" spans="1:11">
      <c r="A128" s="17">
        <v>124.5</v>
      </c>
      <c r="B128" s="17">
        <v>125.5</v>
      </c>
      <c r="C128" s="17" t="s">
        <v>1016</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1016</v>
      </c>
    </row>
    <row r="129" spans="1:11">
      <c r="A129" s="17">
        <v>125.5</v>
      </c>
      <c r="B129" s="17">
        <v>126.5</v>
      </c>
      <c r="C129" s="17" t="s">
        <v>1017</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1017</v>
      </c>
    </row>
    <row r="130" spans="1:11">
      <c r="A130" s="17">
        <v>126.5</v>
      </c>
      <c r="B130" s="17">
        <v>127.5</v>
      </c>
      <c r="C130" s="17" t="s">
        <v>1018</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1018</v>
      </c>
    </row>
    <row r="131" spans="1:11">
      <c r="A131" s="17">
        <v>127.5</v>
      </c>
      <c r="B131" s="17">
        <v>128.5</v>
      </c>
      <c r="C131" s="17" t="s">
        <v>1019</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1019</v>
      </c>
    </row>
    <row r="132" spans="1:11">
      <c r="A132" s="17">
        <v>128.5</v>
      </c>
      <c r="B132" s="17">
        <v>129.5</v>
      </c>
      <c r="C132" s="17" t="s">
        <v>1020</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1020</v>
      </c>
    </row>
    <row r="133" spans="1:11">
      <c r="A133" s="17">
        <v>129.5</v>
      </c>
      <c r="B133" s="17">
        <v>130.5</v>
      </c>
      <c r="C133" s="17" t="s">
        <v>1021</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1021</v>
      </c>
    </row>
    <row r="134" spans="1:11">
      <c r="A134" s="17">
        <v>130.5</v>
      </c>
      <c r="B134" s="17">
        <v>131.5</v>
      </c>
      <c r="C134" s="17" t="s">
        <v>1022</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1022</v>
      </c>
    </row>
    <row r="135" spans="1:11">
      <c r="A135" s="17">
        <v>131.5</v>
      </c>
      <c r="B135" s="17">
        <v>132.5</v>
      </c>
      <c r="C135" s="17" t="s">
        <v>1023</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1023</v>
      </c>
    </row>
    <row r="136" spans="1:11">
      <c r="A136" s="17">
        <v>132.5</v>
      </c>
      <c r="B136" s="17">
        <v>133.5</v>
      </c>
      <c r="C136" s="17" t="s">
        <v>1024</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1024</v>
      </c>
    </row>
    <row r="137" spans="1:11">
      <c r="A137" s="17">
        <v>133.5</v>
      </c>
      <c r="B137" s="17">
        <v>134.5</v>
      </c>
      <c r="C137" s="17" t="s">
        <v>1025</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1025</v>
      </c>
    </row>
    <row r="138" spans="1:11">
      <c r="A138" s="17">
        <v>134.5</v>
      </c>
      <c r="B138" s="17">
        <v>135.5</v>
      </c>
      <c r="C138" s="17" t="s">
        <v>1026</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1026</v>
      </c>
    </row>
    <row r="139" spans="1:11">
      <c r="A139" s="17">
        <v>135.5</v>
      </c>
      <c r="B139" s="17">
        <v>136.5</v>
      </c>
      <c r="C139" s="17" t="s">
        <v>1027</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1027</v>
      </c>
    </row>
    <row r="140" spans="1:11">
      <c r="A140" s="17">
        <v>136.5</v>
      </c>
      <c r="B140" s="17">
        <v>137.5</v>
      </c>
      <c r="C140" s="17" t="s">
        <v>1028</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1028</v>
      </c>
    </row>
    <row r="141" spans="1:11">
      <c r="A141" s="17">
        <v>137.5</v>
      </c>
      <c r="B141" s="17">
        <v>138.5</v>
      </c>
      <c r="C141" s="17" t="s">
        <v>1029</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1029</v>
      </c>
    </row>
    <row r="142" spans="1:11">
      <c r="A142" s="17">
        <v>138.5</v>
      </c>
      <c r="B142" s="17">
        <v>139.5</v>
      </c>
      <c r="C142" s="17" t="s">
        <v>1030</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1030</v>
      </c>
    </row>
    <row r="143" spans="1:11">
      <c r="A143" s="17">
        <v>139.5</v>
      </c>
      <c r="B143" s="17">
        <v>140.5</v>
      </c>
      <c r="C143" s="17" t="s">
        <v>1031</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1031</v>
      </c>
    </row>
    <row r="144" spans="1:11">
      <c r="A144" s="17">
        <v>140.5</v>
      </c>
      <c r="B144" s="17">
        <v>141.5</v>
      </c>
      <c r="C144" s="17" t="s">
        <v>1032</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1032</v>
      </c>
    </row>
    <row r="145" spans="1:11">
      <c r="A145" s="17">
        <v>141.5</v>
      </c>
      <c r="B145" s="17">
        <v>142.5</v>
      </c>
      <c r="C145" s="17" t="s">
        <v>1033</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1033</v>
      </c>
    </row>
    <row r="146" spans="1:11">
      <c r="A146" s="17">
        <v>142.5</v>
      </c>
      <c r="B146" s="17">
        <v>143.5</v>
      </c>
      <c r="C146" s="17" t="s">
        <v>1034</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1034</v>
      </c>
    </row>
    <row r="147" spans="1:11">
      <c r="A147" s="17">
        <v>143.5</v>
      </c>
      <c r="B147" s="17">
        <v>144.5</v>
      </c>
      <c r="C147" s="17" t="s">
        <v>1035</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1035</v>
      </c>
    </row>
    <row r="148" spans="1:11">
      <c r="A148" s="17">
        <v>144.5</v>
      </c>
      <c r="B148" s="17">
        <v>147.5</v>
      </c>
      <c r="C148" s="17" t="s">
        <v>1036</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1036</v>
      </c>
    </row>
    <row r="149" spans="1:11">
      <c r="A149" s="17">
        <v>147.5</v>
      </c>
      <c r="B149" s="17">
        <v>155.5</v>
      </c>
      <c r="C149" s="17" t="s">
        <v>1037</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1037</v>
      </c>
    </row>
    <row r="150" spans="1:11">
      <c r="A150" s="17">
        <v>155.5</v>
      </c>
      <c r="B150" s="17">
        <v>165.5</v>
      </c>
      <c r="C150" s="17" t="s">
        <v>1038</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1038</v>
      </c>
    </row>
    <row r="151" spans="1:11">
      <c r="A151" s="17">
        <v>165.5</v>
      </c>
      <c r="B151" s="17">
        <v>175.5</v>
      </c>
      <c r="C151" s="17" t="s">
        <v>1039</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1039</v>
      </c>
    </row>
    <row r="152" spans="1:11">
      <c r="A152" s="17">
        <v>175.5</v>
      </c>
      <c r="B152" s="17">
        <v>185.5</v>
      </c>
      <c r="C152" s="17" t="s">
        <v>1040</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1040</v>
      </c>
    </row>
    <row r="153" spans="1:11">
      <c r="A153" s="17">
        <v>185.5</v>
      </c>
      <c r="B153" s="17">
        <v>195.5</v>
      </c>
      <c r="C153" s="17" t="s">
        <v>1041</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1041</v>
      </c>
    </row>
    <row r="154" spans="1:11">
      <c r="A154" s="17">
        <v>195.5</v>
      </c>
      <c r="B154" s="17">
        <v>205.5</v>
      </c>
      <c r="C154" s="17" t="s">
        <v>1042</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1042</v>
      </c>
    </row>
    <row r="155" spans="1:11">
      <c r="A155" s="17">
        <v>205.5</v>
      </c>
      <c r="B155" s="17">
        <v>215.5</v>
      </c>
      <c r="C155" s="17" t="s">
        <v>1043</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1043</v>
      </c>
    </row>
    <row r="156" spans="1:11">
      <c r="A156" s="17">
        <v>215.5</v>
      </c>
      <c r="B156" s="17">
        <v>225.5</v>
      </c>
      <c r="C156" s="17" t="s">
        <v>1044</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1044</v>
      </c>
    </row>
    <row r="157" spans="1:11">
      <c r="A157" s="17">
        <v>225.5</v>
      </c>
      <c r="B157" s="17">
        <v>235.5</v>
      </c>
      <c r="C157" s="17" t="s">
        <v>1045</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1045</v>
      </c>
    </row>
    <row r="158" spans="1:11">
      <c r="A158" s="17">
        <v>235.5</v>
      </c>
      <c r="B158" s="17">
        <v>245.5</v>
      </c>
      <c r="C158" s="17" t="s">
        <v>1046</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1046</v>
      </c>
    </row>
    <row r="159" spans="1:11">
      <c r="A159" s="17">
        <v>245.5</v>
      </c>
      <c r="B159" s="17">
        <v>255.5</v>
      </c>
      <c r="C159" s="17" t="s">
        <v>1047</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1047</v>
      </c>
    </row>
    <row r="160" spans="1:11">
      <c r="A160" s="17">
        <v>255.5</v>
      </c>
      <c r="B160" s="17">
        <v>265.5</v>
      </c>
      <c r="C160" s="17" t="s">
        <v>1048</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1048</v>
      </c>
    </row>
    <row r="161" spans="1:11">
      <c r="A161" s="17">
        <v>265.5</v>
      </c>
      <c r="B161" s="17">
        <v>275.5</v>
      </c>
      <c r="C161" s="17" t="s">
        <v>1049</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1049</v>
      </c>
    </row>
    <row r="162" spans="1:11">
      <c r="A162" s="17">
        <v>275.5</v>
      </c>
      <c r="B162" s="17">
        <v>285.5</v>
      </c>
      <c r="C162" s="17" t="s">
        <v>1050</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1050</v>
      </c>
    </row>
    <row r="163" spans="1:11">
      <c r="A163" s="17">
        <v>285.5</v>
      </c>
      <c r="B163" s="17">
        <v>295.5</v>
      </c>
      <c r="C163" s="17" t="s">
        <v>1051</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1051</v>
      </c>
    </row>
    <row r="164" spans="1:11">
      <c r="A164" s="17">
        <v>295.5</v>
      </c>
      <c r="B164" s="17">
        <v>305.5</v>
      </c>
      <c r="C164" s="17" t="s">
        <v>1052</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1052</v>
      </c>
    </row>
    <row r="165" spans="1:11">
      <c r="A165" s="17">
        <v>305.5</v>
      </c>
      <c r="B165" s="17">
        <v>315.5</v>
      </c>
      <c r="C165" s="17" t="s">
        <v>1053</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1053</v>
      </c>
    </row>
    <row r="166" spans="1:11">
      <c r="A166" s="17">
        <v>315.5</v>
      </c>
      <c r="B166" s="17">
        <v>325.5</v>
      </c>
      <c r="C166" s="17" t="s">
        <v>1054</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1054</v>
      </c>
    </row>
    <row r="167" spans="1:11">
      <c r="A167" s="17">
        <v>325.5</v>
      </c>
      <c r="B167" s="17">
        <v>335.5</v>
      </c>
      <c r="C167" s="17" t="s">
        <v>1055</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1055</v>
      </c>
    </row>
    <row r="168" spans="1:11">
      <c r="A168" s="17">
        <v>335.5</v>
      </c>
      <c r="B168" s="17">
        <v>345.5</v>
      </c>
      <c r="C168" s="17" t="s">
        <v>1056</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1056</v>
      </c>
    </row>
    <row r="169" spans="1:11">
      <c r="A169" s="17">
        <v>345.5</v>
      </c>
      <c r="C169" s="17" t="s">
        <v>1056</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384</v>
      </c>
      <c r="J169" s="47" t="s">
        <v>384</v>
      </c>
      <c r="K169" s="17" t="s">
        <v>1056</v>
      </c>
    </row>
    <row r="170" spans="1:11">
      <c r="I170" s="48" t="s">
        <v>641</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1143</v>
      </c>
      <c r="D1" t="s">
        <v>1144</v>
      </c>
      <c r="E1" t="s">
        <v>1145</v>
      </c>
    </row>
    <row r="2" spans="1:5">
      <c r="A2" s="62">
        <v>8</v>
      </c>
      <c r="B2" s="62">
        <v>1</v>
      </c>
      <c r="C2" s="62">
        <v>1</v>
      </c>
      <c r="D2" s="256" t="s">
        <v>1095</v>
      </c>
      <c r="E2" s="256" t="s">
        <v>1096</v>
      </c>
    </row>
    <row r="3" spans="1:5">
      <c r="A3" s="62">
        <v>9</v>
      </c>
      <c r="B3" s="62">
        <v>2</v>
      </c>
      <c r="C3" s="62">
        <v>2</v>
      </c>
      <c r="D3" s="256" t="s">
        <v>1097</v>
      </c>
      <c r="E3" s="256" t="s">
        <v>1146</v>
      </c>
    </row>
    <row r="4" spans="1:5">
      <c r="A4" s="62">
        <v>10</v>
      </c>
      <c r="B4" s="62">
        <v>3</v>
      </c>
      <c r="C4" s="62">
        <v>3</v>
      </c>
      <c r="D4" s="256" t="s">
        <v>1098</v>
      </c>
      <c r="E4" s="256" t="s">
        <v>1147</v>
      </c>
    </row>
    <row r="5" spans="1:5">
      <c r="A5" s="62">
        <v>11</v>
      </c>
      <c r="B5" s="62">
        <v>4</v>
      </c>
      <c r="C5" s="62">
        <v>4</v>
      </c>
      <c r="D5" s="256" t="s">
        <v>1099</v>
      </c>
      <c r="E5" s="256" t="s">
        <v>1148</v>
      </c>
    </row>
    <row r="6" spans="1:5">
      <c r="A6" s="62"/>
      <c r="B6" s="62">
        <v>5</v>
      </c>
      <c r="C6" s="62">
        <v>5</v>
      </c>
      <c r="D6" s="256" t="s">
        <v>1100</v>
      </c>
      <c r="E6" s="256" t="s">
        <v>1149</v>
      </c>
    </row>
    <row r="7" spans="1:5">
      <c r="A7" s="62"/>
      <c r="B7" s="62">
        <v>6</v>
      </c>
      <c r="C7" s="62">
        <v>6</v>
      </c>
      <c r="D7" s="256" t="s">
        <v>1101</v>
      </c>
      <c r="E7" s="256" t="s">
        <v>1150</v>
      </c>
    </row>
    <row r="8" spans="1:5">
      <c r="A8" s="62"/>
      <c r="B8" s="62">
        <v>7</v>
      </c>
      <c r="C8" s="62">
        <v>7</v>
      </c>
      <c r="D8" s="256" t="s">
        <v>1102</v>
      </c>
      <c r="E8" s="256" t="s">
        <v>1151</v>
      </c>
    </row>
    <row r="9" spans="1:5">
      <c r="A9" s="62"/>
      <c r="B9" s="62">
        <v>8</v>
      </c>
      <c r="C9" s="62">
        <v>8</v>
      </c>
      <c r="D9" s="256" t="s">
        <v>1103</v>
      </c>
      <c r="E9" s="256" t="s">
        <v>1152</v>
      </c>
    </row>
    <row r="10" spans="1:5">
      <c r="A10" s="62"/>
      <c r="B10" s="62">
        <v>9</v>
      </c>
      <c r="C10" s="62">
        <v>9</v>
      </c>
      <c r="D10" s="256" t="s">
        <v>1104</v>
      </c>
      <c r="E10" s="256" t="s">
        <v>1153</v>
      </c>
    </row>
    <row r="11" spans="1:5">
      <c r="A11" s="62"/>
      <c r="B11" s="62">
        <v>10</v>
      </c>
      <c r="C11" s="62">
        <v>10</v>
      </c>
      <c r="D11" s="256" t="s">
        <v>1105</v>
      </c>
      <c r="E11" s="256" t="s">
        <v>1154</v>
      </c>
    </row>
    <row r="12" spans="1:5">
      <c r="A12" s="62"/>
      <c r="B12" s="62">
        <v>11</v>
      </c>
      <c r="C12" s="62">
        <v>11</v>
      </c>
      <c r="D12" s="256" t="s">
        <v>1106</v>
      </c>
      <c r="E12" s="256" t="s">
        <v>1155</v>
      </c>
    </row>
    <row r="13" spans="1:5">
      <c r="A13" s="62"/>
      <c r="B13" s="62">
        <v>12</v>
      </c>
      <c r="C13" s="62">
        <v>12</v>
      </c>
      <c r="D13" s="256" t="s">
        <v>1107</v>
      </c>
      <c r="E13" s="256" t="s">
        <v>1156</v>
      </c>
    </row>
    <row r="14" spans="1:5">
      <c r="A14" s="62"/>
      <c r="B14" s="62"/>
      <c r="C14" s="62">
        <v>13</v>
      </c>
      <c r="D14" s="256" t="s">
        <v>1108</v>
      </c>
      <c r="E14" s="256" t="s">
        <v>1157</v>
      </c>
    </row>
    <row r="15" spans="1:5">
      <c r="A15" s="62"/>
      <c r="B15" s="62"/>
      <c r="C15" s="62">
        <v>14</v>
      </c>
      <c r="D15" s="256" t="s">
        <v>1109</v>
      </c>
      <c r="E15" s="256" t="s">
        <v>1158</v>
      </c>
    </row>
    <row r="16" spans="1:5">
      <c r="A16" s="62"/>
      <c r="B16" s="62"/>
      <c r="C16" s="62">
        <v>15</v>
      </c>
      <c r="D16" s="256" t="s">
        <v>1110</v>
      </c>
      <c r="E16" s="256" t="s">
        <v>1159</v>
      </c>
    </row>
    <row r="17" spans="1:5">
      <c r="A17" s="62"/>
      <c r="B17" s="62"/>
      <c r="C17" s="62">
        <v>16</v>
      </c>
      <c r="D17" s="256" t="s">
        <v>1111</v>
      </c>
      <c r="E17" s="256" t="s">
        <v>1160</v>
      </c>
    </row>
    <row r="18" spans="1:5">
      <c r="A18" s="62"/>
      <c r="B18" s="62"/>
      <c r="C18" s="62">
        <v>17</v>
      </c>
      <c r="D18" s="256" t="s">
        <v>1112</v>
      </c>
      <c r="E18" s="256" t="s">
        <v>1161</v>
      </c>
    </row>
    <row r="19" spans="1:5">
      <c r="A19" s="62"/>
      <c r="B19" s="62"/>
      <c r="C19" s="62">
        <v>18</v>
      </c>
      <c r="D19" s="256" t="s">
        <v>1113</v>
      </c>
      <c r="E19" s="256" t="s">
        <v>1162</v>
      </c>
    </row>
    <row r="20" spans="1:5">
      <c r="A20" s="62"/>
      <c r="B20" s="62"/>
      <c r="C20" s="62">
        <v>19</v>
      </c>
      <c r="D20" s="256" t="s">
        <v>1114</v>
      </c>
      <c r="E20" s="256" t="s">
        <v>1163</v>
      </c>
    </row>
    <row r="21" spans="1:5">
      <c r="A21" s="62"/>
      <c r="B21" s="62"/>
      <c r="C21" s="62">
        <v>20</v>
      </c>
      <c r="D21" s="256" t="s">
        <v>1115</v>
      </c>
      <c r="E21" s="256" t="s">
        <v>1164</v>
      </c>
    </row>
    <row r="22" spans="1:5">
      <c r="A22" s="62"/>
      <c r="B22" s="62"/>
      <c r="C22" s="62">
        <v>21</v>
      </c>
      <c r="D22" s="256" t="s">
        <v>1116</v>
      </c>
      <c r="E22" s="256" t="s">
        <v>1165</v>
      </c>
    </row>
    <row r="23" spans="1:5">
      <c r="A23" s="62"/>
      <c r="B23" s="62"/>
      <c r="C23" s="62">
        <v>22</v>
      </c>
      <c r="D23" s="256" t="s">
        <v>1117</v>
      </c>
      <c r="E23" s="256" t="s">
        <v>1166</v>
      </c>
    </row>
    <row r="24" spans="1:5">
      <c r="A24" s="62"/>
      <c r="B24" s="62"/>
      <c r="C24" s="62">
        <v>23</v>
      </c>
      <c r="D24" s="256" t="s">
        <v>1118</v>
      </c>
      <c r="E24" s="256" t="s">
        <v>1167</v>
      </c>
    </row>
    <row r="25" spans="1:5">
      <c r="A25" s="62"/>
      <c r="B25" s="62"/>
      <c r="C25" s="62">
        <v>24</v>
      </c>
      <c r="D25" s="256" t="s">
        <v>1119</v>
      </c>
      <c r="E25" s="256" t="s">
        <v>1168</v>
      </c>
    </row>
    <row r="26" spans="1:5">
      <c r="A26" s="62"/>
      <c r="B26" s="62"/>
      <c r="C26" s="62">
        <v>25</v>
      </c>
      <c r="D26" s="256" t="s">
        <v>1120</v>
      </c>
      <c r="E26" s="256" t="s">
        <v>1169</v>
      </c>
    </row>
    <row r="27" spans="1:5">
      <c r="A27" s="62"/>
      <c r="B27" s="62"/>
      <c r="C27" s="62">
        <v>26</v>
      </c>
      <c r="D27" s="256" t="s">
        <v>1121</v>
      </c>
      <c r="E27" s="256" t="s">
        <v>1170</v>
      </c>
    </row>
    <row r="28" spans="1:5">
      <c r="A28" s="62"/>
      <c r="B28" s="62"/>
      <c r="C28" s="62">
        <v>27</v>
      </c>
      <c r="D28" s="256" t="s">
        <v>1122</v>
      </c>
      <c r="E28" s="256" t="s">
        <v>1171</v>
      </c>
    </row>
    <row r="29" spans="1:5">
      <c r="A29" s="62"/>
      <c r="B29" s="62"/>
      <c r="C29" s="62">
        <v>28</v>
      </c>
      <c r="D29" s="256" t="s">
        <v>1123</v>
      </c>
      <c r="E29" s="256" t="s">
        <v>1172</v>
      </c>
    </row>
    <row r="30" spans="1:5">
      <c r="A30" s="62"/>
      <c r="B30" s="62"/>
      <c r="C30" s="62">
        <v>29</v>
      </c>
      <c r="D30" s="256" t="s">
        <v>1124</v>
      </c>
      <c r="E30" s="256" t="s">
        <v>1173</v>
      </c>
    </row>
    <row r="31" spans="1:5">
      <c r="A31" s="62"/>
      <c r="B31" s="62"/>
      <c r="C31" s="62">
        <v>30</v>
      </c>
      <c r="D31" s="256" t="s">
        <v>1125</v>
      </c>
      <c r="E31" s="256" t="s">
        <v>1174</v>
      </c>
    </row>
    <row r="32" spans="1:5">
      <c r="A32" s="62"/>
      <c r="B32" s="62"/>
      <c r="C32" s="62">
        <v>31</v>
      </c>
      <c r="D32" s="256" t="s">
        <v>1126</v>
      </c>
      <c r="E32" s="256" t="s">
        <v>1175</v>
      </c>
    </row>
    <row r="33" spans="1:5">
      <c r="A33" s="62"/>
      <c r="B33" s="62"/>
      <c r="C33" s="62"/>
      <c r="D33" s="256" t="s">
        <v>1127</v>
      </c>
      <c r="E33" s="256" t="s">
        <v>1176</v>
      </c>
    </row>
    <row r="34" spans="1:5">
      <c r="A34" s="62"/>
      <c r="B34" s="62"/>
      <c r="C34" s="62"/>
      <c r="D34" s="256" t="s">
        <v>1128</v>
      </c>
      <c r="E34" s="256" t="s">
        <v>1177</v>
      </c>
    </row>
    <row r="35" spans="1:5">
      <c r="A35" s="62"/>
      <c r="B35" s="62"/>
      <c r="C35" s="62"/>
      <c r="D35" s="256" t="s">
        <v>1129</v>
      </c>
      <c r="E35" s="256" t="s">
        <v>1178</v>
      </c>
    </row>
    <row r="36" spans="1:5">
      <c r="A36" s="62"/>
      <c r="B36" s="62"/>
      <c r="C36" s="62"/>
      <c r="D36" s="256" t="s">
        <v>1130</v>
      </c>
      <c r="E36" s="256" t="s">
        <v>1179</v>
      </c>
    </row>
    <row r="37" spans="1:5">
      <c r="A37" s="62"/>
      <c r="B37" s="62"/>
      <c r="C37" s="62"/>
      <c r="D37" s="256" t="s">
        <v>1131</v>
      </c>
      <c r="E37" s="256" t="s">
        <v>1180</v>
      </c>
    </row>
    <row r="38" spans="1:5">
      <c r="A38" s="62"/>
      <c r="B38" s="62"/>
      <c r="C38" s="62"/>
      <c r="D38" s="256" t="s">
        <v>1132</v>
      </c>
      <c r="E38" s="256" t="s">
        <v>1181</v>
      </c>
    </row>
    <row r="39" spans="1:5">
      <c r="A39" s="62"/>
      <c r="B39" s="62"/>
      <c r="C39" s="62"/>
      <c r="D39" s="256" t="s">
        <v>1133</v>
      </c>
      <c r="E39" s="256" t="s">
        <v>1182</v>
      </c>
    </row>
    <row r="40" spans="1:5">
      <c r="A40" s="62"/>
      <c r="B40" s="62"/>
      <c r="C40" s="62"/>
      <c r="D40" s="256" t="s">
        <v>1134</v>
      </c>
      <c r="E40" s="256" t="s">
        <v>1183</v>
      </c>
    </row>
    <row r="41" spans="1:5">
      <c r="A41" s="62"/>
      <c r="B41" s="62"/>
      <c r="C41" s="62"/>
      <c r="D41" s="256" t="s">
        <v>1135</v>
      </c>
      <c r="E41" s="256" t="s">
        <v>1184</v>
      </c>
    </row>
    <row r="42" spans="1:5">
      <c r="A42" s="62"/>
      <c r="B42" s="62"/>
      <c r="C42" s="62"/>
      <c r="D42" s="256" t="s">
        <v>1136</v>
      </c>
      <c r="E42" s="256" t="s">
        <v>1185</v>
      </c>
    </row>
    <row r="43" spans="1:5">
      <c r="A43" s="62"/>
      <c r="B43" s="62"/>
      <c r="C43" s="62"/>
      <c r="D43" s="256" t="s">
        <v>1137</v>
      </c>
      <c r="E43" s="256" t="s">
        <v>1186</v>
      </c>
    </row>
    <row r="44" spans="1:5">
      <c r="A44" s="62"/>
      <c r="B44" s="62"/>
      <c r="C44" s="62"/>
      <c r="D44" s="256" t="s">
        <v>1138</v>
      </c>
      <c r="E44" s="256" t="s">
        <v>1187</v>
      </c>
    </row>
    <row r="45" spans="1:5">
      <c r="A45" s="62"/>
      <c r="B45" s="62"/>
      <c r="C45" s="62"/>
      <c r="D45" s="256" t="s">
        <v>1139</v>
      </c>
      <c r="E45" s="256" t="s">
        <v>1188</v>
      </c>
    </row>
    <row r="46" spans="1:5">
      <c r="A46" s="62"/>
      <c r="B46" s="62"/>
      <c r="C46" s="62"/>
      <c r="D46" s="256" t="s">
        <v>1140</v>
      </c>
      <c r="E46" s="256" t="s">
        <v>1189</v>
      </c>
    </row>
    <row r="47" spans="1:5">
      <c r="A47" s="62"/>
      <c r="B47" s="62"/>
      <c r="C47" s="62"/>
      <c r="D47" s="256" t="s">
        <v>1141</v>
      </c>
      <c r="E47" s="256" t="s">
        <v>1190</v>
      </c>
    </row>
    <row r="48" spans="1:5">
      <c r="A48" s="62"/>
      <c r="B48" s="62"/>
      <c r="C48" s="62"/>
      <c r="D48" s="256" t="s">
        <v>1142</v>
      </c>
      <c r="E48" s="256" t="s">
        <v>1191</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election activeCell="H17" sqref="H17:T17"/>
    </sheetView>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72" t="s">
        <v>28</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row>
    <row r="4" spans="1:55" ht="15" customHeight="1">
      <c r="A4" s="43"/>
      <c r="B4" s="43"/>
      <c r="C4" s="43"/>
      <c r="D4" s="43"/>
      <c r="E4" s="43"/>
      <c r="G4" s="43"/>
      <c r="H4" s="43"/>
      <c r="I4" s="43"/>
    </row>
    <row r="5" spans="1:55" ht="30" customHeight="1">
      <c r="A5" s="208" t="s">
        <v>29</v>
      </c>
      <c r="B5" s="262"/>
      <c r="C5" s="266"/>
      <c r="D5" s="266"/>
      <c r="E5" s="266"/>
      <c r="F5" s="197"/>
      <c r="G5" s="26"/>
      <c r="H5" s="266"/>
      <c r="I5" s="266"/>
      <c r="J5" s="266"/>
      <c r="K5" s="266"/>
      <c r="L5" s="266"/>
      <c r="M5" s="210"/>
      <c r="N5" s="210"/>
      <c r="O5" s="210"/>
      <c r="P5" s="210"/>
      <c r="Q5" s="210"/>
      <c r="R5" s="210"/>
      <c r="S5" s="210"/>
      <c r="T5" s="210"/>
      <c r="U5" s="210"/>
      <c r="V5" s="210"/>
      <c r="W5" s="210"/>
      <c r="X5" s="210"/>
      <c r="Y5" s="266"/>
      <c r="Z5" s="266"/>
      <c r="AA5" s="266"/>
      <c r="AB5" s="266"/>
      <c r="AC5" s="266"/>
      <c r="AD5" s="266"/>
      <c r="AE5" s="287"/>
      <c r="AF5" s="266"/>
      <c r="AG5" s="266"/>
      <c r="AH5" s="31"/>
      <c r="AI5" s="31"/>
      <c r="AJ5" s="31"/>
      <c r="AK5" s="31"/>
      <c r="AL5" s="27"/>
      <c r="AM5" s="211"/>
      <c r="AN5" s="143"/>
      <c r="AO5" s="211"/>
      <c r="AS5" s="212"/>
      <c r="AT5" s="22"/>
      <c r="AU5" s="22"/>
      <c r="AV5" s="22"/>
      <c r="AW5" s="22"/>
      <c r="AX5" s="22"/>
      <c r="AY5" s="22"/>
      <c r="AZ5" s="22"/>
      <c r="BA5" s="22"/>
      <c r="BB5" s="22"/>
      <c r="BC5" s="22"/>
    </row>
    <row r="6" spans="1:55" ht="30" customHeight="1">
      <c r="A6" s="208"/>
      <c r="B6" s="478" t="str">
        <f>IF(OR(AL8=FALSE,AL12=FALSE),"※項目が未チェックです","")</f>
        <v>※項目が未チェックです</v>
      </c>
      <c r="C6" s="478"/>
      <c r="D6" s="478"/>
      <c r="E6" s="478"/>
      <c r="F6" s="478"/>
      <c r="G6" s="478"/>
      <c r="H6" s="478"/>
      <c r="I6" s="146"/>
      <c r="J6" s="146"/>
      <c r="K6" s="146"/>
      <c r="L6" s="146"/>
      <c r="M6" s="210"/>
      <c r="N6" s="210"/>
      <c r="O6" s="210"/>
      <c r="P6" s="210"/>
      <c r="Q6" s="210"/>
      <c r="R6" s="210"/>
      <c r="S6" s="210"/>
      <c r="T6" s="210"/>
      <c r="U6" s="210"/>
      <c r="V6" s="210"/>
      <c r="W6" s="210"/>
      <c r="X6" s="210"/>
      <c r="Y6" s="146"/>
      <c r="Z6" s="146"/>
      <c r="AA6" s="146"/>
      <c r="AB6" s="146"/>
      <c r="AC6" s="146"/>
      <c r="AD6" s="146"/>
      <c r="AE6" s="287"/>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72"/>
      <c r="D7" s="270"/>
      <c r="E7" s="270"/>
      <c r="F7" s="270"/>
      <c r="G7" s="270"/>
      <c r="H7" s="270"/>
      <c r="I7" s="266"/>
      <c r="J7" s="266"/>
      <c r="K7" s="266"/>
      <c r="L7" s="266"/>
      <c r="M7" s="210"/>
      <c r="N7" s="210"/>
      <c r="O7" s="273" t="s">
        <v>1194</v>
      </c>
      <c r="Q7" s="210"/>
      <c r="R7" s="210"/>
      <c r="S7" s="210"/>
      <c r="T7" s="210"/>
      <c r="U7" s="210"/>
      <c r="V7" s="210"/>
      <c r="W7" s="210"/>
      <c r="X7" s="210"/>
      <c r="Y7" s="266"/>
      <c r="Z7" s="266"/>
      <c r="AA7" s="266"/>
      <c r="AB7" s="266"/>
      <c r="AC7" s="266"/>
      <c r="AD7" s="266"/>
      <c r="AE7" s="287"/>
      <c r="AF7" s="266"/>
      <c r="AG7" s="266"/>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321" t="s">
        <v>1271</v>
      </c>
      <c r="E8" s="43"/>
      <c r="F8" s="43"/>
      <c r="G8" s="43"/>
      <c r="H8" s="43"/>
      <c r="I8" s="43"/>
      <c r="J8" s="43"/>
      <c r="K8" s="43"/>
      <c r="L8" s="43"/>
      <c r="M8" s="43"/>
      <c r="N8" s="43"/>
      <c r="O8" s="43"/>
      <c r="P8" s="43"/>
      <c r="Q8" s="43"/>
      <c r="R8" s="43"/>
      <c r="S8" s="43"/>
      <c r="AL8" s="215" t="b">
        <v>0</v>
      </c>
      <c r="AM8" s="211"/>
      <c r="AN8" s="143"/>
      <c r="AO8" s="211"/>
      <c r="AS8" s="214"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1272</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1273</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1274</v>
      </c>
      <c r="E12" s="43"/>
      <c r="F12" s="43"/>
      <c r="G12" s="43"/>
      <c r="H12" s="43"/>
      <c r="I12" s="43"/>
      <c r="J12" s="43"/>
      <c r="K12" s="43"/>
      <c r="L12" s="43"/>
      <c r="M12" s="43"/>
      <c r="N12" s="43"/>
      <c r="O12" s="43"/>
      <c r="P12" s="43"/>
      <c r="Q12" s="43"/>
      <c r="R12" s="43"/>
      <c r="S12" s="43"/>
      <c r="AL12" s="215" t="b">
        <v>0</v>
      </c>
      <c r="AM12" s="211"/>
      <c r="AN12" s="143"/>
      <c r="AO12" s="211"/>
      <c r="AS12" s="214"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76"/>
      <c r="E14" s="476"/>
      <c r="F14" s="50" t="s">
        <v>17</v>
      </c>
      <c r="G14" s="476"/>
      <c r="H14" s="476"/>
      <c r="I14" s="50" t="s">
        <v>31</v>
      </c>
      <c r="J14" s="476"/>
      <c r="K14" s="476"/>
      <c r="L14" s="50" t="s">
        <v>19</v>
      </c>
      <c r="M14" s="3"/>
      <c r="N14" s="3"/>
      <c r="O14" s="50" t="s">
        <v>32</v>
      </c>
      <c r="P14" s="3"/>
      <c r="Q14" s="3"/>
      <c r="R14" s="3"/>
      <c r="S14" s="477"/>
      <c r="T14" s="477"/>
      <c r="U14" s="477"/>
      <c r="V14" s="477"/>
      <c r="W14" s="477"/>
      <c r="X14" s="477"/>
      <c r="Y14" s="477"/>
      <c r="Z14" s="477"/>
      <c r="AA14" s="477"/>
      <c r="AB14" s="477"/>
      <c r="AC14" s="477"/>
      <c r="AD14" s="477"/>
      <c r="AE14" s="307"/>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308"/>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287"/>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473" t="s">
        <v>35</v>
      </c>
      <c r="C17" s="473"/>
      <c r="D17" s="473"/>
      <c r="E17" s="473"/>
      <c r="F17" s="473"/>
      <c r="G17" s="473"/>
      <c r="H17" s="474" t="str">
        <f>IF(別添2!$E$6="","",別添2!$E$6)</f>
        <v/>
      </c>
      <c r="I17" s="474"/>
      <c r="J17" s="474"/>
      <c r="K17" s="474"/>
      <c r="L17" s="474"/>
      <c r="M17" s="474"/>
      <c r="N17" s="474"/>
      <c r="O17" s="474"/>
      <c r="P17" s="474"/>
      <c r="Q17" s="474"/>
      <c r="R17" s="474"/>
      <c r="S17" s="474"/>
      <c r="T17" s="474"/>
    </row>
    <row r="18" spans="1:38" ht="30" customHeight="1">
      <c r="B18" s="473" t="s">
        <v>36</v>
      </c>
      <c r="C18" s="473"/>
      <c r="D18" s="473"/>
      <c r="E18" s="473"/>
      <c r="F18" s="473"/>
      <c r="G18" s="473"/>
      <c r="H18" s="475" t="str">
        <f>IF(別添2!$H$28="","",別添2!$H$28)</f>
        <v/>
      </c>
      <c r="I18" s="475"/>
      <c r="J18" s="475"/>
      <c r="K18" s="475"/>
      <c r="L18" s="475"/>
      <c r="M18" s="475"/>
      <c r="N18" s="475"/>
      <c r="O18" s="475"/>
      <c r="P18" s="475"/>
      <c r="Q18" s="475"/>
      <c r="R18" s="475"/>
      <c r="S18" s="475"/>
      <c r="T18" s="475"/>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81"/>
      <c r="G31" s="481"/>
      <c r="H31" s="481"/>
      <c r="I31" s="481"/>
      <c r="J31" s="481"/>
      <c r="K31" s="481"/>
      <c r="L31" s="481"/>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1193</v>
      </c>
      <c r="D33" s="43"/>
      <c r="E33" s="43"/>
      <c r="F33" s="43"/>
      <c r="G33" s="43"/>
      <c r="H33" s="43"/>
      <c r="I33" s="43"/>
      <c r="J33" s="43"/>
      <c r="K33" s="43"/>
      <c r="L33" s="43"/>
      <c r="M33" s="43"/>
      <c r="N33" s="43"/>
      <c r="O33" s="43"/>
      <c r="P33" s="43"/>
      <c r="Q33" s="43"/>
      <c r="R33" s="43"/>
      <c r="S33" s="43"/>
      <c r="AL33" s="42"/>
    </row>
    <row r="34" spans="1:65" ht="30" customHeight="1">
      <c r="A34" s="23"/>
      <c r="B34" s="27" t="s">
        <v>1570</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1" t="s">
        <v>1826</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329"/>
      <c r="B38" s="281" t="s">
        <v>1424</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333" t="s">
        <v>102</v>
      </c>
      <c r="C39" s="57"/>
      <c r="D39" s="42" t="s">
        <v>1270</v>
      </c>
      <c r="E39" s="43"/>
      <c r="AL39" s="59" t="b">
        <v>0</v>
      </c>
      <c r="AM39" s="59"/>
      <c r="AN39" s="59"/>
      <c r="AO39" s="59"/>
      <c r="AP39" s="59"/>
      <c r="AQ39" s="59"/>
      <c r="AY39" s="43"/>
      <c r="AZ39" s="309"/>
      <c r="BA39" s="310"/>
      <c r="BB39" s="479"/>
      <c r="BC39" s="479"/>
      <c r="BD39" s="310"/>
      <c r="BE39" s="479"/>
      <c r="BF39" s="479"/>
      <c r="BG39" s="310"/>
      <c r="BH39" s="479"/>
      <c r="BI39" s="479"/>
      <c r="BJ39" s="310"/>
      <c r="BK39" s="479"/>
      <c r="BL39" s="479"/>
      <c r="BM39" s="309"/>
    </row>
    <row r="40" spans="1:65" ht="24.95" customHeight="1" outlineLevel="1">
      <c r="A40" s="23"/>
      <c r="B40" s="333" t="s">
        <v>105</v>
      </c>
      <c r="C40" s="57"/>
      <c r="D40" s="42" t="s">
        <v>1250</v>
      </c>
      <c r="E40" s="43"/>
      <c r="AL40" s="59" t="b">
        <v>0</v>
      </c>
      <c r="AM40" s="59"/>
      <c r="AN40" s="59"/>
      <c r="AO40" s="59"/>
      <c r="AP40" s="59"/>
      <c r="AQ40" s="59"/>
      <c r="AY40" s="43"/>
      <c r="AZ40" s="479"/>
      <c r="BA40" s="480"/>
      <c r="BB40" s="479"/>
      <c r="BC40" s="479"/>
      <c r="BD40" s="480"/>
      <c r="BE40" s="479"/>
      <c r="BF40" s="479"/>
      <c r="BG40" s="480"/>
      <c r="BH40" s="479"/>
      <c r="BI40" s="479"/>
      <c r="BJ40" s="480"/>
      <c r="BK40" s="479"/>
      <c r="BL40" s="479"/>
      <c r="BM40" s="479"/>
    </row>
    <row r="41" spans="1:65" ht="24.95" customHeight="1" outlineLevel="1">
      <c r="A41" s="23"/>
      <c r="B41" s="332"/>
      <c r="C41" s="57"/>
      <c r="D41" s="317" t="s">
        <v>1255</v>
      </c>
      <c r="E41" s="43"/>
      <c r="X41" s="42"/>
      <c r="Y41" s="42"/>
      <c r="AL41" s="58"/>
      <c r="AM41" s="59"/>
      <c r="AN41" s="59"/>
      <c r="AO41" s="59"/>
      <c r="AP41" s="59"/>
      <c r="AQ41" s="59"/>
      <c r="AY41" s="43"/>
      <c r="AZ41" s="479"/>
      <c r="BA41" s="480"/>
      <c r="BB41" s="479"/>
      <c r="BC41" s="479"/>
      <c r="BD41" s="480"/>
      <c r="BE41" s="479"/>
      <c r="BF41" s="479"/>
      <c r="BG41" s="480"/>
      <c r="BH41" s="479"/>
      <c r="BI41" s="479"/>
      <c r="BJ41" s="480"/>
      <c r="BK41" s="479"/>
      <c r="BL41" s="479"/>
      <c r="BM41" s="479"/>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329"/>
      <c r="B43" s="281" t="s">
        <v>1425</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333" t="s">
        <v>107</v>
      </c>
      <c r="C44" s="57"/>
      <c r="D44" s="328" t="s">
        <v>1426</v>
      </c>
      <c r="E44" s="327"/>
      <c r="F44" s="328"/>
      <c r="AL44" s="59" t="b">
        <v>0</v>
      </c>
      <c r="AM44" s="59"/>
      <c r="AN44" s="59"/>
      <c r="AO44" s="59"/>
      <c r="AP44" s="59"/>
      <c r="AQ44" s="59"/>
      <c r="AY44" s="327"/>
      <c r="AZ44" s="327"/>
      <c r="BA44" s="326"/>
      <c r="BB44" s="479"/>
      <c r="BC44" s="479"/>
      <c r="BD44" s="326"/>
      <c r="BE44" s="479"/>
      <c r="BF44" s="479"/>
      <c r="BG44" s="326"/>
      <c r="BH44" s="479"/>
      <c r="BI44" s="479"/>
      <c r="BJ44" s="326"/>
      <c r="BK44" s="479"/>
      <c r="BL44" s="479"/>
      <c r="BM44" s="327"/>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1192</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483" t="str">
        <f>IF(AL22=TRUE,IF(AL39=TRUE,"外来・在宅ベースアップ評価料（Ⅰ）の注５",IF(AL40=TRUE,"外来・在宅ベースアップ評価料（Ⅰ）の注５(様式提出必須）","外来・在宅ベースアップ評価料（Ⅰ）")),"")</f>
        <v/>
      </c>
      <c r="G47" s="483"/>
      <c r="H47" s="483"/>
      <c r="I47" s="483"/>
      <c r="J47" s="483"/>
      <c r="K47" s="483"/>
      <c r="L47" s="483"/>
      <c r="M47" s="483"/>
      <c r="N47" s="483"/>
      <c r="O47" s="483"/>
      <c r="P47" s="483"/>
      <c r="Q47" s="483"/>
      <c r="R47" s="483"/>
      <c r="S47" s="483"/>
      <c r="T47" s="483"/>
      <c r="U47" s="483"/>
      <c r="V47" s="483"/>
      <c r="W47" s="483"/>
      <c r="X47" s="483"/>
      <c r="Y47" s="483"/>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254"/>
      <c r="AL48" s="58"/>
      <c r="AM48" s="59"/>
      <c r="AN48" s="59"/>
      <c r="AO48" s="59"/>
      <c r="AP48" s="59"/>
      <c r="AQ48" s="59"/>
    </row>
    <row r="49" spans="1:65" s="157" customFormat="1" ht="35.1" customHeight="1" thickBot="1">
      <c r="A49" s="156"/>
      <c r="F49" s="483" t="str">
        <f>IF(AL23=TRUE,IF(AL39=TRUE,"歯科外来・在宅ベースアップ評価料（Ⅰ）の注５",IF(AL40=TRUE,"歯科外来・在宅ベースアップ評価料（Ⅰ）の注５(様式提出必須）","歯科外来・在宅ベースアップ評価料（Ⅰ）")),"")</f>
        <v/>
      </c>
      <c r="G49" s="483"/>
      <c r="H49" s="483"/>
      <c r="I49" s="483"/>
      <c r="J49" s="483"/>
      <c r="K49" s="483"/>
      <c r="L49" s="483"/>
      <c r="M49" s="483"/>
      <c r="N49" s="483"/>
      <c r="O49" s="483"/>
      <c r="P49" s="483"/>
      <c r="Q49" s="483"/>
      <c r="R49" s="483"/>
      <c r="S49" s="483"/>
      <c r="T49" s="483"/>
      <c r="U49" s="483"/>
      <c r="V49" s="483"/>
      <c r="W49" s="483"/>
      <c r="X49" s="483"/>
      <c r="Y49" s="483"/>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482"/>
      <c r="J50" s="482"/>
      <c r="K50" s="482"/>
      <c r="L50" s="482"/>
      <c r="M50" s="482"/>
      <c r="N50" s="482"/>
      <c r="O50" s="482"/>
      <c r="P50" s="482"/>
      <c r="Q50" s="482"/>
      <c r="R50" s="482"/>
      <c r="S50" s="482"/>
      <c r="T50" s="482"/>
      <c r="U50" s="482"/>
      <c r="V50" s="482"/>
      <c r="W50" s="482"/>
      <c r="X50" s="482"/>
      <c r="Y50" s="482"/>
      <c r="Z50" s="482"/>
      <c r="AA50" s="482"/>
      <c r="AB50" s="482"/>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1456</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Kw5ibKwjCWwnQ9SMkbLv0b4av408LS+wALRIWttts2sHMxq4oDzdhWmkIlH33si5ghCNhyyTdDQbcirRbprLmA==" saltValue="LfybZxU3rlYSNJRAU2C9wA=="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76" priority="4">
      <formula>OR($AL$8=FALSE,$AL$12=FALSE)</formula>
    </cfRule>
  </conditionalFormatting>
  <conditionalFormatting sqref="C39:AF41">
    <cfRule type="expression" dxfId="75" priority="63">
      <formula>$AL$44=TRUE</formula>
    </cfRule>
  </conditionalFormatting>
  <conditionalFormatting sqref="F47:Y47">
    <cfRule type="expression" dxfId="74" priority="2">
      <formula>$AL$22=FALSE</formula>
    </cfRule>
  </conditionalFormatting>
  <conditionalFormatting sqref="F49:Y49">
    <cfRule type="expression" dxfId="73" priority="3">
      <formula>$AL$23=FALSE</formula>
    </cfRule>
  </conditionalFormatting>
  <conditionalFormatting sqref="I6">
    <cfRule type="expression" dxfId="72"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501" t="s">
        <v>59</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78" t="str">
        <f>IF(OR(AK8=FALSE,AK12=FALSE),"※項目が未チェックです","")</f>
        <v>※項目が未チェックです</v>
      </c>
      <c r="C6" s="478"/>
      <c r="D6" s="478"/>
      <c r="E6" s="478"/>
      <c r="F6" s="478"/>
      <c r="G6" s="478"/>
      <c r="H6" s="478"/>
      <c r="I6" s="266"/>
      <c r="J6" s="266"/>
      <c r="K6" s="266"/>
      <c r="L6" s="266"/>
      <c r="M6" s="210"/>
      <c r="N6" s="210"/>
      <c r="O6" s="210"/>
      <c r="P6" s="210"/>
      <c r="Q6" s="210"/>
      <c r="R6" s="210"/>
      <c r="S6" s="210"/>
      <c r="T6" s="210"/>
      <c r="U6" s="210"/>
      <c r="V6" s="210"/>
      <c r="W6" s="210"/>
      <c r="X6" s="210"/>
      <c r="Y6" s="266"/>
      <c r="Z6" s="266"/>
      <c r="AA6" s="266"/>
      <c r="AB6" s="266"/>
      <c r="AC6" s="266"/>
      <c r="AD6" s="266"/>
      <c r="AE6" s="266"/>
      <c r="AF6" s="266"/>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2"/>
      <c r="D7" s="270"/>
      <c r="E7" s="270"/>
      <c r="F7" s="270"/>
      <c r="G7" s="270"/>
      <c r="H7" s="270"/>
      <c r="I7" s="266"/>
      <c r="J7" s="266"/>
      <c r="K7" s="266"/>
      <c r="L7" s="266"/>
      <c r="M7" s="210"/>
      <c r="N7" s="210"/>
      <c r="O7" s="273" t="s">
        <v>1194</v>
      </c>
      <c r="Q7" s="210"/>
      <c r="R7" s="210"/>
      <c r="S7" s="210"/>
      <c r="T7" s="210"/>
      <c r="U7" s="210"/>
      <c r="V7" s="210"/>
      <c r="W7" s="210"/>
      <c r="X7" s="210"/>
      <c r="Y7" s="266"/>
      <c r="Z7" s="266"/>
      <c r="AA7" s="266"/>
      <c r="AB7" s="266"/>
      <c r="AC7" s="266"/>
      <c r="AD7" s="266"/>
      <c r="AE7" s="266"/>
      <c r="AF7" s="266"/>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321" t="s">
        <v>1271</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22" t="s">
        <v>1272</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322" t="s">
        <v>1273</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76"/>
      <c r="E14" s="476"/>
      <c r="F14" s="50" t="s">
        <v>17</v>
      </c>
      <c r="G14" s="476"/>
      <c r="H14" s="476"/>
      <c r="I14" s="50" t="s">
        <v>31</v>
      </c>
      <c r="J14" s="476"/>
      <c r="K14" s="476"/>
      <c r="L14" s="50" t="s">
        <v>19</v>
      </c>
      <c r="M14" s="3"/>
      <c r="N14" s="3"/>
      <c r="O14" s="50" t="s">
        <v>32</v>
      </c>
      <c r="P14" s="3"/>
      <c r="Q14" s="3"/>
      <c r="R14" s="3"/>
      <c r="S14" s="477"/>
      <c r="T14" s="477"/>
      <c r="U14" s="477"/>
      <c r="V14" s="477"/>
      <c r="W14" s="477"/>
      <c r="X14" s="477"/>
      <c r="Y14" s="477"/>
      <c r="Z14" s="477"/>
      <c r="AA14" s="477"/>
      <c r="AB14" s="477"/>
      <c r="AC14" s="477"/>
      <c r="AD14" s="477"/>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73" t="s">
        <v>35</v>
      </c>
      <c r="C17" s="473"/>
      <c r="D17" s="473"/>
      <c r="E17" s="473"/>
      <c r="F17" s="473"/>
      <c r="G17" s="473"/>
      <c r="H17" s="502" t="str">
        <f>IF('様式95_外来・在宅ベースアップ評価料（Ⅰ）'!$H$17=0,"",'様式95_外来・在宅ベースアップ評価料（Ⅰ）'!$H$17)</f>
        <v/>
      </c>
      <c r="I17" s="502"/>
      <c r="J17" s="502"/>
      <c r="K17" s="502"/>
      <c r="L17" s="502"/>
      <c r="M17" s="502"/>
      <c r="N17" s="502"/>
      <c r="O17" s="502"/>
      <c r="P17" s="502"/>
      <c r="Q17" s="502"/>
      <c r="R17" s="502"/>
      <c r="S17" s="502"/>
      <c r="T17" s="502"/>
    </row>
    <row r="18" spans="1:64" ht="24.95" customHeight="1">
      <c r="B18" s="473" t="s">
        <v>36</v>
      </c>
      <c r="C18" s="473"/>
      <c r="D18" s="473"/>
      <c r="E18" s="473"/>
      <c r="F18" s="473"/>
      <c r="G18" s="473"/>
      <c r="H18" s="503" t="str">
        <f>'様式95_外来・在宅ベースアップ評価料（Ⅰ）'!H18</f>
        <v/>
      </c>
      <c r="I18" s="503"/>
      <c r="J18" s="503"/>
      <c r="K18" s="503"/>
      <c r="L18" s="503"/>
      <c r="M18" s="503"/>
      <c r="N18" s="503"/>
      <c r="O18" s="503"/>
      <c r="P18" s="503"/>
      <c r="Q18" s="503"/>
      <c r="R18" s="503"/>
      <c r="S18" s="503"/>
      <c r="T18" s="50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79"/>
      <c r="AZ27" s="480"/>
      <c r="BA27" s="479"/>
      <c r="BB27" s="479"/>
      <c r="BC27" s="480"/>
      <c r="BD27" s="479"/>
      <c r="BE27" s="479"/>
      <c r="BF27" s="480"/>
      <c r="BG27" s="479"/>
      <c r="BH27" s="479"/>
      <c r="BI27" s="480"/>
      <c r="BJ27" s="479"/>
      <c r="BK27" s="479"/>
      <c r="BL27" s="479"/>
    </row>
    <row r="28" spans="1:64" ht="24.95" customHeight="1" outlineLevel="1">
      <c r="A28" s="23"/>
      <c r="B28" s="43"/>
      <c r="C28" s="43"/>
      <c r="D28" s="43"/>
      <c r="E28" s="43"/>
      <c r="F28" s="57"/>
      <c r="G28" s="42" t="s">
        <v>64</v>
      </c>
      <c r="H28" s="43"/>
      <c r="X28" s="42"/>
      <c r="Y28" s="42"/>
      <c r="AK28" s="59" t="b">
        <v>0</v>
      </c>
      <c r="AL28" s="59">
        <f>IF(AK28=TRUE,1,0)</f>
        <v>0</v>
      </c>
      <c r="AX28" s="43"/>
      <c r="AY28" s="479"/>
      <c r="AZ28" s="480"/>
      <c r="BA28" s="479"/>
      <c r="BB28" s="479"/>
      <c r="BC28" s="480"/>
      <c r="BD28" s="479"/>
      <c r="BE28" s="479"/>
      <c r="BF28" s="480"/>
      <c r="BG28" s="479"/>
      <c r="BH28" s="479"/>
      <c r="BI28" s="480"/>
      <c r="BJ28" s="479"/>
      <c r="BK28" s="479"/>
      <c r="BL28" s="479"/>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81"/>
      <c r="K31" s="481"/>
      <c r="L31" s="481"/>
      <c r="M31" s="481"/>
      <c r="N31" s="481"/>
      <c r="O31" s="481"/>
      <c r="P31" s="481"/>
      <c r="Q31" s="43" t="s">
        <v>47</v>
      </c>
      <c r="R31" s="43"/>
      <c r="S31" s="43"/>
      <c r="T31" s="42" t="s">
        <v>67</v>
      </c>
      <c r="V31" s="43"/>
      <c r="X31" s="481"/>
      <c r="Y31" s="481"/>
      <c r="Z31" s="481"/>
      <c r="AA31" s="481"/>
      <c r="AB31" s="481"/>
      <c r="AC31" s="481"/>
      <c r="AD31" s="481"/>
      <c r="AE31" s="42" t="s">
        <v>68</v>
      </c>
      <c r="AL31" s="517" t="s">
        <v>69</v>
      </c>
      <c r="AM31" s="518"/>
      <c r="AN31" s="518"/>
      <c r="AO31" s="519"/>
      <c r="AP31" s="226" t="str">
        <f>IF(OR(X31=0,""), "", (J31-X31)/X31)</f>
        <v/>
      </c>
    </row>
    <row r="32" spans="1:64" ht="24.75" customHeight="1">
      <c r="A32" s="23"/>
      <c r="B32" s="26"/>
      <c r="C32" s="26" t="s">
        <v>1527</v>
      </c>
      <c r="D32" s="43"/>
      <c r="E32" s="43"/>
      <c r="H32" s="43"/>
      <c r="I32" s="43"/>
      <c r="J32" s="43"/>
      <c r="K32" s="43"/>
      <c r="L32" s="43"/>
      <c r="M32" s="43"/>
      <c r="N32" s="43"/>
      <c r="O32" s="43"/>
      <c r="P32" s="43"/>
      <c r="Q32" s="43"/>
      <c r="R32" s="43"/>
      <c r="S32" s="43"/>
      <c r="X32" s="516" t="s">
        <v>70</v>
      </c>
      <c r="Y32" s="516"/>
      <c r="Z32" s="516"/>
      <c r="AA32" s="516"/>
      <c r="AB32" s="516"/>
      <c r="AC32" s="516"/>
      <c r="AD32" s="237" t="str">
        <f>IFERROR(IF(ABS(AP31)&gt;=0.1,"☑",""),"")</f>
        <v/>
      </c>
    </row>
    <row r="33" spans="1:43" ht="24.95" customHeight="1">
      <c r="A33" s="23"/>
      <c r="C33" s="26" t="s">
        <v>1309</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3" ht="24.95" customHeight="1">
      <c r="A34" s="23"/>
      <c r="C34" s="42" t="s">
        <v>71</v>
      </c>
      <c r="D34" s="43"/>
      <c r="E34" s="43"/>
      <c r="H34" s="43"/>
      <c r="I34" s="43"/>
      <c r="J34" s="43"/>
      <c r="K34" s="43"/>
      <c r="L34" s="43"/>
      <c r="M34" s="43"/>
      <c r="N34" s="43"/>
      <c r="O34" s="43"/>
      <c r="P34" s="43"/>
      <c r="Q34" s="43"/>
      <c r="R34" s="43"/>
      <c r="S34" s="43"/>
      <c r="AE34" s="57"/>
      <c r="AK34" s="58" t="b">
        <v>0</v>
      </c>
      <c r="AM34" s="58"/>
    </row>
    <row r="35" spans="1:43" ht="24.95" customHeight="1">
      <c r="A35" s="23"/>
      <c r="C35" s="26" t="s">
        <v>72</v>
      </c>
      <c r="E35" s="43"/>
      <c r="H35" s="43"/>
      <c r="I35" s="43"/>
      <c r="J35" s="43"/>
      <c r="K35" s="43"/>
      <c r="L35" s="43"/>
      <c r="M35" s="43"/>
      <c r="N35" s="43"/>
      <c r="O35" s="43"/>
      <c r="P35" s="43"/>
      <c r="R35" s="320"/>
      <c r="S35" s="43"/>
    </row>
    <row r="36" spans="1:43" ht="15" customHeight="1">
      <c r="A36" s="23"/>
      <c r="B36" s="42"/>
      <c r="D36" s="43"/>
      <c r="E36" s="43"/>
      <c r="G36" s="43"/>
      <c r="H36" s="43"/>
      <c r="I36" s="43"/>
      <c r="J36" s="43"/>
      <c r="K36" s="43"/>
      <c r="L36" s="43"/>
      <c r="M36" s="43"/>
      <c r="N36" s="43"/>
      <c r="O36" s="43"/>
      <c r="P36" s="43"/>
      <c r="Q36" s="43"/>
      <c r="R36" s="43"/>
      <c r="S36" s="43"/>
    </row>
    <row r="37" spans="1:43" s="22" customFormat="1" ht="30" customHeight="1">
      <c r="A37" s="23"/>
      <c r="B37" s="42" t="s">
        <v>73</v>
      </c>
      <c r="C37" s="43"/>
      <c r="D37" s="43"/>
      <c r="E37" s="43"/>
      <c r="F37" s="42"/>
      <c r="J37" s="22" t="s">
        <v>16</v>
      </c>
      <c r="L37" s="311"/>
      <c r="M37" s="22" t="s">
        <v>17</v>
      </c>
      <c r="N37" s="515"/>
      <c r="O37" s="515"/>
      <c r="P37" s="22" t="s">
        <v>18</v>
      </c>
      <c r="Q37" s="323"/>
      <c r="R37" s="323"/>
      <c r="S37" s="323"/>
      <c r="T37" s="43"/>
      <c r="U37" s="43"/>
      <c r="V37" s="43"/>
      <c r="W37" s="43"/>
      <c r="X37" s="43"/>
      <c r="Y37" s="43"/>
      <c r="Z37" s="43"/>
      <c r="AA37" s="43"/>
      <c r="AB37" s="43"/>
      <c r="AG37" s="145"/>
      <c r="AH37" s="119"/>
      <c r="AI37" s="43"/>
      <c r="AK37" s="22">
        <f>IF(DATE(2018+L37,N37+1,1) &lt;= DATE(2018+9,5,1),1,2)</f>
        <v>1</v>
      </c>
      <c r="AM37" s="22" t="s">
        <v>74</v>
      </c>
      <c r="AQ37" s="145">
        <f>DATE(2018+L37,N37,1)</f>
        <v>43070</v>
      </c>
    </row>
    <row r="38" spans="1:43" ht="24.95" customHeight="1">
      <c r="A38" s="137"/>
      <c r="B38" s="42"/>
      <c r="C38" s="224" t="s">
        <v>1825</v>
      </c>
      <c r="D38" s="363"/>
      <c r="E38" s="43"/>
      <c r="H38" s="43"/>
      <c r="I38" s="43"/>
      <c r="Q38" s="520" t="s">
        <v>1827</v>
      </c>
      <c r="R38" s="520"/>
      <c r="S38" s="520"/>
      <c r="T38" s="520"/>
      <c r="U38" s="520"/>
      <c r="V38" s="520"/>
      <c r="W38" s="520"/>
      <c r="X38" s="520"/>
      <c r="Y38" s="520"/>
      <c r="Z38" s="520"/>
      <c r="AA38" s="520"/>
      <c r="AB38" s="520"/>
      <c r="AC38" s="520"/>
      <c r="AD38" s="520"/>
      <c r="AE38" s="520"/>
      <c r="AF38" s="520"/>
      <c r="AG38" s="520"/>
      <c r="AH38" s="520"/>
      <c r="AI38" s="520"/>
      <c r="AJ38" s="520"/>
      <c r="AM38" s="22" t="s">
        <v>75</v>
      </c>
    </row>
    <row r="39" spans="1:43" ht="15" customHeight="1">
      <c r="A39" s="137"/>
      <c r="B39" s="42"/>
      <c r="C39" s="42"/>
      <c r="D39" s="43"/>
      <c r="E39" s="43"/>
      <c r="H39" s="43"/>
      <c r="I39" s="43"/>
      <c r="R39" s="368" t="s">
        <v>1824</v>
      </c>
      <c r="S39" s="43"/>
      <c r="AM39" s="22"/>
    </row>
    <row r="40" spans="1:43" s="22" customFormat="1" ht="30" customHeight="1">
      <c r="A40" s="23"/>
      <c r="B40" s="42" t="s">
        <v>76</v>
      </c>
      <c r="C40" s="43"/>
      <c r="D40" s="43"/>
      <c r="E40" s="43"/>
      <c r="F40" s="42"/>
      <c r="J40" s="22" t="s">
        <v>16</v>
      </c>
      <c r="L40" s="311"/>
      <c r="M40" s="22" t="s">
        <v>17</v>
      </c>
      <c r="N40" s="515"/>
      <c r="O40" s="515"/>
      <c r="P40" s="22" t="s">
        <v>18</v>
      </c>
      <c r="Q40" s="323"/>
      <c r="R40" s="323"/>
      <c r="S40" s="323"/>
      <c r="T40" s="43"/>
      <c r="U40" s="43"/>
      <c r="V40" s="43"/>
      <c r="W40" s="43"/>
      <c r="X40" s="43"/>
      <c r="Y40" s="43"/>
      <c r="Z40" s="43"/>
      <c r="AA40" s="43"/>
      <c r="AB40" s="43"/>
      <c r="AG40" s="145"/>
      <c r="AH40" s="119"/>
      <c r="AI40" s="43"/>
      <c r="AK40" s="22">
        <f>IF(DATE(2018+L40,N40,1) &lt;= DATE(2018+9,5,1),1,2)</f>
        <v>1</v>
      </c>
      <c r="AM40" s="22" t="s">
        <v>74</v>
      </c>
    </row>
    <row r="41" spans="1:43" ht="24.95" customHeight="1">
      <c r="A41" s="137"/>
      <c r="B41" s="42"/>
      <c r="C41" s="42" t="s">
        <v>77</v>
      </c>
      <c r="D41" s="43"/>
      <c r="E41" s="43"/>
      <c r="H41" s="43"/>
      <c r="I41" s="43"/>
      <c r="R41" s="43"/>
      <c r="S41" s="43"/>
      <c r="AK41" s="58" t="b">
        <v>0</v>
      </c>
      <c r="AM41" s="22" t="s">
        <v>75</v>
      </c>
    </row>
    <row r="42" spans="1:43" ht="15" customHeight="1">
      <c r="A42" s="137"/>
      <c r="B42" s="42"/>
      <c r="D42" s="43"/>
      <c r="E42" s="43"/>
      <c r="H42" s="43"/>
      <c r="I42" s="43"/>
      <c r="R42" s="43"/>
      <c r="S42" s="43"/>
      <c r="AM42" s="22"/>
    </row>
    <row r="43" spans="1:43" ht="24.95" customHeight="1">
      <c r="A43" s="23" t="s">
        <v>45</v>
      </c>
      <c r="B43" s="42" t="s">
        <v>78</v>
      </c>
      <c r="D43" s="43"/>
      <c r="E43" s="43"/>
      <c r="H43" s="43"/>
      <c r="I43" s="43"/>
      <c r="R43" s="43"/>
      <c r="S43" s="43"/>
    </row>
    <row r="44" spans="1:43" ht="24.95" customHeight="1">
      <c r="A44" s="23"/>
      <c r="B44" s="42" t="s">
        <v>79</v>
      </c>
      <c r="D44" s="43"/>
      <c r="E44" s="43"/>
      <c r="H44" s="43"/>
      <c r="I44" s="43"/>
      <c r="R44" s="43"/>
      <c r="S44" s="43"/>
    </row>
    <row r="45" spans="1:43" ht="30" customHeight="1">
      <c r="A45" s="23"/>
      <c r="B45" s="42"/>
      <c r="C45" s="27" t="s">
        <v>80</v>
      </c>
      <c r="D45" s="43"/>
      <c r="E45" s="43"/>
      <c r="F45" s="43"/>
      <c r="G45" s="246"/>
      <c r="H45" s="246"/>
      <c r="I45" s="246"/>
      <c r="J45" s="246"/>
      <c r="K45" s="246"/>
      <c r="L45" s="246"/>
      <c r="M45" s="246"/>
      <c r="N45" s="43"/>
      <c r="U45" s="247"/>
      <c r="V45" s="248" t="s">
        <v>81</v>
      </c>
      <c r="W45" s="249"/>
      <c r="X45" s="249"/>
      <c r="Y45" s="249"/>
      <c r="Z45" s="249"/>
      <c r="AK45" s="58" t="b">
        <v>0</v>
      </c>
    </row>
    <row r="46" spans="1:43" ht="30" customHeight="1">
      <c r="A46" s="23"/>
      <c r="B46" s="42"/>
      <c r="D46" s="43"/>
      <c r="E46" s="43"/>
      <c r="F46" s="43"/>
      <c r="G46" s="246"/>
      <c r="H46" s="246"/>
      <c r="I46" s="246"/>
      <c r="J46" s="246"/>
      <c r="K46" s="246"/>
      <c r="L46" s="246"/>
      <c r="M46" s="246"/>
      <c r="N46" s="43"/>
      <c r="T46" s="249"/>
      <c r="U46" s="248"/>
      <c r="V46" s="249"/>
      <c r="W46" s="249"/>
      <c r="X46" s="249"/>
      <c r="Y46" s="249"/>
      <c r="Z46" s="249"/>
    </row>
    <row r="47" spans="1:43" ht="24.95" customHeight="1">
      <c r="A47" s="23"/>
      <c r="B47" s="42" t="s">
        <v>82</v>
      </c>
      <c r="D47" s="43"/>
      <c r="E47" s="43"/>
      <c r="H47" s="43"/>
      <c r="I47" s="22"/>
      <c r="J47" s="22"/>
      <c r="K47" s="22"/>
      <c r="L47" s="22"/>
      <c r="M47" s="22"/>
      <c r="N47" s="22"/>
      <c r="O47" s="22"/>
      <c r="P47" s="22"/>
      <c r="Q47" s="22"/>
      <c r="R47" s="22"/>
      <c r="S47" s="43"/>
    </row>
    <row r="48" spans="1:43" ht="24.95" customHeight="1">
      <c r="A48" s="23"/>
      <c r="B48" s="42" t="s">
        <v>1222</v>
      </c>
      <c r="D48" s="43"/>
      <c r="E48" s="43"/>
      <c r="H48" s="43"/>
      <c r="I48" s="22"/>
      <c r="J48" s="22"/>
      <c r="K48" s="22"/>
      <c r="L48" s="22"/>
      <c r="M48" s="22"/>
      <c r="N48" s="22"/>
      <c r="O48" s="22"/>
      <c r="P48" s="22"/>
      <c r="Q48" s="22"/>
      <c r="R48" s="22"/>
      <c r="S48" s="43"/>
      <c r="AP48" s="59" t="s">
        <v>1197</v>
      </c>
    </row>
    <row r="49" spans="1:47" ht="24.95" customHeight="1">
      <c r="A49" s="23"/>
      <c r="B49" s="42"/>
      <c r="C49" s="27" t="s">
        <v>1719</v>
      </c>
      <c r="D49" s="336"/>
      <c r="E49" s="43"/>
      <c r="H49" s="43"/>
      <c r="I49" s="43"/>
      <c r="J49" s="43"/>
      <c r="K49" s="43"/>
      <c r="L49" s="43"/>
      <c r="M49" s="43"/>
      <c r="N49" s="43"/>
      <c r="O49" s="43"/>
      <c r="P49" s="43"/>
      <c r="Q49" s="43"/>
      <c r="R49" s="43"/>
      <c r="S49" s="43"/>
      <c r="AK49" s="118" t="s">
        <v>83</v>
      </c>
      <c r="AP49" s="59" t="s">
        <v>1198</v>
      </c>
    </row>
    <row r="50" spans="1:47" ht="24.95" customHeight="1">
      <c r="A50" s="23"/>
      <c r="C50" s="42"/>
      <c r="D50" s="43"/>
      <c r="E50" s="43"/>
      <c r="G50" s="43"/>
      <c r="H50" s="43"/>
      <c r="I50" s="43"/>
      <c r="J50" s="43"/>
      <c r="K50" s="43"/>
      <c r="L50" s="43"/>
      <c r="M50" s="492"/>
      <c r="N50" s="492"/>
      <c r="O50" s="492"/>
      <c r="P50" s="492"/>
      <c r="Q50" s="492"/>
      <c r="R50" s="492"/>
      <c r="S50" s="492"/>
      <c r="T50" s="43" t="s">
        <v>85</v>
      </c>
      <c r="AK50" s="275">
        <f>IF(AM56=TRUE,IF(AK40=1,M50*AP50,M50*AP51),IF(AK37=1,M50*AP50,M50*AP51))</f>
        <v>0</v>
      </c>
      <c r="AL50" s="151"/>
      <c r="AP50" s="358">
        <f>1.29*0.032</f>
        <v>4.1280000000000004E-2</v>
      </c>
      <c r="AQ50" s="27" t="s">
        <v>1715</v>
      </c>
      <c r="AU50" s="360"/>
    </row>
    <row r="51" spans="1:47" ht="15" customHeight="1">
      <c r="A51" s="23"/>
      <c r="B51" s="42"/>
      <c r="D51" s="43"/>
      <c r="E51" s="43"/>
      <c r="H51" s="43"/>
      <c r="I51" s="43"/>
      <c r="J51" s="43"/>
      <c r="K51" s="43"/>
      <c r="L51" s="43"/>
      <c r="M51" s="43"/>
      <c r="N51" s="43"/>
      <c r="O51" s="43"/>
      <c r="P51" s="43"/>
      <c r="Q51" s="43"/>
      <c r="R51" s="43"/>
      <c r="S51" s="43"/>
      <c r="AK51" s="152"/>
      <c r="AL51" s="153"/>
      <c r="AP51" s="359">
        <f>1.29*0.064</f>
        <v>8.2560000000000008E-2</v>
      </c>
      <c r="AQ51" s="27" t="s">
        <v>1716</v>
      </c>
    </row>
    <row r="52" spans="1:47" ht="24.95" customHeight="1">
      <c r="A52" s="23"/>
      <c r="B52" s="42"/>
      <c r="C52" s="27" t="s">
        <v>87</v>
      </c>
      <c r="D52" s="336"/>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492"/>
      <c r="N53" s="492"/>
      <c r="O53" s="492"/>
      <c r="P53" s="492"/>
      <c r="Q53" s="492"/>
      <c r="R53" s="492"/>
      <c r="S53" s="492"/>
      <c r="T53" s="43" t="s">
        <v>85</v>
      </c>
      <c r="AK53" s="152">
        <f>IF(AM56=TRUE,IF(AK40=1,M53*AP53,M53*AP54),IF(AK37=1,M53*AP53,M53*AP54))</f>
        <v>0</v>
      </c>
      <c r="AL53" s="153"/>
      <c r="AM53" s="276"/>
      <c r="AP53" s="359">
        <f>1.29*0.057</f>
        <v>7.3529999999999998E-2</v>
      </c>
      <c r="AQ53" s="27" t="s">
        <v>1717</v>
      </c>
    </row>
    <row r="54" spans="1:47" ht="15" customHeight="1">
      <c r="A54" s="23"/>
      <c r="C54" s="42"/>
      <c r="D54" s="43"/>
      <c r="E54" s="43"/>
      <c r="G54" s="43"/>
      <c r="H54" s="43"/>
      <c r="I54" s="43"/>
      <c r="J54" s="43"/>
      <c r="K54" s="43"/>
      <c r="L54" s="43"/>
      <c r="M54" s="138"/>
      <c r="N54" s="138"/>
      <c r="O54" s="138"/>
      <c r="P54" s="138"/>
      <c r="Q54" s="138"/>
      <c r="R54" s="138"/>
      <c r="S54" s="138"/>
      <c r="T54" s="43"/>
      <c r="W54" s="22"/>
      <c r="X54" s="43"/>
      <c r="Y54" s="22"/>
      <c r="Z54" s="139"/>
      <c r="AA54" s="139"/>
      <c r="AB54" s="139"/>
      <c r="AC54" s="139"/>
      <c r="AD54" s="139"/>
      <c r="AE54" s="139"/>
      <c r="AF54" s="139"/>
      <c r="AG54" s="43"/>
      <c r="AK54" s="152"/>
      <c r="AL54" s="153"/>
      <c r="AP54" s="359">
        <f>1.29*0.114</f>
        <v>0.14706</v>
      </c>
      <c r="AQ54" s="27" t="s">
        <v>1718</v>
      </c>
    </row>
    <row r="55" spans="1:47" ht="24.95" customHeight="1">
      <c r="A55" s="42"/>
      <c r="B55" s="42"/>
      <c r="C55" s="42"/>
      <c r="D55" s="42" t="s">
        <v>1199</v>
      </c>
      <c r="E55" s="268"/>
      <c r="H55" s="43"/>
      <c r="I55" s="43"/>
      <c r="J55" s="43"/>
      <c r="K55" s="43"/>
      <c r="L55" s="43"/>
      <c r="M55" s="43"/>
      <c r="N55" s="43"/>
      <c r="O55" s="43"/>
      <c r="P55" s="43"/>
      <c r="Q55" s="43"/>
      <c r="R55" s="43"/>
      <c r="S55" s="43"/>
      <c r="V55" s="381" t="s">
        <v>1832</v>
      </c>
      <c r="W55" s="382"/>
      <c r="X55" s="382"/>
      <c r="Y55" s="382"/>
      <c r="Z55" s="382"/>
      <c r="AA55" s="380" t="s">
        <v>1833</v>
      </c>
      <c r="AB55" s="380" t="str">
        <f>IF(OR(L37="",N37=""),"","令和" &amp; (YEAR(EDATE($AQ$37,-1))-2018) &amp; "年" &amp; MONTH(EDATE($AQ$37,-1)) &amp; "月")</f>
        <v/>
      </c>
      <c r="AC55" s="382"/>
      <c r="AD55" s="382"/>
      <c r="AE55" s="382"/>
      <c r="AF55" s="382"/>
      <c r="AG55" s="380" t="s">
        <v>1834</v>
      </c>
      <c r="AH55" s="383"/>
      <c r="AK55" s="152"/>
      <c r="AL55" s="153"/>
      <c r="AP55" s="147"/>
    </row>
    <row r="56" spans="1:47" ht="24.95" customHeight="1">
      <c r="A56" s="42"/>
      <c r="B56" s="42"/>
      <c r="C56" s="42"/>
      <c r="D56" s="224" t="s">
        <v>1200</v>
      </c>
      <c r="E56" s="268"/>
      <c r="H56" s="43"/>
      <c r="I56" s="43"/>
      <c r="J56" s="43"/>
      <c r="K56" s="43"/>
      <c r="L56" s="43"/>
      <c r="M56" s="43"/>
      <c r="N56" s="43"/>
      <c r="O56" s="43"/>
      <c r="P56" s="43"/>
      <c r="Q56" s="43"/>
      <c r="R56" s="43"/>
      <c r="S56" s="43"/>
      <c r="AC56" s="267"/>
      <c r="AF56" s="267"/>
      <c r="AH56" s="485"/>
      <c r="AI56" s="267"/>
      <c r="AK56" s="152"/>
      <c r="AL56" s="153"/>
      <c r="AM56" s="59" t="b">
        <v>0</v>
      </c>
      <c r="AN56" s="64"/>
      <c r="AP56" s="147"/>
    </row>
    <row r="57" spans="1:47" ht="24.95" customHeight="1">
      <c r="A57" s="42"/>
      <c r="B57" s="42"/>
      <c r="C57" s="42"/>
      <c r="D57" s="257"/>
      <c r="E57" s="42"/>
      <c r="F57" s="268"/>
      <c r="H57" s="43"/>
      <c r="I57" s="43"/>
      <c r="J57" s="43"/>
      <c r="K57" s="43"/>
      <c r="L57" s="43"/>
      <c r="M57" s="43"/>
      <c r="N57" s="267"/>
      <c r="O57" s="267"/>
      <c r="P57" s="43"/>
      <c r="Q57" s="278" t="str">
        <f>IF(AM56=TRUE,"当該賃金改善を開始する前月( 3 (2) の前月)の総額","")</f>
        <v/>
      </c>
      <c r="R57" s="43"/>
      <c r="S57" s="43"/>
      <c r="U57" s="267"/>
      <c r="AC57" s="267"/>
      <c r="AF57" s="267"/>
      <c r="AH57" s="486"/>
      <c r="AI57" s="267"/>
      <c r="AK57" s="152"/>
      <c r="AL57" s="153"/>
      <c r="AP57" s="147"/>
    </row>
    <row r="58" spans="1:47" ht="15" customHeight="1">
      <c r="A58" s="23"/>
      <c r="C58" s="42"/>
      <c r="D58" s="42"/>
      <c r="E58" s="43"/>
      <c r="F58" s="268"/>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1720</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481"/>
      <c r="G60" s="481"/>
      <c r="H60" s="481"/>
      <c r="I60" s="481"/>
      <c r="J60" s="481"/>
      <c r="K60" s="481"/>
      <c r="L60" s="481"/>
      <c r="M60" s="43" t="s">
        <v>47</v>
      </c>
      <c r="N60" s="43"/>
      <c r="O60" s="27" t="s">
        <v>1201</v>
      </c>
      <c r="P60" s="22"/>
      <c r="Q60" s="43"/>
      <c r="R60" s="267"/>
      <c r="S60" s="267"/>
      <c r="T60" s="267"/>
      <c r="U60" s="267"/>
      <c r="V60" s="267"/>
      <c r="W60" s="267"/>
      <c r="X60" s="267"/>
      <c r="Y60" s="22"/>
      <c r="Z60" s="279"/>
      <c r="AA60" s="279"/>
      <c r="AB60" s="279"/>
      <c r="AC60" s="279"/>
      <c r="AD60" s="279"/>
      <c r="AE60" s="279"/>
      <c r="AF60" s="279"/>
      <c r="AG60" s="43"/>
      <c r="AK60" s="277">
        <f>IF(AK37=1,F60*AP60,F60*AP61)</f>
        <v>0</v>
      </c>
      <c r="AL60" s="153"/>
      <c r="AP60" s="148">
        <v>27021</v>
      </c>
      <c r="AQ60" s="27" t="s">
        <v>90</v>
      </c>
    </row>
    <row r="61" spans="1:47" ht="24.95" customHeight="1">
      <c r="A61" s="23"/>
      <c r="B61" s="42"/>
      <c r="C61" s="42"/>
      <c r="D61" s="42"/>
      <c r="E61" s="267"/>
      <c r="H61" s="43"/>
      <c r="I61" s="43"/>
      <c r="J61" s="43"/>
      <c r="K61" s="43"/>
      <c r="L61" s="43"/>
      <c r="M61" s="43"/>
      <c r="N61" s="43"/>
      <c r="O61" s="43"/>
      <c r="P61" s="43"/>
      <c r="Q61" s="43"/>
      <c r="R61" s="43"/>
      <c r="S61" s="43"/>
      <c r="AK61" s="152"/>
      <c r="AL61" s="153"/>
      <c r="AP61" s="274">
        <v>54041</v>
      </c>
    </row>
    <row r="62" spans="1:47" ht="24.95" customHeight="1">
      <c r="A62" s="23"/>
      <c r="B62" s="42"/>
      <c r="C62" s="27" t="s">
        <v>1721</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481"/>
      <c r="G63" s="481"/>
      <c r="H63" s="481"/>
      <c r="I63" s="481"/>
      <c r="J63" s="481"/>
      <c r="K63" s="481"/>
      <c r="L63" s="481"/>
      <c r="M63" s="43" t="s">
        <v>47</v>
      </c>
      <c r="N63" s="267"/>
      <c r="O63" s="27" t="s">
        <v>1209</v>
      </c>
      <c r="P63" s="22"/>
      <c r="Q63" s="43"/>
      <c r="R63" s="267"/>
      <c r="S63" s="267"/>
      <c r="T63" s="267"/>
      <c r="U63" s="267"/>
      <c r="V63" s="267"/>
      <c r="W63" s="267"/>
      <c r="X63" s="267"/>
      <c r="Y63" s="22"/>
      <c r="Z63" s="279"/>
      <c r="AA63" s="279"/>
      <c r="AB63" s="279"/>
      <c r="AC63" s="279"/>
      <c r="AD63" s="279"/>
      <c r="AE63" s="279"/>
      <c r="AF63" s="279"/>
      <c r="AG63" s="43"/>
      <c r="AK63" s="154">
        <f>IF(AK37=1,F63*AP63,F63*AP64)</f>
        <v>0</v>
      </c>
      <c r="AL63" s="155"/>
      <c r="AP63" s="148">
        <v>9244</v>
      </c>
      <c r="AQ63" s="27" t="s">
        <v>90</v>
      </c>
    </row>
    <row r="64" spans="1:47" ht="24.95" customHeight="1">
      <c r="A64" s="23"/>
      <c r="B64" s="42"/>
      <c r="C64" s="42"/>
      <c r="D64" s="42"/>
      <c r="E64" s="267"/>
      <c r="F64" s="43"/>
      <c r="G64" s="43"/>
      <c r="H64" s="43"/>
      <c r="I64" s="43"/>
      <c r="J64" s="43"/>
      <c r="K64" s="43"/>
      <c r="L64" s="43"/>
      <c r="N64" s="267"/>
      <c r="O64" s="316" t="s">
        <v>1281</v>
      </c>
      <c r="R64" s="267"/>
      <c r="S64" s="267"/>
      <c r="T64" s="267"/>
      <c r="U64" s="267"/>
      <c r="V64" s="267"/>
      <c r="W64" s="267"/>
      <c r="X64" s="267"/>
      <c r="AK64" s="152"/>
      <c r="AP64" s="149">
        <v>18487</v>
      </c>
    </row>
    <row r="65" spans="1:44" ht="15" customHeight="1">
      <c r="A65" s="23"/>
      <c r="C65" s="262"/>
      <c r="D65" s="263"/>
      <c r="E65" s="263"/>
      <c r="F65" s="262"/>
      <c r="G65" s="263"/>
      <c r="H65" s="263"/>
      <c r="I65" s="263"/>
      <c r="J65" s="263"/>
      <c r="K65" s="263"/>
      <c r="L65" s="263"/>
      <c r="M65" s="138"/>
      <c r="N65" s="138"/>
      <c r="O65" s="138"/>
      <c r="P65" s="138"/>
      <c r="Q65" s="138"/>
      <c r="R65" s="138"/>
      <c r="S65" s="138"/>
      <c r="T65" s="263"/>
      <c r="V65" s="262"/>
      <c r="W65" s="22"/>
      <c r="X65" s="263"/>
      <c r="Y65" s="22"/>
      <c r="Z65" s="265"/>
      <c r="AA65" s="265"/>
      <c r="AB65" s="265"/>
      <c r="AC65" s="265"/>
      <c r="AD65" s="265"/>
      <c r="AE65" s="265"/>
      <c r="AF65" s="265"/>
      <c r="AG65" s="263"/>
    </row>
    <row r="66" spans="1:44" ht="24.95" customHeight="1">
      <c r="A66" s="42"/>
      <c r="B66" s="42"/>
      <c r="C66" s="336"/>
      <c r="D66" s="42" t="s">
        <v>1207</v>
      </c>
      <c r="E66" s="42"/>
      <c r="H66" s="43"/>
      <c r="I66" s="43"/>
      <c r="J66" s="43"/>
      <c r="K66" s="43"/>
      <c r="L66" s="43"/>
      <c r="M66" s="43"/>
      <c r="N66" s="43"/>
      <c r="O66" s="43"/>
      <c r="P66" s="43"/>
      <c r="Q66" s="43"/>
      <c r="R66" s="43"/>
      <c r="S66" s="43"/>
    </row>
    <row r="67" spans="1:44" ht="24.95" customHeight="1" thickBot="1">
      <c r="A67" s="23"/>
      <c r="C67" s="42"/>
      <c r="D67" s="43"/>
      <c r="E67" s="43"/>
      <c r="G67" s="43"/>
      <c r="H67" s="43"/>
      <c r="I67" s="43"/>
      <c r="J67" s="43"/>
      <c r="K67" s="377" t="s">
        <v>1832</v>
      </c>
      <c r="L67" s="378"/>
      <c r="M67" s="379"/>
      <c r="N67" s="377"/>
      <c r="O67" s="380" t="s">
        <v>1833</v>
      </c>
      <c r="P67" s="380" t="str">
        <f>IF(OR(L37="",N37=""),"","令和" &amp; (YEAR(EDATE($AQ$37,-3))-2018) &amp; "年" &amp; MONTH(EDATE($AQ$37,-3)) &amp; "月")</f>
        <v/>
      </c>
      <c r="Q67" s="380"/>
      <c r="R67" s="380"/>
      <c r="S67" s="380"/>
      <c r="T67" s="380"/>
      <c r="U67" s="380" t="s">
        <v>1836</v>
      </c>
      <c r="V67" s="380" t="str">
        <f>IF(OR(L37="",N37=""),"","令和" &amp; (YEAR(EDATE($AQ$37,-2))-2018) &amp; "年" &amp; MONTH(EDATE($AQ$37,-2)) &amp; "月")</f>
        <v/>
      </c>
      <c r="W67" s="380"/>
      <c r="X67" s="380"/>
      <c r="Y67" s="380"/>
      <c r="Z67" s="380"/>
      <c r="AA67" s="380" t="s">
        <v>1836</v>
      </c>
      <c r="AB67" s="380" t="str">
        <f>IF(OR(L37="",N37=""),"","令和" &amp; (YEAR(EDATE($AQ$37,-1))-2018) &amp; "年" &amp; MONTH(EDATE($AQ$37,-1)) &amp; "月")</f>
        <v/>
      </c>
      <c r="AC67" s="380"/>
      <c r="AD67" s="380"/>
      <c r="AE67" s="380"/>
      <c r="AF67" s="380"/>
      <c r="AG67" s="380" t="s">
        <v>1840</v>
      </c>
      <c r="AH67" s="380"/>
      <c r="AI67" s="380"/>
      <c r="AJ67" s="380"/>
    </row>
    <row r="68" spans="1:44" ht="30" customHeight="1" thickBot="1">
      <c r="A68" s="23"/>
      <c r="B68" s="42"/>
      <c r="D68" s="43" t="s">
        <v>92</v>
      </c>
      <c r="E68" s="42" t="s">
        <v>93</v>
      </c>
      <c r="H68" s="43"/>
      <c r="I68" s="43"/>
      <c r="J68" s="43"/>
      <c r="K68" s="43"/>
      <c r="L68" s="43"/>
      <c r="M68" s="493" t="str">
        <f>IF(AK45=TRUE,新様式99_同一法人内複数医療機関届出用補助計算書!R57,IF(SUM(AK50,AK53,AK60,AK63)=0,"",SUM(AK50,AK53,AK60,AK63)))</f>
        <v/>
      </c>
      <c r="N68" s="494"/>
      <c r="O68" s="494"/>
      <c r="P68" s="494"/>
      <c r="Q68" s="494"/>
      <c r="R68" s="494"/>
      <c r="S68" s="495"/>
      <c r="T68" s="43" t="s">
        <v>85</v>
      </c>
      <c r="V68" s="27" t="str">
        <f>IF(AK45=TRUE,"(様式99から転記)","")</f>
        <v/>
      </c>
    </row>
    <row r="69" spans="1:44" ht="30" customHeight="1">
      <c r="A69" s="23"/>
      <c r="B69" s="42"/>
      <c r="D69" s="43"/>
      <c r="E69" s="42"/>
      <c r="H69" s="43"/>
      <c r="I69" s="43"/>
      <c r="J69" s="43"/>
      <c r="K69" s="43"/>
      <c r="L69" s="43"/>
      <c r="M69" s="246"/>
      <c r="N69" s="246"/>
      <c r="O69" s="246"/>
      <c r="P69" s="246"/>
      <c r="Q69" s="246"/>
      <c r="R69" s="246"/>
      <c r="S69" s="246"/>
      <c r="T69" s="43"/>
    </row>
    <row r="70" spans="1:44" ht="24.95" customHeight="1">
      <c r="A70" s="23"/>
      <c r="B70" s="27" t="s">
        <v>1225</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6" t="s">
        <v>100</v>
      </c>
      <c r="AP75" s="362" t="s">
        <v>100</v>
      </c>
      <c r="AQ75" s="59"/>
      <c r="AR75" s="59"/>
    </row>
    <row r="76" spans="1:44" s="22" customFormat="1" ht="39.950000000000003" customHeight="1">
      <c r="A76" s="23"/>
      <c r="B76" s="42"/>
      <c r="C76" s="489" t="s">
        <v>98</v>
      </c>
      <c r="D76" s="479"/>
      <c r="E76" s="479"/>
      <c r="F76" s="479"/>
      <c r="G76" s="479"/>
      <c r="H76" s="479"/>
      <c r="I76" s="479"/>
      <c r="J76" s="479"/>
      <c r="K76" s="479"/>
      <c r="L76" s="479"/>
      <c r="M76" s="479"/>
      <c r="O76" s="490" t="str">
        <f>"算定回数"&amp;CHAR(10)&amp;IF(N37="","",MONTH(DATE(2000, N37-3, 1)))&amp;"月"</f>
        <v>算定回数
月</v>
      </c>
      <c r="P76" s="490"/>
      <c r="Q76" s="490"/>
      <c r="R76" s="490"/>
      <c r="S76" s="490" t="str">
        <f>"算定回数"&amp;CHAR(10)&amp;IF(N37="","",MONTH(DATE(2000, N37-2, 1)))&amp;"月"</f>
        <v>算定回数
月</v>
      </c>
      <c r="T76" s="490"/>
      <c r="U76" s="490"/>
      <c r="V76" s="490"/>
      <c r="W76" s="490" t="str">
        <f>"算定回数"&amp;CHAR(10)&amp;IF(N37="","",MONTH(DATE(2000, N37-1, 1)))&amp;"月"</f>
        <v>算定回数
月</v>
      </c>
      <c r="X76" s="491"/>
      <c r="Y76" s="491"/>
      <c r="Z76" s="491"/>
      <c r="AC76" s="490" t="s">
        <v>1714</v>
      </c>
      <c r="AD76" s="491"/>
      <c r="AE76" s="491"/>
      <c r="AF76" s="491"/>
      <c r="AK76" s="43" t="s">
        <v>1235</v>
      </c>
      <c r="AM76" s="286" t="s">
        <v>1236</v>
      </c>
      <c r="AP76" s="362" t="s">
        <v>1235</v>
      </c>
      <c r="AQ76" s="362" t="s">
        <v>1236</v>
      </c>
      <c r="AR76" s="362"/>
    </row>
    <row r="77" spans="1:44" s="22" customFormat="1" ht="30" customHeight="1">
      <c r="A77" s="23"/>
      <c r="B77" s="500" t="s">
        <v>101</v>
      </c>
      <c r="C77" s="140" t="s">
        <v>102</v>
      </c>
      <c r="D77" s="498" t="s">
        <v>103</v>
      </c>
      <c r="E77" s="498"/>
      <c r="F77" s="498"/>
      <c r="G77" s="498"/>
      <c r="H77" s="498"/>
      <c r="I77" s="498"/>
      <c r="J77" s="498"/>
      <c r="K77" s="498"/>
      <c r="L77" s="498"/>
      <c r="M77" s="498"/>
      <c r="N77" s="499"/>
      <c r="O77" s="487"/>
      <c r="P77" s="488"/>
      <c r="Q77" s="488"/>
      <c r="R77" s="141" t="s">
        <v>104</v>
      </c>
      <c r="S77" s="487"/>
      <c r="T77" s="488"/>
      <c r="U77" s="488"/>
      <c r="V77" s="141" t="s">
        <v>104</v>
      </c>
      <c r="W77" s="487"/>
      <c r="X77" s="488"/>
      <c r="Y77" s="488"/>
      <c r="Z77" s="141" t="s">
        <v>104</v>
      </c>
      <c r="AC77" s="496" t="str">
        <f t="shared" ref="AC77:AC84" si="0">IFERROR(AVERAGE(O77:Y77),"")</f>
        <v/>
      </c>
      <c r="AD77" s="497"/>
      <c r="AE77" s="497"/>
      <c r="AF77" s="141" t="s">
        <v>104</v>
      </c>
      <c r="AH77" s="513">
        <f t="shared" ref="AH77:AH84" si="1">IFERROR(ROUND($AC77,0),0)</f>
        <v>0</v>
      </c>
      <c r="AI77" s="513"/>
      <c r="AJ77" s="513"/>
      <c r="AK77" s="142">
        <v>17</v>
      </c>
      <c r="AM77" s="142">
        <v>34</v>
      </c>
      <c r="AP77" s="22">
        <f>IFERROR($AH77*AK77,"")</f>
        <v>0</v>
      </c>
      <c r="AQ77" s="22">
        <f>IFERROR($AH77*AM77,"")</f>
        <v>0</v>
      </c>
    </row>
    <row r="78" spans="1:44" s="22" customFormat="1" ht="30" customHeight="1">
      <c r="A78" s="23"/>
      <c r="B78" s="500"/>
      <c r="C78" s="140" t="s">
        <v>105</v>
      </c>
      <c r="D78" s="498" t="s">
        <v>106</v>
      </c>
      <c r="E78" s="498"/>
      <c r="F78" s="498"/>
      <c r="G78" s="498"/>
      <c r="H78" s="498"/>
      <c r="I78" s="498"/>
      <c r="J78" s="498"/>
      <c r="K78" s="498"/>
      <c r="L78" s="498"/>
      <c r="M78" s="498"/>
      <c r="N78" s="499"/>
      <c r="O78" s="487"/>
      <c r="P78" s="488"/>
      <c r="Q78" s="488"/>
      <c r="R78" s="141" t="s">
        <v>104</v>
      </c>
      <c r="S78" s="487"/>
      <c r="T78" s="488"/>
      <c r="U78" s="488"/>
      <c r="V78" s="141" t="s">
        <v>104</v>
      </c>
      <c r="W78" s="487"/>
      <c r="X78" s="488"/>
      <c r="Y78" s="488"/>
      <c r="Z78" s="141" t="s">
        <v>104</v>
      </c>
      <c r="AC78" s="496" t="str">
        <f t="shared" si="0"/>
        <v/>
      </c>
      <c r="AD78" s="497"/>
      <c r="AE78" s="497"/>
      <c r="AF78" s="141" t="s">
        <v>104</v>
      </c>
      <c r="AH78" s="513">
        <f t="shared" si="1"/>
        <v>0</v>
      </c>
      <c r="AI78" s="513"/>
      <c r="AJ78" s="513"/>
      <c r="AK78" s="142">
        <v>4</v>
      </c>
      <c r="AM78" s="142">
        <v>8</v>
      </c>
      <c r="AP78" s="22">
        <f>IFERROR($AH78*AK78,"")</f>
        <v>0</v>
      </c>
      <c r="AQ78" s="22">
        <f t="shared" ref="AQ78:AQ84" si="2">IFERROR($AH78*AM78,"")</f>
        <v>0</v>
      </c>
    </row>
    <row r="79" spans="1:44" s="22" customFormat="1" ht="30" customHeight="1">
      <c r="A79" s="23"/>
      <c r="B79" s="500"/>
      <c r="C79" s="140" t="s">
        <v>107</v>
      </c>
      <c r="D79" s="498" t="s">
        <v>108</v>
      </c>
      <c r="E79" s="498"/>
      <c r="F79" s="498"/>
      <c r="G79" s="498"/>
      <c r="H79" s="498"/>
      <c r="I79" s="498"/>
      <c r="J79" s="498"/>
      <c r="K79" s="498"/>
      <c r="L79" s="498"/>
      <c r="M79" s="498"/>
      <c r="N79" s="499"/>
      <c r="O79" s="487"/>
      <c r="P79" s="488"/>
      <c r="Q79" s="488"/>
      <c r="R79" s="141" t="s">
        <v>104</v>
      </c>
      <c r="S79" s="487"/>
      <c r="T79" s="488"/>
      <c r="U79" s="488"/>
      <c r="V79" s="141" t="s">
        <v>104</v>
      </c>
      <c r="W79" s="487"/>
      <c r="X79" s="488"/>
      <c r="Y79" s="488"/>
      <c r="Z79" s="141" t="s">
        <v>104</v>
      </c>
      <c r="AC79" s="496" t="str">
        <f>IFERROR(AVERAGE(O79:Y79),"")</f>
        <v/>
      </c>
      <c r="AD79" s="497"/>
      <c r="AE79" s="497"/>
      <c r="AF79" s="141" t="s">
        <v>104</v>
      </c>
      <c r="AH79" s="513">
        <f t="shared" si="1"/>
        <v>0</v>
      </c>
      <c r="AI79" s="513"/>
      <c r="AJ79" s="513"/>
      <c r="AK79" s="142">
        <v>79</v>
      </c>
      <c r="AM79" s="142">
        <v>158</v>
      </c>
      <c r="AP79" s="22">
        <f t="shared" ref="AP79:AP83" si="3">IFERROR($AH79*AK79,"")</f>
        <v>0</v>
      </c>
      <c r="AQ79" s="22">
        <f t="shared" si="2"/>
        <v>0</v>
      </c>
    </row>
    <row r="80" spans="1:44" s="22" customFormat="1" ht="30" customHeight="1">
      <c r="A80" s="23"/>
      <c r="B80" s="500"/>
      <c r="C80" s="140" t="s">
        <v>109</v>
      </c>
      <c r="D80" s="498" t="s">
        <v>110</v>
      </c>
      <c r="E80" s="498"/>
      <c r="F80" s="498"/>
      <c r="G80" s="498"/>
      <c r="H80" s="498"/>
      <c r="I80" s="498"/>
      <c r="J80" s="498"/>
      <c r="K80" s="498"/>
      <c r="L80" s="498"/>
      <c r="M80" s="498"/>
      <c r="N80" s="499"/>
      <c r="O80" s="487"/>
      <c r="P80" s="488"/>
      <c r="Q80" s="488"/>
      <c r="R80" s="141" t="s">
        <v>104</v>
      </c>
      <c r="S80" s="487"/>
      <c r="T80" s="488"/>
      <c r="U80" s="488"/>
      <c r="V80" s="141" t="s">
        <v>104</v>
      </c>
      <c r="W80" s="487"/>
      <c r="X80" s="488"/>
      <c r="Y80" s="488"/>
      <c r="Z80" s="141" t="s">
        <v>104</v>
      </c>
      <c r="AC80" s="496" t="str">
        <f t="shared" si="0"/>
        <v/>
      </c>
      <c r="AD80" s="497"/>
      <c r="AE80" s="497"/>
      <c r="AF80" s="141" t="s">
        <v>104</v>
      </c>
      <c r="AH80" s="513">
        <f t="shared" si="1"/>
        <v>0</v>
      </c>
      <c r="AI80" s="513"/>
      <c r="AJ80" s="513"/>
      <c r="AK80" s="142">
        <v>19</v>
      </c>
      <c r="AM80" s="142">
        <v>38</v>
      </c>
      <c r="AP80" s="22">
        <f t="shared" si="3"/>
        <v>0</v>
      </c>
      <c r="AQ80" s="22">
        <f t="shared" si="2"/>
        <v>0</v>
      </c>
    </row>
    <row r="81" spans="1:43" s="22" customFormat="1" ht="30" customHeight="1">
      <c r="A81" s="23"/>
      <c r="B81" s="500" t="s">
        <v>111</v>
      </c>
      <c r="C81" s="140" t="s">
        <v>112</v>
      </c>
      <c r="D81" s="498" t="s">
        <v>103</v>
      </c>
      <c r="E81" s="498"/>
      <c r="F81" s="498"/>
      <c r="G81" s="498"/>
      <c r="H81" s="498"/>
      <c r="I81" s="498"/>
      <c r="J81" s="498"/>
      <c r="K81" s="498"/>
      <c r="L81" s="498"/>
      <c r="M81" s="498"/>
      <c r="N81" s="499"/>
      <c r="O81" s="487"/>
      <c r="P81" s="488"/>
      <c r="Q81" s="488"/>
      <c r="R81" s="141" t="s">
        <v>104</v>
      </c>
      <c r="S81" s="487"/>
      <c r="T81" s="488"/>
      <c r="U81" s="488"/>
      <c r="V81" s="141" t="s">
        <v>104</v>
      </c>
      <c r="W81" s="487"/>
      <c r="X81" s="488"/>
      <c r="Y81" s="488"/>
      <c r="Z81" s="141" t="s">
        <v>104</v>
      </c>
      <c r="AC81" s="496" t="str">
        <f t="shared" si="0"/>
        <v/>
      </c>
      <c r="AD81" s="497"/>
      <c r="AE81" s="497"/>
      <c r="AF81" s="141" t="s">
        <v>104</v>
      </c>
      <c r="AH81" s="513">
        <f t="shared" si="1"/>
        <v>0</v>
      </c>
      <c r="AI81" s="513"/>
      <c r="AJ81" s="513"/>
      <c r="AK81" s="142">
        <v>21</v>
      </c>
      <c r="AM81" s="142">
        <v>42</v>
      </c>
      <c r="AP81" s="22">
        <f t="shared" si="3"/>
        <v>0</v>
      </c>
      <c r="AQ81" s="22">
        <f t="shared" si="2"/>
        <v>0</v>
      </c>
    </row>
    <row r="82" spans="1:43" s="22" customFormat="1" ht="30" customHeight="1">
      <c r="A82" s="23"/>
      <c r="B82" s="500"/>
      <c r="C82" s="140" t="s">
        <v>113</v>
      </c>
      <c r="D82" s="498" t="s">
        <v>106</v>
      </c>
      <c r="E82" s="498"/>
      <c r="F82" s="498"/>
      <c r="G82" s="498"/>
      <c r="H82" s="498"/>
      <c r="I82" s="498"/>
      <c r="J82" s="498"/>
      <c r="K82" s="498"/>
      <c r="L82" s="498"/>
      <c r="M82" s="498"/>
      <c r="N82" s="499"/>
      <c r="O82" s="487"/>
      <c r="P82" s="488"/>
      <c r="Q82" s="488"/>
      <c r="R82" s="141" t="s">
        <v>104</v>
      </c>
      <c r="S82" s="487"/>
      <c r="T82" s="488"/>
      <c r="U82" s="488"/>
      <c r="V82" s="141" t="s">
        <v>104</v>
      </c>
      <c r="W82" s="487"/>
      <c r="X82" s="488"/>
      <c r="Y82" s="488"/>
      <c r="Z82" s="141" t="s">
        <v>104</v>
      </c>
      <c r="AC82" s="496" t="str">
        <f t="shared" si="0"/>
        <v/>
      </c>
      <c r="AD82" s="497"/>
      <c r="AE82" s="497"/>
      <c r="AF82" s="141" t="s">
        <v>104</v>
      </c>
      <c r="AH82" s="513">
        <f t="shared" si="1"/>
        <v>0</v>
      </c>
      <c r="AI82" s="513"/>
      <c r="AJ82" s="513"/>
      <c r="AK82" s="142">
        <v>4</v>
      </c>
      <c r="AM82" s="142">
        <v>8</v>
      </c>
      <c r="AP82" s="22">
        <f t="shared" si="3"/>
        <v>0</v>
      </c>
      <c r="AQ82" s="22">
        <f t="shared" si="2"/>
        <v>0</v>
      </c>
    </row>
    <row r="83" spans="1:43" s="22" customFormat="1" ht="30" customHeight="1">
      <c r="A83" s="23"/>
      <c r="B83" s="500"/>
      <c r="C83" s="140" t="s">
        <v>114</v>
      </c>
      <c r="D83" s="498" t="s">
        <v>115</v>
      </c>
      <c r="E83" s="498"/>
      <c r="F83" s="498"/>
      <c r="G83" s="498"/>
      <c r="H83" s="498"/>
      <c r="I83" s="498"/>
      <c r="J83" s="498"/>
      <c r="K83" s="498"/>
      <c r="L83" s="498"/>
      <c r="M83" s="498"/>
      <c r="N83" s="499"/>
      <c r="O83" s="487"/>
      <c r="P83" s="488"/>
      <c r="Q83" s="488"/>
      <c r="R83" s="141" t="s">
        <v>104</v>
      </c>
      <c r="S83" s="487"/>
      <c r="T83" s="488"/>
      <c r="U83" s="488"/>
      <c r="V83" s="141" t="s">
        <v>104</v>
      </c>
      <c r="W83" s="487"/>
      <c r="X83" s="488"/>
      <c r="Y83" s="488"/>
      <c r="Z83" s="141" t="s">
        <v>104</v>
      </c>
      <c r="AC83" s="496" t="str">
        <f t="shared" si="0"/>
        <v/>
      </c>
      <c r="AD83" s="497"/>
      <c r="AE83" s="497"/>
      <c r="AF83" s="141" t="s">
        <v>104</v>
      </c>
      <c r="AH83" s="513">
        <f t="shared" si="1"/>
        <v>0</v>
      </c>
      <c r="AI83" s="513"/>
      <c r="AJ83" s="513"/>
      <c r="AK83" s="142">
        <v>66</v>
      </c>
      <c r="AL83" s="143"/>
      <c r="AM83" s="142">
        <v>121</v>
      </c>
      <c r="AP83" s="22">
        <f t="shared" si="3"/>
        <v>0</v>
      </c>
      <c r="AQ83" s="22">
        <f t="shared" si="2"/>
        <v>0</v>
      </c>
    </row>
    <row r="84" spans="1:43" s="22" customFormat="1" ht="30" customHeight="1">
      <c r="A84" s="23"/>
      <c r="B84" s="500"/>
      <c r="C84" s="140" t="s">
        <v>116</v>
      </c>
      <c r="D84" s="498" t="s">
        <v>117</v>
      </c>
      <c r="E84" s="498"/>
      <c r="F84" s="498"/>
      <c r="G84" s="498"/>
      <c r="H84" s="498"/>
      <c r="I84" s="498"/>
      <c r="J84" s="498"/>
      <c r="K84" s="498"/>
      <c r="L84" s="498"/>
      <c r="M84" s="498"/>
      <c r="N84" s="499"/>
      <c r="O84" s="487"/>
      <c r="P84" s="488"/>
      <c r="Q84" s="488"/>
      <c r="R84" s="141" t="s">
        <v>104</v>
      </c>
      <c r="S84" s="487"/>
      <c r="T84" s="488"/>
      <c r="U84" s="488"/>
      <c r="V84" s="141" t="s">
        <v>104</v>
      </c>
      <c r="W84" s="487"/>
      <c r="X84" s="488"/>
      <c r="Y84" s="488"/>
      <c r="Z84" s="141" t="s">
        <v>104</v>
      </c>
      <c r="AC84" s="496" t="str">
        <f t="shared" si="0"/>
        <v/>
      </c>
      <c r="AD84" s="497"/>
      <c r="AE84" s="497"/>
      <c r="AF84" s="141" t="s">
        <v>104</v>
      </c>
      <c r="AH84" s="513">
        <f t="shared" si="1"/>
        <v>0</v>
      </c>
      <c r="AI84" s="513"/>
      <c r="AJ84" s="513"/>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0" t="s">
        <v>1571</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0"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58"/>
      <c r="Z91" s="258"/>
      <c r="AA91" s="258"/>
      <c r="AB91" s="258"/>
      <c r="AC91" s="258"/>
      <c r="AD91" s="258"/>
      <c r="AE91" s="258"/>
      <c r="AF91" s="258"/>
      <c r="AG91" s="258"/>
      <c r="AH91" s="258"/>
      <c r="AI91" s="258"/>
    </row>
    <row r="92" spans="1:43" ht="24.95" customHeight="1">
      <c r="A92" s="23"/>
      <c r="C92" s="42"/>
      <c r="D92" s="43"/>
      <c r="E92" s="43"/>
      <c r="G92" s="43"/>
      <c r="H92" s="43"/>
      <c r="I92" s="43"/>
      <c r="J92" s="43"/>
      <c r="K92" s="43"/>
      <c r="L92" s="43"/>
      <c r="M92" s="512" t="str">
        <f>IF(SUM(AC77:AE84)=0,"",SUM(AC77:AE84))</f>
        <v/>
      </c>
      <c r="N92" s="512"/>
      <c r="O92" s="512"/>
      <c r="P92" s="512"/>
      <c r="Q92" s="512"/>
      <c r="R92" s="512"/>
      <c r="S92" s="512"/>
      <c r="T92" s="43" t="s">
        <v>125</v>
      </c>
      <c r="U92" s="43"/>
      <c r="X92" s="42" t="s">
        <v>67</v>
      </c>
      <c r="Z92" s="258"/>
      <c r="AB92" s="514"/>
      <c r="AC92" s="514"/>
      <c r="AD92" s="514"/>
      <c r="AE92" s="514"/>
      <c r="AF92" s="514"/>
      <c r="AG92" s="514"/>
      <c r="AH92" s="514"/>
      <c r="AI92" s="257" t="s">
        <v>126</v>
      </c>
      <c r="AJ92" s="59"/>
      <c r="AK92" s="27"/>
      <c r="AL92" s="517" t="s">
        <v>69</v>
      </c>
      <c r="AM92" s="518"/>
      <c r="AN92" s="518"/>
      <c r="AO92" s="519"/>
      <c r="AP92" s="226"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58"/>
      <c r="Z93" s="258"/>
      <c r="AA93" s="258"/>
      <c r="AC93" s="27" t="s">
        <v>70</v>
      </c>
      <c r="AH93" s="237" t="str">
        <f>IFERROR(IF(ABS(AP92)&gt;=0.1,"☑",""),"")</f>
        <v/>
      </c>
      <c r="AI93" s="258"/>
    </row>
    <row r="94" spans="1:43" ht="24.95" customHeight="1">
      <c r="A94" s="23"/>
      <c r="C94" s="42"/>
      <c r="D94" s="43"/>
      <c r="E94" s="43"/>
      <c r="G94" s="43"/>
      <c r="H94" s="43"/>
      <c r="I94" s="43"/>
      <c r="J94" s="43"/>
      <c r="K94" s="43"/>
      <c r="L94" s="43"/>
      <c r="M94" s="508" t="str">
        <f>IF(OR(AP85=0,AQ85=0),"",IF(AK37=1,AP85,AQ85))</f>
        <v/>
      </c>
      <c r="N94" s="508"/>
      <c r="O94" s="508"/>
      <c r="P94" s="508"/>
      <c r="Q94" s="508"/>
      <c r="R94" s="508"/>
      <c r="S94" s="508"/>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1223</v>
      </c>
      <c r="D97" s="43"/>
      <c r="E97" s="43"/>
      <c r="G97" s="43"/>
      <c r="H97" s="43"/>
      <c r="I97" s="43"/>
      <c r="J97" s="43"/>
      <c r="K97" s="43"/>
      <c r="L97" s="43"/>
      <c r="AM97" s="59" t="s">
        <v>129</v>
      </c>
    </row>
    <row r="98" spans="1:42" ht="24.95" customHeight="1">
      <c r="A98" s="23"/>
      <c r="C98" s="42"/>
      <c r="D98" s="43"/>
      <c r="E98" s="43"/>
      <c r="M98" s="509" t="str">
        <f>IFERROR(IF(((M68*0.5)-(M94*10))/(AP103)&lt;=0,0,((M68*0.5)-(M94*10))/(AP103)),"")</f>
        <v/>
      </c>
      <c r="N98" s="509"/>
      <c r="O98" s="509"/>
      <c r="P98" s="509"/>
      <c r="Q98" s="509"/>
      <c r="R98" s="509"/>
      <c r="S98" s="509"/>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501" t="s">
        <v>133</v>
      </c>
      <c r="C100" s="501"/>
      <c r="D100" s="501"/>
      <c r="E100" s="501"/>
      <c r="F100" s="479" t="s">
        <v>134</v>
      </c>
      <c r="G100" s="479"/>
      <c r="H100" s="479"/>
      <c r="I100" s="479"/>
      <c r="J100" s="479"/>
      <c r="K100" s="479"/>
      <c r="L100" s="479"/>
      <c r="M100" s="479"/>
      <c r="N100" s="479"/>
      <c r="O100" s="479"/>
      <c r="P100" s="479"/>
      <c r="Q100" s="479"/>
      <c r="R100" s="479"/>
      <c r="S100" s="479"/>
      <c r="T100" s="479"/>
      <c r="U100" s="479"/>
      <c r="V100" s="479"/>
      <c r="W100" s="479"/>
      <c r="X100" s="479"/>
      <c r="Y100" s="479"/>
      <c r="Z100" s="479"/>
      <c r="AA100" s="479"/>
      <c r="AB100" s="479"/>
      <c r="AC100" s="479"/>
      <c r="AD100" s="479"/>
      <c r="AE100" s="479"/>
      <c r="AF100" s="479"/>
      <c r="AG100" s="479"/>
      <c r="AH100" s="479"/>
    </row>
    <row r="101" spans="1:42" ht="20.100000000000001" customHeight="1">
      <c r="A101" s="23"/>
      <c r="B101" s="501"/>
      <c r="C101" s="501"/>
      <c r="D101" s="501"/>
      <c r="E101" s="501"/>
      <c r="F101" s="491" t="s">
        <v>135</v>
      </c>
      <c r="G101" s="491"/>
      <c r="H101" s="491"/>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P101" s="144"/>
    </row>
    <row r="102" spans="1:42" ht="20.100000000000001" customHeight="1">
      <c r="A102" s="23"/>
      <c r="B102" s="501"/>
      <c r="C102" s="501"/>
      <c r="D102" s="501"/>
      <c r="E102" s="501"/>
      <c r="G102" s="35"/>
      <c r="H102" s="35"/>
      <c r="I102" s="35"/>
      <c r="J102" s="510" t="s">
        <v>136</v>
      </c>
      <c r="K102" s="510"/>
      <c r="L102" s="510"/>
      <c r="M102" s="510"/>
      <c r="N102" s="510"/>
      <c r="O102" s="510"/>
      <c r="P102" s="510"/>
      <c r="Q102" s="510"/>
      <c r="R102" s="510"/>
      <c r="S102" s="510"/>
      <c r="T102" s="510"/>
      <c r="U102" s="510"/>
      <c r="V102" s="510"/>
      <c r="W102" s="510"/>
      <c r="X102" s="510"/>
      <c r="Y102" s="510"/>
      <c r="Z102" s="510"/>
      <c r="AA102" s="510"/>
      <c r="AB102" s="510"/>
      <c r="AC102" s="510"/>
      <c r="AD102" s="510"/>
      <c r="AE102" s="35"/>
      <c r="AF102" s="35"/>
      <c r="AG102" s="35"/>
      <c r="AH102" s="35"/>
      <c r="AN102" s="59" t="s">
        <v>100</v>
      </c>
      <c r="AP102" s="59">
        <f>SUM(AP98:AP99)</f>
        <v>0</v>
      </c>
    </row>
    <row r="103" spans="1:42" ht="20.100000000000001" customHeight="1">
      <c r="A103" s="23"/>
      <c r="B103" s="501"/>
      <c r="C103" s="501"/>
      <c r="D103" s="501"/>
      <c r="E103" s="501"/>
      <c r="G103" s="34"/>
      <c r="H103" s="34"/>
      <c r="I103" s="34"/>
      <c r="J103" s="511" t="s">
        <v>137</v>
      </c>
      <c r="K103" s="511"/>
      <c r="L103" s="511"/>
      <c r="M103" s="511"/>
      <c r="N103" s="511"/>
      <c r="O103" s="511"/>
      <c r="P103" s="511"/>
      <c r="Q103" s="511"/>
      <c r="R103" s="511"/>
      <c r="S103" s="511"/>
      <c r="T103" s="511"/>
      <c r="U103" s="511"/>
      <c r="V103" s="511"/>
      <c r="W103" s="511"/>
      <c r="X103" s="511"/>
      <c r="Y103" s="511"/>
      <c r="Z103" s="511"/>
      <c r="AA103" s="511"/>
      <c r="AB103" s="511"/>
      <c r="AC103" s="511"/>
      <c r="AD103" s="511"/>
      <c r="AE103" s="34"/>
      <c r="AF103" s="34"/>
      <c r="AG103" s="34"/>
      <c r="AH103" s="34"/>
      <c r="AN103" s="59" t="s">
        <v>138</v>
      </c>
      <c r="AP103" s="59">
        <f>AP102*10</f>
        <v>0</v>
      </c>
    </row>
    <row r="104" spans="1:42" ht="20.100000000000001" customHeight="1">
      <c r="A104" s="23"/>
      <c r="B104" s="501"/>
      <c r="C104" s="501"/>
      <c r="D104" s="501"/>
      <c r="E104" s="501"/>
      <c r="G104" s="33"/>
      <c r="H104" s="33"/>
      <c r="I104" s="33"/>
      <c r="J104" s="511" t="s">
        <v>139</v>
      </c>
      <c r="K104" s="511"/>
      <c r="L104" s="511"/>
      <c r="M104" s="511"/>
      <c r="N104" s="511"/>
      <c r="O104" s="511"/>
      <c r="P104" s="511"/>
      <c r="Q104" s="511"/>
      <c r="R104" s="511"/>
      <c r="S104" s="511"/>
      <c r="T104" s="511"/>
      <c r="U104" s="511"/>
      <c r="V104" s="511"/>
      <c r="W104" s="511"/>
      <c r="X104" s="511"/>
      <c r="Y104" s="511"/>
      <c r="Z104" s="511"/>
      <c r="AA104" s="511"/>
      <c r="AB104" s="511"/>
      <c r="AC104" s="511"/>
      <c r="AD104" s="511"/>
      <c r="AF104" s="34" t="s">
        <v>140</v>
      </c>
      <c r="AH104" s="34"/>
    </row>
    <row r="105" spans="1:42" ht="20.100000000000001" customHeight="1">
      <c r="A105" s="23"/>
      <c r="B105" s="501"/>
      <c r="C105" s="501"/>
      <c r="D105" s="501"/>
      <c r="E105" s="501"/>
      <c r="G105" s="34"/>
      <c r="H105" s="34"/>
      <c r="I105" s="34"/>
      <c r="J105" s="511" t="s">
        <v>141</v>
      </c>
      <c r="K105" s="511"/>
      <c r="L105" s="511"/>
      <c r="M105" s="511"/>
      <c r="N105" s="511"/>
      <c r="O105" s="511"/>
      <c r="P105" s="511"/>
      <c r="Q105" s="511"/>
      <c r="R105" s="511"/>
      <c r="S105" s="511"/>
      <c r="T105" s="511"/>
      <c r="U105" s="511"/>
      <c r="V105" s="511"/>
      <c r="W105" s="511"/>
      <c r="X105" s="511"/>
      <c r="Y105" s="511"/>
      <c r="Z105" s="511"/>
      <c r="AA105" s="511"/>
      <c r="AB105" s="511"/>
      <c r="AC105" s="511"/>
      <c r="AD105" s="511"/>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1562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1227</v>
      </c>
      <c r="D120" s="43"/>
      <c r="E120" s="43"/>
      <c r="G120" s="43"/>
      <c r="H120" s="43"/>
      <c r="I120" s="43"/>
      <c r="J120" s="43"/>
      <c r="K120" s="43"/>
      <c r="L120" s="43"/>
      <c r="M120" s="43"/>
      <c r="N120" s="43"/>
      <c r="O120" s="43"/>
      <c r="P120" s="43"/>
      <c r="Q120" s="43"/>
      <c r="R120" s="43"/>
      <c r="S120" s="43"/>
    </row>
    <row r="121" spans="1:40" ht="9.9499999999999993" customHeight="1">
      <c r="A121" s="23"/>
      <c r="B121" s="268"/>
      <c r="D121" s="268"/>
      <c r="E121" s="209"/>
      <c r="F121" s="268"/>
      <c r="H121" s="267"/>
      <c r="I121" s="22"/>
      <c r="J121" s="22"/>
      <c r="K121" s="22"/>
      <c r="L121" s="22"/>
      <c r="M121" s="22"/>
      <c r="N121" s="22"/>
      <c r="O121" s="22"/>
      <c r="P121" s="22"/>
      <c r="Q121" s="22"/>
      <c r="R121" s="22"/>
      <c r="S121" s="267"/>
    </row>
    <row r="122" spans="1:40" ht="24.95" customHeight="1">
      <c r="A122" s="23"/>
      <c r="B122" s="27" t="s">
        <v>152</v>
      </c>
      <c r="E122" s="43"/>
      <c r="F122" s="43"/>
      <c r="G122" s="43"/>
      <c r="H122" s="43"/>
      <c r="I122" s="43"/>
      <c r="J122" s="43"/>
      <c r="K122" s="43"/>
      <c r="L122" s="43"/>
      <c r="M122" s="43"/>
      <c r="N122" s="43"/>
      <c r="O122" s="43"/>
    </row>
    <row r="123" spans="1:40" ht="24.95" customHeight="1">
      <c r="A123" s="23"/>
      <c r="D123" s="502" t="str">
        <f>IFERROR(IF(OR(AL108*AL110*AL114*AL117=0,M98&lt;=0),"",(VLOOKUP("該当",CHOOSE(AK37,'リスト（外来R8）'!J:L,'リスト（外来R9）'!J:L),3,FALSE))),"")</f>
        <v/>
      </c>
      <c r="E123" s="502"/>
      <c r="F123" s="502"/>
      <c r="G123" s="502"/>
      <c r="H123" s="502"/>
      <c r="I123" s="502"/>
      <c r="J123" s="502"/>
      <c r="K123" s="502"/>
      <c r="L123" s="502"/>
      <c r="M123" s="502"/>
      <c r="N123" s="502"/>
      <c r="O123" s="502"/>
      <c r="P123" s="502"/>
      <c r="R123" s="502" t="str">
        <f>IFERROR(IF(OR(AL108*AL110*AL114*AL117=0,M98&lt;=0),"",(VLOOKUP("該当",CHOOSE(AK37,'リスト（外来R8）'!J:N,'リスト（外来R9）'!J:N),4,FALSE))),"")</f>
        <v/>
      </c>
      <c r="S123" s="502"/>
      <c r="T123" s="502"/>
      <c r="U123" s="502"/>
      <c r="V123" s="502"/>
      <c r="W123" s="502"/>
      <c r="X123" s="502"/>
      <c r="Y123" s="502"/>
      <c r="Z123" s="502"/>
      <c r="AA123" s="502"/>
      <c r="AB123" s="502"/>
      <c r="AC123" s="502"/>
      <c r="AD123" s="502"/>
      <c r="AK123" s="58">
        <f>IFERROR(VLOOKUP(D123,'リスト（外来R9）'!L:N,3,FALSE),0)</f>
        <v>0</v>
      </c>
    </row>
    <row r="124" spans="1:40" ht="24.75" customHeight="1">
      <c r="A124" s="23"/>
      <c r="B124" s="26"/>
      <c r="D124" s="26" t="str">
        <f>IF(AK27=TRUE,"",IF(AND(AK28=TRUE,OR(AD32="☑",AH93="☑")),"","※区分変更の必要はありません"))</f>
        <v>※区分変更の必要はありません</v>
      </c>
      <c r="E124" s="43"/>
      <c r="H124" s="43"/>
      <c r="I124" s="43"/>
      <c r="J124" s="43"/>
      <c r="K124" s="43"/>
      <c r="L124" s="43"/>
      <c r="M124" s="43"/>
      <c r="N124" s="43"/>
      <c r="O124" s="42"/>
      <c r="P124" s="43"/>
      <c r="Q124" s="43"/>
      <c r="R124" s="26" t="str">
        <f>IF(AK27=TRUE,"",IF(AND(AK28=TRUE,OR(AD32="☑",AH93="☑")),"","※区分変更の必要はありません"))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506"/>
      <c r="E127" s="507"/>
      <c r="F127" s="504" t="s">
        <v>154</v>
      </c>
      <c r="G127" s="504"/>
      <c r="H127" s="504"/>
      <c r="I127" s="504"/>
      <c r="J127" s="504"/>
      <c r="K127" s="504"/>
      <c r="L127" s="504"/>
      <c r="M127" s="504"/>
      <c r="N127" s="504"/>
      <c r="O127" s="504"/>
      <c r="P127" s="505"/>
      <c r="Q127" s="43"/>
      <c r="R127" s="506" t="s">
        <v>155</v>
      </c>
      <c r="S127" s="507"/>
      <c r="T127" s="504" t="s">
        <v>154</v>
      </c>
      <c r="U127" s="504"/>
      <c r="V127" s="504"/>
      <c r="W127" s="504"/>
      <c r="X127" s="504"/>
      <c r="Y127" s="504"/>
      <c r="Z127" s="504"/>
      <c r="AA127" s="504"/>
      <c r="AB127" s="504"/>
      <c r="AC127" s="504"/>
      <c r="AD127" s="505"/>
      <c r="AK127" s="58">
        <v>1</v>
      </c>
      <c r="AL127" s="59">
        <v>1</v>
      </c>
      <c r="AM127" s="59">
        <v>1</v>
      </c>
      <c r="AN127" s="59">
        <v>1</v>
      </c>
    </row>
    <row r="128" spans="1:40" ht="24.95" customHeight="1">
      <c r="A128" s="23"/>
      <c r="B128" s="42"/>
      <c r="D128" s="506"/>
      <c r="E128" s="507"/>
      <c r="F128" s="504" t="s">
        <v>156</v>
      </c>
      <c r="G128" s="504"/>
      <c r="H128" s="504"/>
      <c r="I128" s="504"/>
      <c r="J128" s="504"/>
      <c r="K128" s="504"/>
      <c r="L128" s="504"/>
      <c r="M128" s="504"/>
      <c r="N128" s="504"/>
      <c r="O128" s="504"/>
      <c r="P128" s="505"/>
      <c r="R128" s="506" t="s">
        <v>155</v>
      </c>
      <c r="S128" s="507"/>
      <c r="T128" s="504" t="s">
        <v>157</v>
      </c>
      <c r="U128" s="504"/>
      <c r="V128" s="504"/>
      <c r="W128" s="504"/>
      <c r="X128" s="504"/>
      <c r="Y128" s="504"/>
      <c r="Z128" s="504"/>
      <c r="AA128" s="504"/>
      <c r="AB128" s="504"/>
      <c r="AC128" s="504"/>
      <c r="AD128" s="505"/>
      <c r="AK128" s="58">
        <v>1</v>
      </c>
      <c r="AL128" s="59">
        <f t="shared" ref="AL128:AL151" si="4">IF(AK$123&gt;=AK128,1,0)</f>
        <v>0</v>
      </c>
    </row>
    <row r="129" spans="1:38" ht="24.95" customHeight="1">
      <c r="A129" s="23"/>
      <c r="B129" s="42"/>
      <c r="C129" s="43"/>
      <c r="D129" s="506"/>
      <c r="E129" s="507"/>
      <c r="F129" s="504" t="s">
        <v>158</v>
      </c>
      <c r="G129" s="504"/>
      <c r="H129" s="504"/>
      <c r="I129" s="504"/>
      <c r="J129" s="504"/>
      <c r="K129" s="504"/>
      <c r="L129" s="504"/>
      <c r="M129" s="504"/>
      <c r="N129" s="504"/>
      <c r="O129" s="504"/>
      <c r="P129" s="505"/>
      <c r="R129" s="506" t="s">
        <v>155</v>
      </c>
      <c r="S129" s="507"/>
      <c r="T129" s="504" t="s">
        <v>159</v>
      </c>
      <c r="U129" s="504"/>
      <c r="V129" s="504"/>
      <c r="W129" s="504"/>
      <c r="X129" s="504"/>
      <c r="Y129" s="504"/>
      <c r="Z129" s="504"/>
      <c r="AA129" s="504"/>
      <c r="AB129" s="504"/>
      <c r="AC129" s="504"/>
      <c r="AD129" s="505"/>
      <c r="AK129" s="58">
        <v>2</v>
      </c>
      <c r="AL129" s="59">
        <f t="shared" si="4"/>
        <v>0</v>
      </c>
    </row>
    <row r="130" spans="1:38" ht="24.95" customHeight="1">
      <c r="A130" s="23"/>
      <c r="B130" s="42"/>
      <c r="C130" s="43"/>
      <c r="D130" s="506"/>
      <c r="E130" s="507"/>
      <c r="F130" s="504" t="s">
        <v>160</v>
      </c>
      <c r="G130" s="504"/>
      <c r="H130" s="504"/>
      <c r="I130" s="504"/>
      <c r="J130" s="504"/>
      <c r="K130" s="504"/>
      <c r="L130" s="504"/>
      <c r="M130" s="504"/>
      <c r="N130" s="504"/>
      <c r="O130" s="504"/>
      <c r="P130" s="505"/>
      <c r="R130" s="506" t="s">
        <v>155</v>
      </c>
      <c r="S130" s="507"/>
      <c r="T130" s="504" t="s">
        <v>161</v>
      </c>
      <c r="U130" s="504"/>
      <c r="V130" s="504"/>
      <c r="W130" s="504"/>
      <c r="X130" s="504"/>
      <c r="Y130" s="504"/>
      <c r="Z130" s="504"/>
      <c r="AA130" s="504"/>
      <c r="AB130" s="504"/>
      <c r="AC130" s="504"/>
      <c r="AD130" s="505"/>
      <c r="AK130" s="58">
        <v>3</v>
      </c>
      <c r="AL130" s="59">
        <f t="shared" si="4"/>
        <v>0</v>
      </c>
    </row>
    <row r="131" spans="1:38" ht="24.95" customHeight="1">
      <c r="A131" s="23"/>
      <c r="B131" s="42"/>
      <c r="C131" s="43"/>
      <c r="D131" s="506"/>
      <c r="E131" s="507"/>
      <c r="F131" s="504" t="s">
        <v>162</v>
      </c>
      <c r="G131" s="504"/>
      <c r="H131" s="504"/>
      <c r="I131" s="504"/>
      <c r="J131" s="504"/>
      <c r="K131" s="504"/>
      <c r="L131" s="504"/>
      <c r="M131" s="504"/>
      <c r="N131" s="504"/>
      <c r="O131" s="504"/>
      <c r="P131" s="505"/>
      <c r="R131" s="506" t="s">
        <v>155</v>
      </c>
      <c r="S131" s="507"/>
      <c r="T131" s="504" t="s">
        <v>163</v>
      </c>
      <c r="U131" s="504"/>
      <c r="V131" s="504"/>
      <c r="W131" s="504"/>
      <c r="X131" s="504"/>
      <c r="Y131" s="504"/>
      <c r="Z131" s="504"/>
      <c r="AA131" s="504"/>
      <c r="AB131" s="504"/>
      <c r="AC131" s="504"/>
      <c r="AD131" s="505"/>
      <c r="AK131" s="58">
        <v>4</v>
      </c>
      <c r="AL131" s="59">
        <f t="shared" si="4"/>
        <v>0</v>
      </c>
    </row>
    <row r="132" spans="1:38" ht="24.95" customHeight="1">
      <c r="A132" s="23"/>
      <c r="B132" s="42"/>
      <c r="C132" s="43"/>
      <c r="D132" s="506"/>
      <c r="E132" s="507"/>
      <c r="F132" s="504" t="s">
        <v>164</v>
      </c>
      <c r="G132" s="504"/>
      <c r="H132" s="504"/>
      <c r="I132" s="504"/>
      <c r="J132" s="504"/>
      <c r="K132" s="504"/>
      <c r="L132" s="504"/>
      <c r="M132" s="504"/>
      <c r="N132" s="504"/>
      <c r="O132" s="504"/>
      <c r="P132" s="505"/>
      <c r="R132" s="506" t="s">
        <v>155</v>
      </c>
      <c r="S132" s="507"/>
      <c r="T132" s="504" t="s">
        <v>165</v>
      </c>
      <c r="U132" s="504"/>
      <c r="V132" s="504"/>
      <c r="W132" s="504"/>
      <c r="X132" s="504"/>
      <c r="Y132" s="504"/>
      <c r="Z132" s="504"/>
      <c r="AA132" s="504"/>
      <c r="AB132" s="504"/>
      <c r="AC132" s="504"/>
      <c r="AD132" s="505"/>
      <c r="AK132" s="58">
        <v>5</v>
      </c>
      <c r="AL132" s="59">
        <f t="shared" si="4"/>
        <v>0</v>
      </c>
    </row>
    <row r="133" spans="1:38" ht="24.95" customHeight="1">
      <c r="A133" s="23"/>
      <c r="B133" s="42"/>
      <c r="C133" s="43"/>
      <c r="D133" s="506"/>
      <c r="E133" s="507"/>
      <c r="F133" s="504" t="s">
        <v>166</v>
      </c>
      <c r="G133" s="504"/>
      <c r="H133" s="504"/>
      <c r="I133" s="504"/>
      <c r="J133" s="504"/>
      <c r="K133" s="504"/>
      <c r="L133" s="504"/>
      <c r="M133" s="504"/>
      <c r="N133" s="504"/>
      <c r="O133" s="504"/>
      <c r="P133" s="505"/>
      <c r="R133" s="506" t="s">
        <v>155</v>
      </c>
      <c r="S133" s="507"/>
      <c r="T133" s="504" t="s">
        <v>167</v>
      </c>
      <c r="U133" s="504"/>
      <c r="V133" s="504"/>
      <c r="W133" s="504"/>
      <c r="X133" s="504"/>
      <c r="Y133" s="504"/>
      <c r="Z133" s="504"/>
      <c r="AA133" s="504"/>
      <c r="AB133" s="504"/>
      <c r="AC133" s="504"/>
      <c r="AD133" s="505"/>
      <c r="AK133" s="58">
        <v>6</v>
      </c>
      <c r="AL133" s="59">
        <f t="shared" si="4"/>
        <v>0</v>
      </c>
    </row>
    <row r="134" spans="1:38" ht="24.95" customHeight="1">
      <c r="A134" s="23"/>
      <c r="B134" s="42"/>
      <c r="D134" s="506"/>
      <c r="E134" s="507"/>
      <c r="F134" s="504" t="s">
        <v>168</v>
      </c>
      <c r="G134" s="504"/>
      <c r="H134" s="504"/>
      <c r="I134" s="504"/>
      <c r="J134" s="504"/>
      <c r="K134" s="504"/>
      <c r="L134" s="504"/>
      <c r="M134" s="504"/>
      <c r="N134" s="504"/>
      <c r="O134" s="504"/>
      <c r="P134" s="505"/>
      <c r="R134" s="506" t="s">
        <v>155</v>
      </c>
      <c r="S134" s="507"/>
      <c r="T134" s="504" t="s">
        <v>169</v>
      </c>
      <c r="U134" s="504"/>
      <c r="V134" s="504"/>
      <c r="W134" s="504"/>
      <c r="X134" s="504"/>
      <c r="Y134" s="504"/>
      <c r="Z134" s="504"/>
      <c r="AA134" s="504"/>
      <c r="AB134" s="504"/>
      <c r="AC134" s="504"/>
      <c r="AD134" s="505"/>
      <c r="AK134" s="58">
        <v>7</v>
      </c>
      <c r="AL134" s="59">
        <f t="shared" si="4"/>
        <v>0</v>
      </c>
    </row>
    <row r="135" spans="1:38" ht="24.95" customHeight="1">
      <c r="A135" s="23"/>
      <c r="B135" s="42"/>
      <c r="C135" s="43"/>
      <c r="D135" s="506"/>
      <c r="E135" s="507"/>
      <c r="F135" s="504" t="s">
        <v>170</v>
      </c>
      <c r="G135" s="504"/>
      <c r="H135" s="504"/>
      <c r="I135" s="504"/>
      <c r="J135" s="504"/>
      <c r="K135" s="504"/>
      <c r="L135" s="504"/>
      <c r="M135" s="504"/>
      <c r="N135" s="504"/>
      <c r="O135" s="504"/>
      <c r="P135" s="505"/>
      <c r="R135" s="506" t="s">
        <v>155</v>
      </c>
      <c r="S135" s="507"/>
      <c r="T135" s="504" t="s">
        <v>171</v>
      </c>
      <c r="U135" s="504"/>
      <c r="V135" s="504"/>
      <c r="W135" s="504"/>
      <c r="X135" s="504"/>
      <c r="Y135" s="504"/>
      <c r="Z135" s="504"/>
      <c r="AA135" s="504"/>
      <c r="AB135" s="504"/>
      <c r="AC135" s="504"/>
      <c r="AD135" s="505"/>
      <c r="AK135" s="58">
        <v>8</v>
      </c>
      <c r="AL135" s="59">
        <f t="shared" si="4"/>
        <v>0</v>
      </c>
    </row>
    <row r="136" spans="1:38" ht="24.95" customHeight="1">
      <c r="A136" s="23"/>
      <c r="B136" s="42"/>
      <c r="C136" s="43"/>
      <c r="D136" s="506"/>
      <c r="E136" s="507"/>
      <c r="F136" s="504" t="s">
        <v>172</v>
      </c>
      <c r="G136" s="504"/>
      <c r="H136" s="504"/>
      <c r="I136" s="504"/>
      <c r="J136" s="504"/>
      <c r="K136" s="504"/>
      <c r="L136" s="504"/>
      <c r="M136" s="504"/>
      <c r="N136" s="504"/>
      <c r="O136" s="504"/>
      <c r="P136" s="505"/>
      <c r="R136" s="506" t="s">
        <v>155</v>
      </c>
      <c r="S136" s="507"/>
      <c r="T136" s="504" t="s">
        <v>173</v>
      </c>
      <c r="U136" s="504"/>
      <c r="V136" s="504"/>
      <c r="W136" s="504"/>
      <c r="X136" s="504"/>
      <c r="Y136" s="504"/>
      <c r="Z136" s="504"/>
      <c r="AA136" s="504"/>
      <c r="AB136" s="504"/>
      <c r="AC136" s="504"/>
      <c r="AD136" s="505"/>
      <c r="AK136" s="58">
        <v>9</v>
      </c>
      <c r="AL136" s="59">
        <f t="shared" si="4"/>
        <v>0</v>
      </c>
    </row>
    <row r="137" spans="1:38" ht="24.95" customHeight="1">
      <c r="A137" s="23"/>
      <c r="B137" s="42"/>
      <c r="C137" s="43"/>
      <c r="D137" s="506"/>
      <c r="E137" s="507"/>
      <c r="F137" s="504" t="s">
        <v>174</v>
      </c>
      <c r="G137" s="504"/>
      <c r="H137" s="504"/>
      <c r="I137" s="504"/>
      <c r="J137" s="504"/>
      <c r="K137" s="504"/>
      <c r="L137" s="504"/>
      <c r="M137" s="504"/>
      <c r="N137" s="504"/>
      <c r="O137" s="504"/>
      <c r="P137" s="505"/>
      <c r="R137" s="506" t="s">
        <v>155</v>
      </c>
      <c r="S137" s="507"/>
      <c r="T137" s="504" t="s">
        <v>175</v>
      </c>
      <c r="U137" s="504"/>
      <c r="V137" s="504"/>
      <c r="W137" s="504"/>
      <c r="X137" s="504"/>
      <c r="Y137" s="504"/>
      <c r="Z137" s="504"/>
      <c r="AA137" s="504"/>
      <c r="AB137" s="504"/>
      <c r="AC137" s="504"/>
      <c r="AD137" s="505"/>
      <c r="AK137" s="58">
        <v>10</v>
      </c>
      <c r="AL137" s="59">
        <f t="shared" si="4"/>
        <v>0</v>
      </c>
    </row>
    <row r="138" spans="1:38" ht="24.95" customHeight="1">
      <c r="A138" s="23"/>
      <c r="B138" s="42"/>
      <c r="C138" s="43"/>
      <c r="D138" s="506"/>
      <c r="E138" s="507"/>
      <c r="F138" s="504" t="s">
        <v>176</v>
      </c>
      <c r="G138" s="504"/>
      <c r="H138" s="504"/>
      <c r="I138" s="504"/>
      <c r="J138" s="504"/>
      <c r="K138" s="504"/>
      <c r="L138" s="504"/>
      <c r="M138" s="504"/>
      <c r="N138" s="504"/>
      <c r="O138" s="504"/>
      <c r="P138" s="505"/>
      <c r="R138" s="506" t="s">
        <v>155</v>
      </c>
      <c r="S138" s="507"/>
      <c r="T138" s="504" t="s">
        <v>177</v>
      </c>
      <c r="U138" s="504"/>
      <c r="V138" s="504"/>
      <c r="W138" s="504"/>
      <c r="X138" s="504"/>
      <c r="Y138" s="504"/>
      <c r="Z138" s="504"/>
      <c r="AA138" s="504"/>
      <c r="AB138" s="504"/>
      <c r="AC138" s="504"/>
      <c r="AD138" s="505"/>
      <c r="AK138" s="58">
        <v>11</v>
      </c>
      <c r="AL138" s="59">
        <f t="shared" si="4"/>
        <v>0</v>
      </c>
    </row>
    <row r="139" spans="1:38" ht="24.95" customHeight="1">
      <c r="A139" s="23"/>
      <c r="B139" s="42"/>
      <c r="C139" s="43"/>
      <c r="D139" s="506"/>
      <c r="E139" s="507"/>
      <c r="F139" s="504" t="s">
        <v>178</v>
      </c>
      <c r="G139" s="504"/>
      <c r="H139" s="504"/>
      <c r="I139" s="504"/>
      <c r="J139" s="504"/>
      <c r="K139" s="504"/>
      <c r="L139" s="504"/>
      <c r="M139" s="504"/>
      <c r="N139" s="504"/>
      <c r="O139" s="504"/>
      <c r="P139" s="505"/>
      <c r="R139" s="506" t="s">
        <v>155</v>
      </c>
      <c r="S139" s="507"/>
      <c r="T139" s="504" t="s">
        <v>179</v>
      </c>
      <c r="U139" s="504"/>
      <c r="V139" s="504"/>
      <c r="W139" s="504"/>
      <c r="X139" s="504"/>
      <c r="Y139" s="504"/>
      <c r="Z139" s="504"/>
      <c r="AA139" s="504"/>
      <c r="AB139" s="504"/>
      <c r="AC139" s="504"/>
      <c r="AD139" s="505"/>
      <c r="AE139" s="205" t="s">
        <v>180</v>
      </c>
      <c r="AF139" s="204"/>
      <c r="AG139" s="204"/>
      <c r="AH139" s="204"/>
      <c r="AI139" s="204"/>
      <c r="AJ139" s="204"/>
      <c r="AK139" s="58">
        <v>12</v>
      </c>
      <c r="AL139" s="59">
        <f t="shared" si="4"/>
        <v>0</v>
      </c>
    </row>
    <row r="140" spans="1:38" ht="24.95" customHeight="1">
      <c r="A140" s="23"/>
      <c r="B140" s="42"/>
      <c r="C140" s="43"/>
      <c r="D140" s="506"/>
      <c r="E140" s="507"/>
      <c r="F140" s="504" t="s">
        <v>181</v>
      </c>
      <c r="G140" s="504"/>
      <c r="H140" s="504"/>
      <c r="I140" s="504"/>
      <c r="J140" s="504"/>
      <c r="K140" s="504"/>
      <c r="L140" s="504"/>
      <c r="M140" s="504"/>
      <c r="N140" s="504"/>
      <c r="O140" s="504"/>
      <c r="P140" s="505"/>
      <c r="R140" s="506" t="s">
        <v>155</v>
      </c>
      <c r="S140" s="507"/>
      <c r="T140" s="504" t="s">
        <v>182</v>
      </c>
      <c r="U140" s="504"/>
      <c r="V140" s="504"/>
      <c r="W140" s="504"/>
      <c r="X140" s="504"/>
      <c r="Y140" s="504"/>
      <c r="Z140" s="504"/>
      <c r="AA140" s="504"/>
      <c r="AB140" s="504"/>
      <c r="AC140" s="504"/>
      <c r="AD140" s="505"/>
      <c r="AK140" s="58">
        <v>13</v>
      </c>
      <c r="AL140" s="59">
        <f t="shared" si="4"/>
        <v>0</v>
      </c>
    </row>
    <row r="141" spans="1:38" ht="24.95" customHeight="1">
      <c r="A141" s="23"/>
      <c r="B141" s="42"/>
      <c r="C141" s="43"/>
      <c r="D141" s="506"/>
      <c r="E141" s="507"/>
      <c r="F141" s="504" t="s">
        <v>183</v>
      </c>
      <c r="G141" s="504"/>
      <c r="H141" s="504"/>
      <c r="I141" s="504"/>
      <c r="J141" s="504"/>
      <c r="K141" s="504"/>
      <c r="L141" s="504"/>
      <c r="M141" s="504"/>
      <c r="N141" s="504"/>
      <c r="O141" s="504"/>
      <c r="P141" s="505"/>
      <c r="R141" s="506" t="s">
        <v>155</v>
      </c>
      <c r="S141" s="507"/>
      <c r="T141" s="504" t="s">
        <v>184</v>
      </c>
      <c r="U141" s="504"/>
      <c r="V141" s="504"/>
      <c r="W141" s="504"/>
      <c r="X141" s="504"/>
      <c r="Y141" s="504"/>
      <c r="Z141" s="504"/>
      <c r="AA141" s="504"/>
      <c r="AB141" s="504"/>
      <c r="AC141" s="504"/>
      <c r="AD141" s="505"/>
      <c r="AK141" s="58">
        <v>14</v>
      </c>
      <c r="AL141" s="59">
        <f t="shared" si="4"/>
        <v>0</v>
      </c>
    </row>
    <row r="142" spans="1:38" ht="24.95" customHeight="1">
      <c r="A142" s="23"/>
      <c r="B142" s="42"/>
      <c r="C142" s="43"/>
      <c r="D142" s="506"/>
      <c r="E142" s="507"/>
      <c r="F142" s="504" t="s">
        <v>185</v>
      </c>
      <c r="G142" s="504"/>
      <c r="H142" s="504"/>
      <c r="I142" s="504"/>
      <c r="J142" s="504"/>
      <c r="K142" s="504"/>
      <c r="L142" s="504"/>
      <c r="M142" s="504"/>
      <c r="N142" s="504"/>
      <c r="O142" s="504"/>
      <c r="P142" s="505"/>
      <c r="R142" s="506" t="s">
        <v>155</v>
      </c>
      <c r="S142" s="507"/>
      <c r="T142" s="504" t="s">
        <v>186</v>
      </c>
      <c r="U142" s="504"/>
      <c r="V142" s="504"/>
      <c r="W142" s="504"/>
      <c r="X142" s="504"/>
      <c r="Y142" s="504"/>
      <c r="Z142" s="504"/>
      <c r="AA142" s="504"/>
      <c r="AB142" s="504"/>
      <c r="AC142" s="504"/>
      <c r="AD142" s="505"/>
      <c r="AK142" s="58">
        <v>15</v>
      </c>
      <c r="AL142" s="59">
        <f t="shared" si="4"/>
        <v>0</v>
      </c>
    </row>
    <row r="143" spans="1:38" ht="24.95" customHeight="1">
      <c r="A143" s="23"/>
      <c r="B143" s="42"/>
      <c r="C143" s="43"/>
      <c r="D143" s="506"/>
      <c r="E143" s="507"/>
      <c r="F143" s="504" t="s">
        <v>187</v>
      </c>
      <c r="G143" s="504"/>
      <c r="H143" s="504"/>
      <c r="I143" s="504"/>
      <c r="J143" s="504"/>
      <c r="K143" s="504"/>
      <c r="L143" s="504"/>
      <c r="M143" s="504"/>
      <c r="N143" s="504"/>
      <c r="O143" s="504"/>
      <c r="P143" s="505"/>
      <c r="R143" s="506" t="s">
        <v>155</v>
      </c>
      <c r="S143" s="507"/>
      <c r="T143" s="504" t="s">
        <v>188</v>
      </c>
      <c r="U143" s="504"/>
      <c r="V143" s="504"/>
      <c r="W143" s="504"/>
      <c r="X143" s="504"/>
      <c r="Y143" s="504"/>
      <c r="Z143" s="504"/>
      <c r="AA143" s="504"/>
      <c r="AB143" s="504"/>
      <c r="AC143" s="504"/>
      <c r="AD143" s="505"/>
      <c r="AK143" s="58">
        <v>16</v>
      </c>
      <c r="AL143" s="59">
        <f t="shared" si="4"/>
        <v>0</v>
      </c>
    </row>
    <row r="144" spans="1:38" ht="24.95" customHeight="1">
      <c r="A144" s="23"/>
      <c r="B144" s="42"/>
      <c r="C144" s="43"/>
      <c r="D144" s="506"/>
      <c r="E144" s="507"/>
      <c r="F144" s="504" t="s">
        <v>189</v>
      </c>
      <c r="G144" s="504"/>
      <c r="H144" s="504"/>
      <c r="I144" s="504"/>
      <c r="J144" s="504"/>
      <c r="K144" s="504"/>
      <c r="L144" s="504"/>
      <c r="M144" s="504"/>
      <c r="N144" s="504"/>
      <c r="O144" s="504"/>
      <c r="P144" s="505"/>
      <c r="R144" s="506" t="s">
        <v>155</v>
      </c>
      <c r="S144" s="507"/>
      <c r="T144" s="504" t="s">
        <v>190</v>
      </c>
      <c r="U144" s="504"/>
      <c r="V144" s="504"/>
      <c r="W144" s="504"/>
      <c r="X144" s="504"/>
      <c r="Y144" s="504"/>
      <c r="Z144" s="504"/>
      <c r="AA144" s="504"/>
      <c r="AB144" s="504"/>
      <c r="AC144" s="504"/>
      <c r="AD144" s="505"/>
      <c r="AK144" s="58">
        <v>17</v>
      </c>
      <c r="AL144" s="59">
        <f t="shared" si="4"/>
        <v>0</v>
      </c>
    </row>
    <row r="145" spans="1:64" ht="24.95" customHeight="1">
      <c r="A145" s="23"/>
      <c r="B145" s="42"/>
      <c r="C145" s="43"/>
      <c r="D145" s="506"/>
      <c r="E145" s="507"/>
      <c r="F145" s="504" t="s">
        <v>191</v>
      </c>
      <c r="G145" s="504"/>
      <c r="H145" s="504"/>
      <c r="I145" s="504"/>
      <c r="J145" s="504"/>
      <c r="K145" s="504"/>
      <c r="L145" s="504"/>
      <c r="M145" s="504"/>
      <c r="N145" s="504"/>
      <c r="O145" s="504"/>
      <c r="P145" s="505"/>
      <c r="R145" s="506" t="s">
        <v>155</v>
      </c>
      <c r="S145" s="507"/>
      <c r="T145" s="504" t="s">
        <v>192</v>
      </c>
      <c r="U145" s="504"/>
      <c r="V145" s="504"/>
      <c r="W145" s="504"/>
      <c r="X145" s="504"/>
      <c r="Y145" s="504"/>
      <c r="Z145" s="504"/>
      <c r="AA145" s="504"/>
      <c r="AB145" s="504"/>
      <c r="AC145" s="504"/>
      <c r="AD145" s="505"/>
      <c r="AK145" s="58">
        <v>18</v>
      </c>
      <c r="AL145" s="59">
        <f t="shared" si="4"/>
        <v>0</v>
      </c>
    </row>
    <row r="146" spans="1:64" ht="24.95" customHeight="1">
      <c r="A146" s="23"/>
      <c r="B146" s="42"/>
      <c r="C146" s="43"/>
      <c r="D146" s="506"/>
      <c r="E146" s="507"/>
      <c r="F146" s="504" t="s">
        <v>193</v>
      </c>
      <c r="G146" s="504"/>
      <c r="H146" s="504"/>
      <c r="I146" s="504"/>
      <c r="J146" s="504"/>
      <c r="K146" s="504"/>
      <c r="L146" s="504"/>
      <c r="M146" s="504"/>
      <c r="N146" s="504"/>
      <c r="O146" s="504"/>
      <c r="P146" s="505"/>
      <c r="R146" s="506" t="s">
        <v>155</v>
      </c>
      <c r="S146" s="507"/>
      <c r="T146" s="504" t="s">
        <v>194</v>
      </c>
      <c r="U146" s="504"/>
      <c r="V146" s="504"/>
      <c r="W146" s="504"/>
      <c r="X146" s="504"/>
      <c r="Y146" s="504"/>
      <c r="Z146" s="504"/>
      <c r="AA146" s="504"/>
      <c r="AB146" s="504"/>
      <c r="AC146" s="504"/>
      <c r="AD146" s="505"/>
      <c r="AK146" s="58">
        <v>19</v>
      </c>
      <c r="AL146" s="59">
        <f t="shared" si="4"/>
        <v>0</v>
      </c>
    </row>
    <row r="147" spans="1:64" ht="24.95" customHeight="1">
      <c r="A147" s="23"/>
      <c r="B147" s="42"/>
      <c r="C147" s="43"/>
      <c r="D147" s="506"/>
      <c r="E147" s="507"/>
      <c r="F147" s="504" t="s">
        <v>195</v>
      </c>
      <c r="G147" s="504"/>
      <c r="H147" s="504"/>
      <c r="I147" s="504"/>
      <c r="J147" s="504"/>
      <c r="K147" s="504"/>
      <c r="L147" s="504"/>
      <c r="M147" s="504"/>
      <c r="N147" s="504"/>
      <c r="O147" s="504"/>
      <c r="P147" s="505"/>
      <c r="R147" s="506" t="s">
        <v>155</v>
      </c>
      <c r="S147" s="507"/>
      <c r="T147" s="504" t="s">
        <v>196</v>
      </c>
      <c r="U147" s="504"/>
      <c r="V147" s="504"/>
      <c r="W147" s="504"/>
      <c r="X147" s="504"/>
      <c r="Y147" s="504"/>
      <c r="Z147" s="504"/>
      <c r="AA147" s="504"/>
      <c r="AB147" s="504"/>
      <c r="AC147" s="504"/>
      <c r="AD147" s="505"/>
      <c r="AK147" s="58">
        <v>20</v>
      </c>
      <c r="AL147" s="59">
        <f t="shared" si="4"/>
        <v>0</v>
      </c>
    </row>
    <row r="148" spans="1:64" ht="24.95" customHeight="1">
      <c r="A148" s="23"/>
      <c r="B148" s="42"/>
      <c r="C148" s="43"/>
      <c r="D148" s="506"/>
      <c r="E148" s="507"/>
      <c r="F148" s="504" t="s">
        <v>197</v>
      </c>
      <c r="G148" s="504"/>
      <c r="H148" s="504"/>
      <c r="I148" s="504"/>
      <c r="J148" s="504"/>
      <c r="K148" s="504"/>
      <c r="L148" s="504"/>
      <c r="M148" s="504"/>
      <c r="N148" s="504"/>
      <c r="O148" s="504"/>
      <c r="P148" s="505"/>
      <c r="R148" s="506" t="s">
        <v>155</v>
      </c>
      <c r="S148" s="507"/>
      <c r="T148" s="504" t="s">
        <v>198</v>
      </c>
      <c r="U148" s="504"/>
      <c r="V148" s="504"/>
      <c r="W148" s="504"/>
      <c r="X148" s="504"/>
      <c r="Y148" s="504"/>
      <c r="Z148" s="504"/>
      <c r="AA148" s="504"/>
      <c r="AB148" s="504"/>
      <c r="AC148" s="504"/>
      <c r="AD148" s="505"/>
      <c r="AK148" s="58">
        <v>21</v>
      </c>
      <c r="AL148" s="59">
        <f t="shared" si="4"/>
        <v>0</v>
      </c>
    </row>
    <row r="149" spans="1:64" ht="24.95" customHeight="1">
      <c r="A149" s="23"/>
      <c r="B149" s="42"/>
      <c r="C149" s="43"/>
      <c r="D149" s="506"/>
      <c r="E149" s="507"/>
      <c r="F149" s="504" t="s">
        <v>199</v>
      </c>
      <c r="G149" s="504"/>
      <c r="H149" s="504"/>
      <c r="I149" s="504"/>
      <c r="J149" s="504"/>
      <c r="K149" s="504"/>
      <c r="L149" s="504"/>
      <c r="M149" s="504"/>
      <c r="N149" s="504"/>
      <c r="O149" s="504"/>
      <c r="P149" s="505"/>
      <c r="R149" s="506" t="s">
        <v>155</v>
      </c>
      <c r="S149" s="507"/>
      <c r="T149" s="504" t="s">
        <v>200</v>
      </c>
      <c r="U149" s="504"/>
      <c r="V149" s="504"/>
      <c r="W149" s="504"/>
      <c r="X149" s="504"/>
      <c r="Y149" s="504"/>
      <c r="Z149" s="504"/>
      <c r="AA149" s="504"/>
      <c r="AB149" s="504"/>
      <c r="AC149" s="504"/>
      <c r="AD149" s="505"/>
      <c r="AK149" s="58">
        <v>22</v>
      </c>
      <c r="AL149" s="59">
        <f t="shared" si="4"/>
        <v>0</v>
      </c>
    </row>
    <row r="150" spans="1:64" ht="24.95" customHeight="1">
      <c r="A150" s="23"/>
      <c r="B150" s="42"/>
      <c r="C150" s="43"/>
      <c r="D150" s="506"/>
      <c r="E150" s="507"/>
      <c r="F150" s="504" t="s">
        <v>201</v>
      </c>
      <c r="G150" s="504"/>
      <c r="H150" s="504"/>
      <c r="I150" s="504"/>
      <c r="J150" s="504"/>
      <c r="K150" s="504"/>
      <c r="L150" s="504"/>
      <c r="M150" s="504"/>
      <c r="N150" s="504"/>
      <c r="O150" s="504"/>
      <c r="P150" s="505"/>
      <c r="R150" s="506" t="s">
        <v>155</v>
      </c>
      <c r="S150" s="507"/>
      <c r="T150" s="504" t="s">
        <v>202</v>
      </c>
      <c r="U150" s="504"/>
      <c r="V150" s="504"/>
      <c r="W150" s="504"/>
      <c r="X150" s="504"/>
      <c r="Y150" s="504"/>
      <c r="Z150" s="504"/>
      <c r="AA150" s="504"/>
      <c r="AB150" s="504"/>
      <c r="AC150" s="504"/>
      <c r="AD150" s="505"/>
      <c r="AK150" s="58">
        <v>23</v>
      </c>
      <c r="AL150" s="59">
        <f t="shared" si="4"/>
        <v>0</v>
      </c>
    </row>
    <row r="151" spans="1:64" ht="24.95" customHeight="1">
      <c r="A151" s="23"/>
      <c r="B151" s="42"/>
      <c r="C151" s="43"/>
      <c r="D151" s="506"/>
      <c r="E151" s="507"/>
      <c r="F151" s="504" t="s">
        <v>203</v>
      </c>
      <c r="G151" s="504"/>
      <c r="H151" s="504"/>
      <c r="I151" s="504"/>
      <c r="J151" s="504"/>
      <c r="K151" s="504"/>
      <c r="L151" s="504"/>
      <c r="M151" s="504"/>
      <c r="N151" s="504"/>
      <c r="O151" s="504"/>
      <c r="P151" s="505"/>
      <c r="R151" s="506" t="s">
        <v>155</v>
      </c>
      <c r="S151" s="507"/>
      <c r="T151" s="504" t="s">
        <v>204</v>
      </c>
      <c r="U151" s="504"/>
      <c r="V151" s="504"/>
      <c r="W151" s="504"/>
      <c r="X151" s="504"/>
      <c r="Y151" s="504"/>
      <c r="Z151" s="504"/>
      <c r="AA151" s="504"/>
      <c r="AB151" s="504"/>
      <c r="AC151" s="504"/>
      <c r="AD151" s="505"/>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1252</v>
      </c>
      <c r="D153" s="263"/>
      <c r="E153" s="263"/>
      <c r="F153" s="263"/>
      <c r="G153" s="263"/>
      <c r="J153" s="263"/>
      <c r="K153" s="263"/>
      <c r="L153" s="263"/>
      <c r="M153" s="263"/>
      <c r="N153" s="263"/>
      <c r="O153" s="263"/>
      <c r="P153" s="263"/>
      <c r="Q153" s="263"/>
      <c r="R153" s="263"/>
      <c r="S153" s="263"/>
      <c r="AK153" s="263"/>
      <c r="AL153" s="27"/>
      <c r="AM153" s="27"/>
      <c r="AN153" s="27"/>
      <c r="AO153" s="27"/>
      <c r="AP153" s="27"/>
    </row>
    <row r="154" spans="1:64" ht="24.95" customHeight="1">
      <c r="B154" s="22" t="s">
        <v>1826</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329"/>
      <c r="B155" s="281" t="s">
        <v>1525</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333" t="s">
        <v>102</v>
      </c>
      <c r="C156" s="57"/>
      <c r="D156" s="262" t="s">
        <v>1202</v>
      </c>
      <c r="E156" s="263"/>
      <c r="F156" s="262"/>
      <c r="AK156" s="59" t="b">
        <v>0</v>
      </c>
      <c r="AL156" s="59">
        <f>IF(AK156=TRUE,1,0)</f>
        <v>0</v>
      </c>
      <c r="AX156" s="263"/>
      <c r="AY156" s="263"/>
      <c r="AZ156" s="264"/>
      <c r="BA156" s="479"/>
      <c r="BB156" s="479"/>
      <c r="BC156" s="264"/>
      <c r="BD156" s="479"/>
      <c r="BE156" s="479"/>
      <c r="BF156" s="264"/>
      <c r="BG156" s="479"/>
      <c r="BH156" s="479"/>
      <c r="BI156" s="264"/>
      <c r="BJ156" s="479"/>
      <c r="BK156" s="479"/>
      <c r="BL156" s="263"/>
    </row>
    <row r="157" spans="1:64" ht="9.9499999999999993" customHeight="1">
      <c r="A157" s="23"/>
      <c r="B157" s="262"/>
      <c r="C157" s="57"/>
      <c r="D157" s="262"/>
      <c r="E157" s="209"/>
      <c r="F157" s="262"/>
      <c r="H157" s="263"/>
      <c r="I157" s="22"/>
      <c r="J157" s="22"/>
      <c r="K157" s="22"/>
      <c r="L157" s="22"/>
      <c r="M157" s="22"/>
      <c r="N157" s="22"/>
      <c r="O157" s="22"/>
      <c r="P157" s="22"/>
      <c r="Q157" s="22"/>
      <c r="R157" s="22"/>
      <c r="S157" s="263"/>
    </row>
    <row r="158" spans="1:64" ht="24.95" customHeight="1" outlineLevel="1">
      <c r="A158" s="23"/>
      <c r="B158" s="333" t="s">
        <v>105</v>
      </c>
      <c r="C158" s="57"/>
      <c r="D158" s="262" t="s">
        <v>1253</v>
      </c>
      <c r="E158" s="263"/>
      <c r="F158" s="262"/>
      <c r="AK158" s="59" t="b">
        <v>0</v>
      </c>
      <c r="AL158" s="59">
        <f>IF(AK158=TRUE,1,0)</f>
        <v>0</v>
      </c>
      <c r="AX158" s="263"/>
      <c r="AY158" s="479"/>
      <c r="AZ158" s="480"/>
      <c r="BA158" s="479"/>
      <c r="BB158" s="479"/>
      <c r="BC158" s="480"/>
      <c r="BD158" s="479"/>
      <c r="BE158" s="479"/>
      <c r="BF158" s="480"/>
      <c r="BG158" s="479"/>
      <c r="BH158" s="479"/>
      <c r="BI158" s="480"/>
      <c r="BJ158" s="479"/>
      <c r="BK158" s="479"/>
      <c r="BL158" s="479"/>
    </row>
    <row r="159" spans="1:64" ht="24.95" customHeight="1" outlineLevel="1">
      <c r="A159" s="23"/>
      <c r="C159" s="57"/>
      <c r="D159" s="262" t="s">
        <v>1251</v>
      </c>
      <c r="E159" s="263"/>
      <c r="F159" s="262"/>
      <c r="X159" s="262"/>
      <c r="Y159" s="262"/>
      <c r="AX159" s="263"/>
      <c r="AY159" s="479"/>
      <c r="AZ159" s="480"/>
      <c r="BA159" s="479"/>
      <c r="BB159" s="479"/>
      <c r="BC159" s="480"/>
      <c r="BD159" s="479"/>
      <c r="BE159" s="479"/>
      <c r="BF159" s="480"/>
      <c r="BG159" s="479"/>
      <c r="BH159" s="479"/>
      <c r="BI159" s="480"/>
      <c r="BJ159" s="479"/>
      <c r="BK159" s="479"/>
      <c r="BL159" s="479"/>
    </row>
    <row r="160" spans="1:64" ht="24.95" customHeight="1">
      <c r="A160" s="23"/>
      <c r="B160" s="262"/>
      <c r="D160" s="208" t="str">
        <f>IF(AK158=TRUE,"➡　様式98の届出が必要です。","")</f>
        <v/>
      </c>
      <c r="E160" s="263"/>
      <c r="F160" s="262"/>
      <c r="H160" s="263"/>
      <c r="I160" s="22"/>
      <c r="J160" s="22"/>
      <c r="K160" s="22"/>
      <c r="L160" s="22"/>
      <c r="M160" s="22"/>
      <c r="N160" s="22"/>
      <c r="O160" s="22"/>
      <c r="P160" s="22"/>
      <c r="Q160" s="259"/>
      <c r="R160" s="260"/>
      <c r="S160" s="261"/>
      <c r="T160" s="259"/>
      <c r="U160" s="259"/>
      <c r="V160" s="259"/>
    </row>
    <row r="161" spans="1:65" ht="24.95" customHeight="1">
      <c r="A161" s="329"/>
      <c r="B161" s="281" t="s">
        <v>1526</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333" t="s">
        <v>107</v>
      </c>
      <c r="C162" s="57"/>
      <c r="D162" s="328" t="s">
        <v>1392</v>
      </c>
      <c r="E162" s="327"/>
      <c r="F162" s="328"/>
      <c r="AK162" s="59" t="b">
        <v>0</v>
      </c>
      <c r="AL162" s="27"/>
      <c r="AQ162" s="59"/>
      <c r="AY162" s="327"/>
      <c r="AZ162" s="327"/>
      <c r="BA162" s="326"/>
      <c r="BB162" s="479"/>
      <c r="BC162" s="479"/>
      <c r="BD162" s="326"/>
      <c r="BE162" s="479"/>
      <c r="BF162" s="479"/>
      <c r="BG162" s="326"/>
      <c r="BH162" s="479"/>
      <c r="BI162" s="479"/>
      <c r="BJ162" s="326"/>
      <c r="BK162" s="479"/>
      <c r="BL162" s="479"/>
      <c r="BM162" s="327"/>
    </row>
    <row r="163" spans="1:65" ht="9.9499999999999993" customHeight="1">
      <c r="A163" s="23"/>
      <c r="D163" s="263"/>
      <c r="E163" s="263"/>
      <c r="F163" s="262"/>
      <c r="H163" s="263"/>
      <c r="I163" s="22"/>
      <c r="J163" s="22"/>
      <c r="K163" s="22"/>
      <c r="L163" s="22"/>
      <c r="M163" s="22"/>
      <c r="N163" s="22"/>
      <c r="O163" s="22"/>
      <c r="P163" s="22"/>
      <c r="Q163" s="22"/>
      <c r="R163" s="22"/>
      <c r="S163" s="263"/>
    </row>
    <row r="164" spans="1:65" ht="24.95" customHeight="1">
      <c r="A164" s="23"/>
      <c r="B164" s="281" t="s">
        <v>1203</v>
      </c>
      <c r="E164" s="267"/>
      <c r="F164" s="267"/>
      <c r="G164" s="267"/>
      <c r="H164" s="267"/>
      <c r="I164" s="484" t="str">
        <f>IF(OR(AM127=1,AN127=1),"",IF(AM127&lt;&gt;AN127,"医科と歯科で届け出る区分は同じ区分としてください。",""))</f>
        <v/>
      </c>
      <c r="J164" s="484"/>
      <c r="K164" s="484"/>
      <c r="L164" s="484"/>
      <c r="M164" s="484"/>
      <c r="N164" s="484"/>
      <c r="O164" s="484"/>
      <c r="P164" s="484"/>
      <c r="Q164" s="484"/>
      <c r="R164" s="484"/>
      <c r="S164" s="484"/>
      <c r="T164" s="484"/>
      <c r="U164" s="484"/>
      <c r="V164" s="484"/>
      <c r="W164" s="484"/>
      <c r="X164" s="484"/>
      <c r="Y164" s="484"/>
      <c r="Z164" s="484"/>
      <c r="AA164" s="484"/>
      <c r="AB164" s="484"/>
      <c r="AC164" s="484"/>
      <c r="AD164" s="484"/>
      <c r="AL164" s="59" t="s">
        <v>1391</v>
      </c>
    </row>
    <row r="165" spans="1:65" ht="24.95" customHeight="1">
      <c r="A165" s="23"/>
      <c r="D165" s="475" t="str">
        <f>IFERROR(IF(AM127=1,"",IF(AK156=TRUE,"外来・在宅ベースアップ評価料（Ⅱ）"&amp;AM127-1&amp;AL165,IF(AK158=TRUE,"外来・在宅ベースアップ評価料（Ⅱ）"&amp;AM127-1&amp;AL165&amp;AN165,"外来・在宅ベースアップ評価料（Ⅱ）"&amp;AM127-1))),"")</f>
        <v/>
      </c>
      <c r="E165" s="475"/>
      <c r="F165" s="475"/>
      <c r="G165" s="475"/>
      <c r="H165" s="475"/>
      <c r="I165" s="475"/>
      <c r="J165" s="475"/>
      <c r="K165" s="475"/>
      <c r="L165" s="475"/>
      <c r="M165" s="475"/>
      <c r="N165" s="475"/>
      <c r="O165" s="475"/>
      <c r="P165" s="475"/>
      <c r="R165" s="475" t="str">
        <f>IFERROR(IF(AN127=1,"",IF(AK156=TRUE,"歯科外来・在宅ベースアップ評価料（Ⅱ）"&amp;AN127-1&amp;AL165,IF(AK158=TRUE,"歯科外来・在宅ベースアップ評価料（Ⅱ）"&amp;AN127-1&amp;AL165&amp;AN165,"歯科外来・在宅ベースアップ評価料（Ⅱ）"&amp;AN127-1))),"")</f>
        <v/>
      </c>
      <c r="S165" s="475"/>
      <c r="T165" s="475"/>
      <c r="U165" s="475"/>
      <c r="V165" s="475"/>
      <c r="W165" s="475"/>
      <c r="X165" s="475"/>
      <c r="Y165" s="475"/>
      <c r="Z165" s="475"/>
      <c r="AA165" s="475"/>
      <c r="AB165" s="475"/>
      <c r="AC165" s="475"/>
      <c r="AD165" s="475"/>
      <c r="AK165" s="58">
        <f>IFERROR(VLOOKUP(D165,'リスト（外来R9）'!L:N,3,FALSE),0)</f>
        <v>0</v>
      </c>
      <c r="AL165" s="298" t="str">
        <f>IF(AK37=1,"の注５","の注６")</f>
        <v>の注５</v>
      </c>
      <c r="AM165" s="298"/>
      <c r="AN165" s="298" t="s">
        <v>1204</v>
      </c>
      <c r="AO165" s="298"/>
    </row>
    <row r="166" spans="1:65" ht="24.75" customHeight="1">
      <c r="A166" s="23"/>
      <c r="B166" s="26"/>
      <c r="D166" s="26" t="str">
        <f>IF(AK27=TRUE,"",IF(AND(AK28=TRUE,OR(AD32="☑",AH93="☑")),"","※区分変更の必要はありません"))</f>
        <v>※区分変更の必要はありません</v>
      </c>
      <c r="E166" s="267"/>
      <c r="F166" s="268"/>
      <c r="H166" s="267"/>
      <c r="I166" s="267"/>
      <c r="J166" s="267"/>
      <c r="K166" s="267"/>
      <c r="L166" s="267"/>
      <c r="M166" s="267"/>
      <c r="N166" s="267"/>
      <c r="O166" s="268"/>
      <c r="P166" s="267"/>
      <c r="Q166" s="267"/>
      <c r="R166" s="26" t="str">
        <f>IF(AK27=TRUE,"",IF(AND(AK28=TRUE,OR(AD32="☑",AH93="☑")),"","※区分変更の必要はありません"))</f>
        <v>※区分変更の必要はありません</v>
      </c>
      <c r="S166" s="267"/>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1498</v>
      </c>
    </row>
    <row r="173" spans="1:65" ht="24.95" customHeight="1">
      <c r="A173" s="27" t="s">
        <v>209</v>
      </c>
    </row>
    <row r="174" spans="1:65" ht="24.95" customHeight="1">
      <c r="A174" s="27" t="s">
        <v>1216</v>
      </c>
    </row>
    <row r="175" spans="1:65" ht="24.95" customHeight="1">
      <c r="A175" s="27" t="s">
        <v>1217</v>
      </c>
    </row>
    <row r="176" spans="1:65" ht="24.95" customHeight="1">
      <c r="A176" s="22" t="s">
        <v>1563</v>
      </c>
    </row>
    <row r="177" spans="1:6" ht="24.95" customHeight="1">
      <c r="A177" s="22" t="s">
        <v>210</v>
      </c>
    </row>
    <row r="178" spans="1:6" ht="24.95" customHeight="1">
      <c r="A178" s="22" t="s">
        <v>211</v>
      </c>
    </row>
    <row r="179" spans="1:6" ht="24.95" customHeight="1">
      <c r="A179" s="27" t="s">
        <v>1219</v>
      </c>
    </row>
    <row r="180" spans="1:6" ht="24.95" customHeight="1">
      <c r="A180" s="27" t="s">
        <v>1457</v>
      </c>
      <c r="F180" s="280"/>
    </row>
    <row r="181" spans="1:6" ht="24.95" customHeight="1">
      <c r="A181" s="27" t="s">
        <v>1564</v>
      </c>
      <c r="F181" s="285"/>
    </row>
    <row r="182" spans="1:6" ht="24.95" customHeight="1">
      <c r="A182" s="27" t="s">
        <v>1254</v>
      </c>
      <c r="F182" s="285"/>
    </row>
    <row r="183" spans="1:6" ht="24.95" customHeight="1">
      <c r="A183" s="22" t="s">
        <v>1224</v>
      </c>
    </row>
    <row r="184" spans="1:6" ht="24.95" customHeight="1">
      <c r="A184" s="22" t="s">
        <v>1220</v>
      </c>
      <c r="F184" s="280"/>
    </row>
    <row r="185" spans="1:6" ht="24.95" customHeight="1">
      <c r="A185" s="27" t="s">
        <v>1221</v>
      </c>
    </row>
    <row r="186" spans="1:6" ht="24.95" customHeight="1">
      <c r="A186" s="27" t="s">
        <v>212</v>
      </c>
    </row>
    <row r="187" spans="1:6" ht="24.95" customHeight="1">
      <c r="A187" s="27" t="s">
        <v>213</v>
      </c>
    </row>
    <row r="188" spans="1:6" ht="24.95" customHeight="1">
      <c r="A188" s="27" t="s">
        <v>214</v>
      </c>
    </row>
    <row r="189" spans="1:6" ht="24.95" customHeight="1">
      <c r="A189" s="27" t="s">
        <v>1226</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EPjC8bhgRUFng9fV5L6ggpndgEjtwdcuEb/cuREgF15t5skR0BSXO3Epp3VOXTH+eVfRTUTf7HANXNvddMgEQg==" saltValue="WzKlTmP5sGQo2B2yDPStNA==" spinCount="100000" sheet="1" objects="1" scenarios="1"/>
  <mergeCells count="223">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D14:E14"/>
    <mergeCell ref="G14:H14"/>
    <mergeCell ref="J14:K14"/>
    <mergeCell ref="S14:AD14"/>
    <mergeCell ref="N37:O37"/>
    <mergeCell ref="N40:O40"/>
    <mergeCell ref="W79:Y79"/>
    <mergeCell ref="X32:AC32"/>
    <mergeCell ref="D81:N81"/>
    <mergeCell ref="AC81:AE81"/>
    <mergeCell ref="J31:P31"/>
    <mergeCell ref="X31:AD31"/>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9:E149"/>
    <mergeCell ref="F149:P149"/>
    <mergeCell ref="R149:S149"/>
    <mergeCell ref="T149:AD149"/>
    <mergeCell ref="D150:E150"/>
    <mergeCell ref="F150:P150"/>
    <mergeCell ref="R150:S150"/>
    <mergeCell ref="T150:AD150"/>
    <mergeCell ref="R144:S144"/>
    <mergeCell ref="T144:AD144"/>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s>
  <phoneticPr fontId="1"/>
  <conditionalFormatting sqref="A67:W67">
    <cfRule type="expression" dxfId="71" priority="1">
      <formula>$AK$45=TRUE</formula>
    </cfRule>
  </conditionalFormatting>
  <conditionalFormatting sqref="A47:AJ53 A54:U54 W54:AJ54 A55:V55 AG55:AJ55 A55:E56">
    <cfRule type="expression" dxfId="70" priority="29">
      <formula>$AK$45=TRUE</formula>
    </cfRule>
  </conditionalFormatting>
  <conditionalFormatting sqref="A56:AJ66">
    <cfRule type="expression" dxfId="69" priority="11">
      <formula>$AK$45=TRUE</formula>
    </cfRule>
  </conditionalFormatting>
  <conditionalFormatting sqref="A156:AJ160">
    <cfRule type="expression" dxfId="68" priority="77">
      <formula>$AK$162=TRUE</formula>
    </cfRule>
  </conditionalFormatting>
  <conditionalFormatting sqref="B6:H6">
    <cfRule type="expression" dxfId="67" priority="32">
      <formula>OR($AK$8=FALSE,$AK$12=FALSE)</formula>
    </cfRule>
  </conditionalFormatting>
  <conditionalFormatting sqref="D49">
    <cfRule type="expression" dxfId="66" priority="13">
      <formula>$AK$59=TRUE</formula>
    </cfRule>
  </conditionalFormatting>
  <conditionalFormatting sqref="D52">
    <cfRule type="expression" dxfId="65" priority="12">
      <formula>$AK$59=TRUE</formula>
    </cfRule>
  </conditionalFormatting>
  <conditionalFormatting sqref="D128:P151 R128:AD151">
    <cfRule type="expression" dxfId="64" priority="67">
      <formula>$AL128=0</formula>
    </cfRule>
  </conditionalFormatting>
  <conditionalFormatting sqref="F127:P127">
    <cfRule type="expression" dxfId="63" priority="65">
      <formula>$AL127=0</formula>
    </cfRule>
  </conditionalFormatting>
  <conditionalFormatting sqref="I6">
    <cfRule type="expression" dxfId="62" priority="33">
      <formula>OR(AR8=FALSE,AR12=FALSE)</formula>
    </cfRule>
  </conditionalFormatting>
  <conditionalFormatting sqref="O63:AJ64">
    <cfRule type="expression" dxfId="61" priority="23">
      <formula>$AK$45=TRUE</formula>
    </cfRule>
  </conditionalFormatting>
  <conditionalFormatting sqref="T127:AD127">
    <cfRule type="expression" dxfId="60" priority="64">
      <formula>$AL127=0</formula>
    </cfRule>
  </conditionalFormatting>
  <conditionalFormatting sqref="T30:AF31 T32:X32 AD32:AF32 X92:AB92 AI92 X93:AI93">
    <cfRule type="expression" dxfId="59" priority="43">
      <formula>$AK$28=FALSE</formula>
    </cfRule>
  </conditionalFormatting>
  <conditionalFormatting sqref="X91:AI91">
    <cfRule type="expression" dxfId="58" priority="40">
      <formula>$AK$28=FALSE</formula>
    </cfRule>
  </conditionalFormatting>
  <conditionalFormatting sqref="Y67:Z67">
    <cfRule type="expression" dxfId="57" priority="4">
      <formula>$AK$45=TRUE</formula>
    </cfRule>
  </conditionalFormatting>
  <conditionalFormatting sqref="AA55:AE55">
    <cfRule type="expression" dxfId="56" priority="10">
      <formula>$AK$45=TRUE</formula>
    </cfRule>
  </conditionalFormatting>
  <conditionalFormatting sqref="AB67:AJ67">
    <cfRule type="expression" dxfId="55" priority="2">
      <formula>$AK$45=TRUE</formula>
    </cfRule>
  </conditionalFormatting>
  <conditionalFormatting sqref="AC56:AJ57">
    <cfRule type="expression" dxfId="54" priority="24">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6"/>
  <sheetViews>
    <sheetView showGridLines="0" view="pageBreakPreview" zoomScale="85" zoomScaleNormal="100" zoomScaleSheetLayoutView="85"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501" t="s">
        <v>1205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78" t="str">
        <f>IF(OR(AK8=FALSE,AK12=FALSE),"※項目が未チェックです","")</f>
        <v>※項目が未チェックです</v>
      </c>
      <c r="C6" s="478"/>
      <c r="D6" s="478"/>
      <c r="E6" s="478"/>
      <c r="F6" s="478"/>
      <c r="G6" s="478"/>
      <c r="H6" s="478"/>
      <c r="I6" s="269"/>
      <c r="J6" s="269"/>
      <c r="K6" s="269"/>
      <c r="L6" s="269"/>
      <c r="M6" s="210"/>
      <c r="N6" s="210"/>
      <c r="O6" s="210"/>
      <c r="P6" s="210"/>
      <c r="Q6" s="210"/>
      <c r="R6" s="210"/>
      <c r="S6" s="210"/>
      <c r="T6" s="210"/>
      <c r="U6" s="210"/>
      <c r="V6" s="210"/>
      <c r="W6" s="210"/>
      <c r="X6" s="210"/>
      <c r="Y6" s="269"/>
      <c r="Z6" s="269"/>
      <c r="AA6" s="269"/>
      <c r="AB6" s="269"/>
      <c r="AC6" s="269"/>
      <c r="AD6" s="269"/>
      <c r="AE6" s="269"/>
      <c r="AF6" s="269"/>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2"/>
      <c r="D7" s="271"/>
      <c r="E7" s="271"/>
      <c r="F7" s="271"/>
      <c r="G7" s="271"/>
      <c r="H7" s="271"/>
      <c r="I7" s="269"/>
      <c r="J7" s="269"/>
      <c r="K7" s="269"/>
      <c r="L7" s="269"/>
      <c r="M7" s="210"/>
      <c r="N7" s="210"/>
      <c r="O7" s="273" t="s">
        <v>1194</v>
      </c>
      <c r="Q7" s="210"/>
      <c r="R7" s="210"/>
      <c r="S7" s="210"/>
      <c r="T7" s="210"/>
      <c r="U7" s="210"/>
      <c r="V7" s="210"/>
      <c r="W7" s="210"/>
      <c r="X7" s="210"/>
      <c r="Y7" s="269"/>
      <c r="Z7" s="269"/>
      <c r="AA7" s="269"/>
      <c r="AB7" s="269"/>
      <c r="AC7" s="269"/>
      <c r="AD7" s="269"/>
      <c r="AE7" s="269"/>
      <c r="AF7" s="269"/>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1277</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18" t="s">
        <v>1275</v>
      </c>
      <c r="E9" s="51"/>
      <c r="F9" s="51"/>
      <c r="G9" s="51"/>
      <c r="H9" s="51"/>
      <c r="I9" s="51"/>
      <c r="J9" s="51"/>
      <c r="K9" s="51"/>
      <c r="L9" s="51"/>
      <c r="M9" s="51"/>
      <c r="N9" s="51"/>
      <c r="O9" s="51"/>
      <c r="P9" s="51"/>
      <c r="Q9" s="51"/>
      <c r="R9" s="51"/>
      <c r="S9" s="51"/>
      <c r="T9" s="319"/>
      <c r="U9" s="319"/>
      <c r="V9" s="319"/>
      <c r="W9" s="319"/>
      <c r="X9" s="319"/>
      <c r="Y9" s="319"/>
      <c r="Z9" s="319"/>
      <c r="AA9" s="319"/>
      <c r="AB9" s="319"/>
      <c r="AC9" s="319"/>
      <c r="AD9" s="319"/>
      <c r="AE9" s="319"/>
      <c r="AF9" s="27"/>
      <c r="AG9" s="27"/>
      <c r="AI9" s="27"/>
      <c r="AJ9" s="27"/>
      <c r="AL9" s="211"/>
      <c r="AM9" s="143"/>
      <c r="AN9" s="211"/>
      <c r="AO9" s="27"/>
      <c r="AP9" s="27"/>
      <c r="AQ9" s="27"/>
      <c r="AR9" s="212"/>
    </row>
    <row r="10" spans="1:54" s="22" customFormat="1" ht="30" customHeight="1">
      <c r="A10" s="23"/>
      <c r="D10" s="42" t="s">
        <v>1276</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1274</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76"/>
      <c r="E14" s="476"/>
      <c r="F14" s="3" t="s">
        <v>17</v>
      </c>
      <c r="G14" s="476"/>
      <c r="H14" s="476"/>
      <c r="I14" s="3" t="s">
        <v>31</v>
      </c>
      <c r="J14" s="476"/>
      <c r="K14" s="476"/>
      <c r="L14" s="3" t="s">
        <v>19</v>
      </c>
      <c r="M14" s="3"/>
      <c r="N14" s="3"/>
      <c r="O14" s="3" t="s">
        <v>32</v>
      </c>
      <c r="P14" s="3"/>
      <c r="Q14" s="3"/>
      <c r="R14" s="3"/>
      <c r="S14" s="477"/>
      <c r="T14" s="477"/>
      <c r="U14" s="477"/>
      <c r="V14" s="477"/>
      <c r="W14" s="477"/>
      <c r="X14" s="477"/>
      <c r="Y14" s="477"/>
      <c r="Z14" s="477"/>
      <c r="AA14" s="477"/>
      <c r="AB14" s="477"/>
      <c r="AC14" s="477"/>
      <c r="AD14" s="477"/>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73" t="s">
        <v>35</v>
      </c>
      <c r="C17" s="473"/>
      <c r="D17" s="473"/>
      <c r="E17" s="473"/>
      <c r="F17" s="473"/>
      <c r="G17" s="473"/>
      <c r="H17" s="502" t="str">
        <f>IF('様式95_外来・在宅ベースアップ評価料（Ⅰ）'!H17=0,"",'様式95_外来・在宅ベースアップ評価料（Ⅰ）'!H17)</f>
        <v/>
      </c>
      <c r="I17" s="502"/>
      <c r="J17" s="502"/>
      <c r="K17" s="502"/>
      <c r="L17" s="502"/>
      <c r="M17" s="502"/>
      <c r="N17" s="502"/>
      <c r="O17" s="502"/>
      <c r="P17" s="502"/>
      <c r="Q17" s="502"/>
      <c r="R17" s="502"/>
      <c r="S17" s="502"/>
      <c r="T17" s="502"/>
    </row>
    <row r="18" spans="1:64" ht="24.95" customHeight="1">
      <c r="B18" s="473" t="s">
        <v>36</v>
      </c>
      <c r="C18" s="473"/>
      <c r="D18" s="473"/>
      <c r="E18" s="473"/>
      <c r="F18" s="473"/>
      <c r="G18" s="473"/>
      <c r="H18" s="530" t="str">
        <f>'様式95_外来・在宅ベースアップ評価料（Ⅰ）'!H18</f>
        <v/>
      </c>
      <c r="I18" s="530"/>
      <c r="J18" s="530"/>
      <c r="K18" s="530"/>
      <c r="L18" s="530"/>
      <c r="M18" s="530"/>
      <c r="N18" s="530"/>
      <c r="O18" s="530"/>
      <c r="P18" s="530"/>
      <c r="Q18" s="530"/>
      <c r="R18" s="530"/>
      <c r="S18" s="530"/>
      <c r="T18" s="530"/>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79"/>
      <c r="AZ27" s="480"/>
      <c r="BA27" s="479"/>
      <c r="BB27" s="479"/>
      <c r="BC27" s="480"/>
      <c r="BD27" s="479"/>
      <c r="BE27" s="479"/>
      <c r="BF27" s="480"/>
      <c r="BG27" s="479"/>
      <c r="BH27" s="479"/>
      <c r="BI27" s="480"/>
      <c r="BJ27" s="479"/>
      <c r="BK27" s="479"/>
      <c r="BL27" s="479"/>
    </row>
    <row r="28" spans="1:64" ht="24.95" customHeight="1">
      <c r="A28" s="23"/>
      <c r="B28" s="43"/>
      <c r="C28" s="43"/>
      <c r="D28" s="43"/>
      <c r="E28" s="43"/>
      <c r="F28" s="57"/>
      <c r="G28" s="42" t="s">
        <v>64</v>
      </c>
      <c r="H28" s="43"/>
      <c r="X28" s="42"/>
      <c r="Y28" s="42"/>
      <c r="AK28" s="58" t="b">
        <v>0</v>
      </c>
      <c r="AX28" s="43"/>
      <c r="AY28" s="479"/>
      <c r="AZ28" s="480"/>
      <c r="BA28" s="479"/>
      <c r="BB28" s="479"/>
      <c r="BC28" s="480"/>
      <c r="BD28" s="479"/>
      <c r="BE28" s="479"/>
      <c r="BF28" s="480"/>
      <c r="BG28" s="479"/>
      <c r="BH28" s="479"/>
      <c r="BI28" s="480"/>
      <c r="BJ28" s="479"/>
      <c r="BK28" s="479"/>
      <c r="BL28" s="479"/>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81"/>
      <c r="K31" s="481"/>
      <c r="L31" s="481"/>
      <c r="M31" s="481"/>
      <c r="N31" s="481"/>
      <c r="O31" s="481"/>
      <c r="P31" s="481"/>
      <c r="Q31" s="43" t="s">
        <v>47</v>
      </c>
      <c r="R31" s="43"/>
      <c r="S31" s="43"/>
      <c r="T31" s="42" t="s">
        <v>67</v>
      </c>
      <c r="V31" s="43"/>
      <c r="X31" s="481"/>
      <c r="Y31" s="481"/>
      <c r="Z31" s="481"/>
      <c r="AA31" s="481"/>
      <c r="AB31" s="481"/>
      <c r="AC31" s="481"/>
      <c r="AD31" s="481"/>
      <c r="AE31" s="42" t="s">
        <v>68</v>
      </c>
      <c r="AL31" s="517" t="s">
        <v>69</v>
      </c>
      <c r="AM31" s="518"/>
      <c r="AN31" s="518"/>
      <c r="AO31" s="519"/>
      <c r="AP31" s="226" t="str">
        <f>IF(OR(X31=0,""), "", (J31-X31)/X31)</f>
        <v/>
      </c>
    </row>
    <row r="32" spans="1:64" ht="24.95" customHeight="1">
      <c r="A32" s="23"/>
      <c r="B32" s="42"/>
      <c r="D32" s="43"/>
      <c r="E32" s="43"/>
      <c r="F32" s="238"/>
      <c r="G32" s="239"/>
      <c r="H32" s="240"/>
      <c r="I32" s="241"/>
      <c r="J32" s="242"/>
      <c r="K32" s="242"/>
      <c r="L32" s="242"/>
      <c r="M32" s="242"/>
      <c r="N32" s="242"/>
      <c r="O32" s="242"/>
      <c r="P32" s="242"/>
      <c r="Q32" s="241"/>
      <c r="R32" s="241"/>
      <c r="S32" s="241"/>
      <c r="T32" s="243"/>
      <c r="U32" s="244"/>
      <c r="V32" s="241"/>
      <c r="W32" s="244"/>
      <c r="X32" s="242"/>
      <c r="Y32" s="27" t="s">
        <v>70</v>
      </c>
      <c r="AD32" s="237" t="str">
        <f>IFERROR(IF(ABS(AP31)&gt;=0.1,"☑",""),"")</f>
        <v/>
      </c>
      <c r="AE32" s="243"/>
      <c r="AF32" s="244"/>
      <c r="AG32" s="239"/>
      <c r="AH32" s="239"/>
      <c r="AL32" s="233"/>
      <c r="AM32" s="234"/>
      <c r="AN32" s="234"/>
      <c r="AO32" s="234"/>
      <c r="AP32" s="236"/>
    </row>
    <row r="33" spans="1:64" ht="24.75" customHeight="1">
      <c r="A33" s="23"/>
      <c r="B33" s="26"/>
      <c r="C33" s="26" t="s">
        <v>1527</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0"/>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1"/>
      <c r="M39" s="22" t="s">
        <v>17</v>
      </c>
      <c r="N39" s="515"/>
      <c r="O39" s="515"/>
      <c r="P39" s="43" t="s">
        <v>18</v>
      </c>
      <c r="Q39" s="323"/>
      <c r="R39" s="323"/>
      <c r="S39" s="323"/>
      <c r="T39" s="43"/>
      <c r="U39" s="43"/>
      <c r="V39" s="43"/>
      <c r="W39" s="43"/>
      <c r="X39" s="43"/>
      <c r="Y39" s="43"/>
      <c r="Z39" s="43"/>
      <c r="AA39" s="43"/>
      <c r="AB39" s="43"/>
      <c r="AG39" s="145"/>
      <c r="AH39" s="119"/>
      <c r="AI39" s="43"/>
      <c r="AK39" s="22">
        <f>IF(DATE(2018+L39,N39+1,1) &lt;= DATE(2018+9,5,1),1,2)</f>
        <v>1</v>
      </c>
      <c r="AM39" s="22" t="s">
        <v>74</v>
      </c>
      <c r="AR39" s="145">
        <f>DATE(2018+L39,N39,1)</f>
        <v>43070</v>
      </c>
    </row>
    <row r="40" spans="1:64" ht="24.95" customHeight="1">
      <c r="A40" s="137"/>
      <c r="B40" s="42"/>
      <c r="C40" s="224" t="s">
        <v>1825</v>
      </c>
      <c r="D40" s="367"/>
      <c r="E40" s="365"/>
      <c r="F40" s="366"/>
      <c r="H40" s="365"/>
      <c r="I40" s="365"/>
      <c r="Q40" s="520" t="s">
        <v>1827</v>
      </c>
      <c r="R40" s="520"/>
      <c r="S40" s="520"/>
      <c r="T40" s="520"/>
      <c r="U40" s="520"/>
      <c r="V40" s="520"/>
      <c r="W40" s="520"/>
      <c r="X40" s="520"/>
      <c r="Y40" s="520"/>
      <c r="Z40" s="520"/>
      <c r="AA40" s="520"/>
      <c r="AB40" s="520"/>
      <c r="AC40" s="520"/>
      <c r="AD40" s="520"/>
      <c r="AE40" s="520"/>
      <c r="AF40" s="520"/>
      <c r="AG40" s="520"/>
      <c r="AH40" s="520"/>
      <c r="AI40" s="520"/>
      <c r="AJ40" s="520"/>
      <c r="AM40" s="22" t="s">
        <v>75</v>
      </c>
    </row>
    <row r="41" spans="1:64" ht="15" customHeight="1">
      <c r="A41" s="137"/>
      <c r="B41" s="42"/>
      <c r="C41" s="366"/>
      <c r="D41" s="365"/>
      <c r="E41" s="365"/>
      <c r="F41" s="366"/>
      <c r="H41" s="365"/>
      <c r="I41" s="365"/>
      <c r="R41" s="368" t="s">
        <v>1824</v>
      </c>
      <c r="S41" s="365"/>
      <c r="AM41" s="22"/>
    </row>
    <row r="42" spans="1:64" s="22" customFormat="1" ht="30" customHeight="1">
      <c r="A42" s="23"/>
      <c r="B42" s="42" t="s">
        <v>76</v>
      </c>
      <c r="C42" s="43"/>
      <c r="D42" s="43"/>
      <c r="E42" s="43"/>
      <c r="F42" s="42"/>
      <c r="J42" s="22" t="s">
        <v>16</v>
      </c>
      <c r="L42" s="311"/>
      <c r="M42" s="22" t="s">
        <v>1823</v>
      </c>
      <c r="N42" s="515"/>
      <c r="O42" s="515"/>
      <c r="P42" s="22" t="s">
        <v>18</v>
      </c>
      <c r="Q42" s="323"/>
      <c r="R42" s="323"/>
      <c r="S42" s="323"/>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c r="V45" s="26" t="s">
        <v>66</v>
      </c>
    </row>
    <row r="46" spans="1:64" ht="24.95" customHeight="1">
      <c r="A46" s="23"/>
      <c r="B46" s="42" t="s">
        <v>1230</v>
      </c>
      <c r="C46" s="42"/>
      <c r="D46" s="43"/>
      <c r="E46" s="43"/>
      <c r="G46" s="43"/>
      <c r="H46" s="43"/>
      <c r="I46" s="43"/>
      <c r="J46" s="43"/>
      <c r="K46" s="43"/>
      <c r="L46" s="43"/>
      <c r="M46" s="43"/>
      <c r="N46" s="43"/>
      <c r="O46" s="43"/>
      <c r="P46" s="43"/>
      <c r="Q46" s="43"/>
      <c r="R46" s="43"/>
      <c r="S46" s="43"/>
      <c r="T46" s="43"/>
      <c r="U46" s="43"/>
      <c r="V46" s="416" t="s">
        <v>67</v>
      </c>
      <c r="X46" s="415"/>
      <c r="Z46" s="481"/>
      <c r="AA46" s="481"/>
      <c r="AB46" s="481"/>
      <c r="AC46" s="481"/>
      <c r="AD46" s="481"/>
      <c r="AE46" s="481"/>
      <c r="AF46" s="481"/>
      <c r="AG46" s="416" t="s">
        <v>68</v>
      </c>
      <c r="AH46" s="43"/>
      <c r="AK46" s="64"/>
      <c r="AP46" s="226" t="str">
        <f>IF(OR(Z46=0,""), "", (M47-Z46)/Z46)</f>
        <v/>
      </c>
      <c r="AQ46" s="59"/>
      <c r="AR46" s="59"/>
      <c r="AS46" s="59"/>
      <c r="AT46" s="59"/>
    </row>
    <row r="47" spans="1:64" ht="24.95" customHeight="1">
      <c r="A47" s="23"/>
      <c r="B47" s="42"/>
      <c r="D47" s="43"/>
      <c r="E47" s="43"/>
      <c r="G47" s="43"/>
      <c r="H47" s="43"/>
      <c r="I47" s="43"/>
      <c r="J47" s="43"/>
      <c r="K47" s="43"/>
      <c r="L47" s="43"/>
      <c r="M47" s="481"/>
      <c r="N47" s="481"/>
      <c r="O47" s="481"/>
      <c r="P47" s="481"/>
      <c r="Q47" s="481"/>
      <c r="R47" s="481"/>
      <c r="S47" s="481"/>
      <c r="T47" s="42" t="s">
        <v>254</v>
      </c>
      <c r="V47" s="243"/>
      <c r="W47" s="244"/>
      <c r="X47" s="241"/>
      <c r="Y47" s="244"/>
      <c r="Z47" s="242"/>
      <c r="AA47" s="27" t="s">
        <v>70</v>
      </c>
      <c r="AF47" s="237" t="str">
        <f>IFERROR(IF(ABS(AP46)&gt;=0.1,"☑",""),"")</f>
        <v/>
      </c>
      <c r="AG47" s="2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24.95" customHeight="1" thickBot="1">
      <c r="A49" s="23"/>
      <c r="B49" s="42"/>
      <c r="C49" s="27"/>
      <c r="D49" s="26"/>
      <c r="E49" s="43"/>
      <c r="F49" s="26"/>
      <c r="G49" s="43"/>
      <c r="I49" s="400" t="s">
        <v>1837</v>
      </c>
      <c r="J49" s="401"/>
      <c r="K49" s="401"/>
      <c r="L49" s="401"/>
      <c r="M49" s="402" t="s">
        <v>1838</v>
      </c>
      <c r="N49" s="403" t="str">
        <f>IF(OR($L$39="",$N$39=""),"","令和" &amp; (YEAR(EDATE($AR$39,-3))-2018) &amp; "年" &amp; MONTH(EDATE($AR$39,-3)) &amp; "月")</f>
        <v/>
      </c>
      <c r="O49" s="402"/>
      <c r="P49" s="404"/>
      <c r="Q49" s="404"/>
      <c r="R49" s="404"/>
      <c r="S49" s="404" t="s">
        <v>1835</v>
      </c>
      <c r="T49" s="404" t="str">
        <f>IF(OR($L$39="",$N$39=""),"","令和" &amp; (YEAR(EDATE($AR$39,-2))-2018) &amp; "年" &amp; MONTH(EDATE($AR$39,-2)) &amp; "月")</f>
        <v/>
      </c>
      <c r="U49" s="404"/>
      <c r="V49" s="404"/>
      <c r="W49" s="404"/>
      <c r="X49" s="404"/>
      <c r="Y49" s="404" t="s">
        <v>1835</v>
      </c>
      <c r="Z49" s="404" t="str">
        <f>IF(OR($L$39="",$N$39=""),"","令和" &amp; (YEAR(EDATE($AR$39,-1))-2018) &amp; "年" &amp; MONTH(EDATE($AR$39,-1)) &amp; "月")</f>
        <v/>
      </c>
      <c r="AA49" s="405"/>
      <c r="AB49" s="405"/>
      <c r="AC49" s="404"/>
      <c r="AD49" s="404"/>
      <c r="AE49" s="404" t="s">
        <v>1839</v>
      </c>
      <c r="AF49" s="404"/>
      <c r="AG49" s="402"/>
      <c r="AH49" s="203"/>
      <c r="AI49" s="58"/>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thickTop="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481"/>
      <c r="N51" s="481"/>
      <c r="O51" s="481"/>
      <c r="P51" s="481"/>
      <c r="Q51" s="481"/>
      <c r="R51" s="481"/>
      <c r="S51" s="481"/>
      <c r="T51" s="42" t="s">
        <v>254</v>
      </c>
      <c r="V51" s="371" t="s">
        <v>67</v>
      </c>
      <c r="X51" s="370"/>
      <c r="Z51" s="481"/>
      <c r="AA51" s="481"/>
      <c r="AB51" s="481"/>
      <c r="AC51" s="481"/>
      <c r="AD51" s="481"/>
      <c r="AE51" s="481"/>
      <c r="AF51" s="481"/>
      <c r="AG51" s="371" t="s">
        <v>68</v>
      </c>
      <c r="AL51" s="372" t="s">
        <v>69</v>
      </c>
      <c r="AM51" s="373"/>
      <c r="AN51" s="373"/>
      <c r="AO51" s="374"/>
      <c r="AP51" s="226" t="str">
        <f>IF(OR(Z51=0,""), "", (M51-Z51)/Z51)</f>
        <v/>
      </c>
    </row>
    <row r="52" spans="1:64" ht="24.95" customHeight="1">
      <c r="A52" s="23"/>
      <c r="B52" s="22"/>
      <c r="C52" s="26"/>
      <c r="D52" s="370"/>
      <c r="E52" s="370"/>
      <c r="F52" s="27"/>
      <c r="G52" s="370"/>
      <c r="H52" s="370"/>
      <c r="I52" s="370"/>
      <c r="J52" s="370"/>
      <c r="K52" s="370"/>
      <c r="L52" s="370"/>
      <c r="M52" s="370"/>
      <c r="N52" s="370"/>
      <c r="O52" s="370"/>
      <c r="P52" s="370"/>
      <c r="Q52" s="370"/>
      <c r="R52" s="370"/>
      <c r="S52" s="370"/>
      <c r="T52" s="370"/>
      <c r="U52" s="370"/>
      <c r="V52" s="243"/>
      <c r="W52" s="244"/>
      <c r="X52" s="241"/>
      <c r="Y52" s="244"/>
      <c r="Z52" s="242"/>
      <c r="AA52" s="27" t="s">
        <v>70</v>
      </c>
      <c r="AF52" s="237" t="str">
        <f>IFERROR(IF(ABS(AP51)&gt;=0.1,"☑",""),"")</f>
        <v/>
      </c>
      <c r="AG52" s="243"/>
      <c r="AH52" s="244"/>
      <c r="AI52" s="239"/>
      <c r="AJ52" s="239"/>
      <c r="AK52" s="27"/>
      <c r="AL52" s="27"/>
      <c r="AM52" s="58"/>
      <c r="AN52" s="372"/>
      <c r="AO52" s="373"/>
      <c r="AP52" s="373"/>
      <c r="AQ52" s="373"/>
      <c r="AR52" s="236"/>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thickBot="1">
      <c r="A54" s="23"/>
      <c r="B54" s="22"/>
      <c r="C54" s="26" t="s">
        <v>120</v>
      </c>
      <c r="D54" s="43"/>
      <c r="E54" s="43"/>
      <c r="F54" s="26"/>
      <c r="G54" s="43"/>
      <c r="H54" s="43"/>
      <c r="I54" s="43"/>
      <c r="J54" s="43"/>
      <c r="K54" s="43"/>
      <c r="L54" s="43"/>
      <c r="M54" s="43"/>
      <c r="N54" s="208" t="s">
        <v>1837</v>
      </c>
      <c r="O54" s="43"/>
      <c r="P54" s="43"/>
      <c r="Q54" s="43"/>
      <c r="R54" s="388" t="s">
        <v>1838</v>
      </c>
      <c r="S54" s="389" t="str">
        <f>IF(OR($L$39="",$N$39=""),"","令和" &amp; (YEAR(EDATE($AR$39,-3))-2018) &amp; "年" &amp; MONTH(EDATE($AR$39,-3)) &amp; "月")</f>
        <v/>
      </c>
      <c r="T54" s="388"/>
      <c r="U54" s="390"/>
      <c r="V54" s="390"/>
      <c r="W54" s="390" t="s">
        <v>1835</v>
      </c>
      <c r="X54" s="390" t="str">
        <f>IF(OR($L$39="",$N$39=""),"","令和" &amp; (YEAR(EDATE($AR$39,-2))-2018) &amp; "年" &amp; MONTH(EDATE($AR$39,-2)) &amp; "月")</f>
        <v/>
      </c>
      <c r="Y54" s="391"/>
      <c r="Z54" s="390"/>
      <c r="AA54" s="390"/>
      <c r="AB54" s="390" t="s">
        <v>1835</v>
      </c>
      <c r="AC54" s="390" t="str">
        <f>IF(OR($L$39="",$N$39=""),"","令和" &amp; (YEAR(EDATE($AR$39,-1))-2018) &amp; "年" &amp; MONTH(EDATE($AR$39,-1)) &amp; "月")</f>
        <v/>
      </c>
      <c r="AD54" s="392"/>
      <c r="AE54" s="392"/>
      <c r="AF54" s="390"/>
      <c r="AG54" s="390" t="s">
        <v>1839</v>
      </c>
      <c r="AH54" s="390"/>
      <c r="AI54" s="390"/>
      <c r="AJ54" s="384"/>
      <c r="AL54" s="385"/>
      <c r="AQ54" s="59"/>
      <c r="AR54" s="59"/>
      <c r="AS54" s="59"/>
      <c r="AT54" s="59"/>
    </row>
    <row r="55" spans="1:64" ht="24.95" customHeight="1" thickTop="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6"/>
      <c r="H60" s="246"/>
      <c r="I60" s="246"/>
      <c r="J60" s="246"/>
      <c r="K60" s="246"/>
      <c r="L60" s="246"/>
      <c r="M60" s="246"/>
      <c r="N60" s="43"/>
      <c r="U60" s="247"/>
      <c r="V60" s="249"/>
      <c r="W60" s="248" t="s">
        <v>262</v>
      </c>
      <c r="X60" s="249"/>
      <c r="Y60" s="249"/>
      <c r="Z60" s="249"/>
      <c r="AK60" s="58" t="b">
        <v>0</v>
      </c>
    </row>
    <row r="61" spans="1:64" ht="30" customHeight="1">
      <c r="A61" s="23"/>
      <c r="B61" s="42"/>
      <c r="D61" s="43"/>
      <c r="E61" s="43"/>
      <c r="F61" s="43"/>
      <c r="G61" s="246"/>
      <c r="H61" s="246"/>
      <c r="I61" s="246"/>
      <c r="J61" s="246"/>
      <c r="K61" s="246"/>
      <c r="L61" s="246"/>
      <c r="M61" s="246"/>
      <c r="N61" s="43"/>
      <c r="T61" s="249"/>
      <c r="U61" s="248"/>
      <c r="V61" s="249"/>
      <c r="W61" s="249"/>
      <c r="X61" s="249"/>
      <c r="Y61" s="249"/>
      <c r="Z61" s="249"/>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1228</v>
      </c>
      <c r="D63" s="43"/>
      <c r="E63" s="43"/>
      <c r="H63" s="43"/>
      <c r="I63" s="22"/>
      <c r="J63" s="22"/>
      <c r="K63" s="22"/>
      <c r="L63" s="22"/>
      <c r="M63" s="22"/>
      <c r="N63" s="22"/>
      <c r="O63" s="22"/>
      <c r="P63" s="22"/>
      <c r="Q63" s="22"/>
      <c r="R63" s="22"/>
      <c r="S63" s="43"/>
    </row>
    <row r="64" spans="1:64" ht="24.95" customHeight="1">
      <c r="A64" s="23"/>
      <c r="B64" s="42"/>
      <c r="C64" s="27" t="s">
        <v>1725</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492"/>
      <c r="N65" s="492"/>
      <c r="O65" s="492"/>
      <c r="P65" s="492"/>
      <c r="Q65" s="492"/>
      <c r="R65" s="492"/>
      <c r="S65" s="492"/>
      <c r="T65" s="43" t="s">
        <v>85</v>
      </c>
      <c r="AK65" s="150">
        <f>IF(AM71=TRUE,IF(AK42=1,M65*AP65,M65*AP66),IF(AK39=1,M65*AP65,M65*AP66))</f>
        <v>0</v>
      </c>
      <c r="AL65" s="151"/>
      <c r="AP65" s="358">
        <f>1.29*0.032</f>
        <v>4.1280000000000004E-2</v>
      </c>
      <c r="AQ65" s="27" t="s">
        <v>1715</v>
      </c>
    </row>
    <row r="66" spans="1:43" ht="15" customHeight="1">
      <c r="A66" s="23"/>
      <c r="B66" s="42"/>
      <c r="D66" s="43"/>
      <c r="E66" s="43"/>
      <c r="H66" s="43"/>
      <c r="I66" s="43"/>
      <c r="J66" s="43"/>
      <c r="K66" s="43"/>
      <c r="L66" s="43"/>
      <c r="M66" s="43"/>
      <c r="N66" s="43"/>
      <c r="O66" s="43"/>
      <c r="P66" s="43"/>
      <c r="Q66" s="43"/>
      <c r="R66" s="43"/>
      <c r="S66" s="43"/>
      <c r="AK66" s="152"/>
      <c r="AL66" s="153"/>
      <c r="AP66" s="359">
        <f>1.29*0.064</f>
        <v>8.2560000000000008E-2</v>
      </c>
      <c r="AQ66" s="27" t="s">
        <v>1716</v>
      </c>
    </row>
    <row r="67" spans="1:43" ht="24.95" customHeight="1">
      <c r="A67" s="23"/>
      <c r="B67" s="42"/>
      <c r="C67" s="27" t="s">
        <v>1722</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492"/>
      <c r="N68" s="492"/>
      <c r="O68" s="492"/>
      <c r="P68" s="492"/>
      <c r="Q68" s="492"/>
      <c r="R68" s="492"/>
      <c r="S68" s="492"/>
      <c r="T68" s="43" t="s">
        <v>85</v>
      </c>
      <c r="AK68" s="152">
        <f>IF(AM71=TRUE,IF(AK42=1,M68*AP68,M68*AP69),IF(AK39=1,M68*AP68,M68*AP69))</f>
        <v>0</v>
      </c>
      <c r="AL68" s="153"/>
      <c r="AP68" s="359">
        <f>1.29*0.057</f>
        <v>7.3529999999999998E-2</v>
      </c>
      <c r="AQ68" s="27" t="s">
        <v>1717</v>
      </c>
    </row>
    <row r="69" spans="1:43" ht="24.95" customHeight="1" thickBot="1">
      <c r="A69" s="42"/>
      <c r="B69" s="42"/>
      <c r="C69" s="268"/>
      <c r="D69" s="42" t="s">
        <v>1199</v>
      </c>
      <c r="E69" s="42"/>
      <c r="H69" s="43"/>
      <c r="I69" s="43"/>
      <c r="J69" s="43"/>
      <c r="K69" s="43"/>
      <c r="L69" s="43"/>
      <c r="M69" s="43"/>
      <c r="N69" s="43"/>
      <c r="O69" s="43"/>
      <c r="P69" s="43"/>
      <c r="Q69" s="43"/>
      <c r="R69" s="43"/>
      <c r="S69" s="43"/>
      <c r="W69" s="406" t="s">
        <v>1837</v>
      </c>
      <c r="X69" s="404"/>
      <c r="Y69" s="404"/>
      <c r="Z69" s="404"/>
      <c r="AA69" s="402" t="s">
        <v>1838</v>
      </c>
      <c r="AB69" s="404" t="str">
        <f>IF(OR($L$39="",$N$39=""),"","令和" &amp; (YEAR(EDATE($AR$39,-1))-2018) &amp; "年" &amp; MONTH(EDATE($AR$39,-1)) &amp; "月")</f>
        <v/>
      </c>
      <c r="AC69" s="402"/>
      <c r="AD69" s="404"/>
      <c r="AE69" s="404"/>
      <c r="AF69" s="404" t="s">
        <v>1834</v>
      </c>
      <c r="AG69" s="407"/>
      <c r="AK69" s="152"/>
      <c r="AL69" s="153"/>
      <c r="AP69" s="359">
        <f>1.29*0.114</f>
        <v>0.14706</v>
      </c>
      <c r="AQ69" s="27" t="s">
        <v>1718</v>
      </c>
    </row>
    <row r="70" spans="1:43" ht="24.95" customHeight="1" thickTop="1">
      <c r="A70" s="42"/>
      <c r="B70" s="42"/>
      <c r="C70" s="268"/>
      <c r="D70" s="224" t="s">
        <v>1206</v>
      </c>
      <c r="E70" s="42"/>
      <c r="H70" s="43"/>
      <c r="I70" s="43"/>
      <c r="J70" s="43"/>
      <c r="K70" s="43"/>
      <c r="L70" s="43"/>
      <c r="M70" s="43"/>
      <c r="N70" s="43"/>
      <c r="O70" s="43"/>
      <c r="P70" s="43"/>
      <c r="Q70" s="43"/>
      <c r="R70" s="43"/>
      <c r="S70" s="43"/>
      <c r="AH70" s="531"/>
      <c r="AK70" s="152"/>
      <c r="AL70" s="153"/>
      <c r="AP70" s="147"/>
    </row>
    <row r="71" spans="1:43" ht="24.95" customHeight="1" thickBot="1">
      <c r="A71" s="42"/>
      <c r="B71" s="42"/>
      <c r="C71" s="42"/>
      <c r="D71" s="225"/>
      <c r="E71" s="42"/>
      <c r="H71" s="43"/>
      <c r="I71" s="43"/>
      <c r="J71" s="43"/>
      <c r="K71" s="43"/>
      <c r="L71" s="43"/>
      <c r="M71" s="43"/>
      <c r="N71" s="43"/>
      <c r="O71" s="43"/>
      <c r="P71" s="43"/>
      <c r="Q71" s="208" t="str">
        <f>IF(AM71=TRUE,"当該賃金改善を開始する前月( 3 (2) の前月)の総額","")</f>
        <v/>
      </c>
      <c r="R71" s="43"/>
      <c r="S71" s="43"/>
      <c r="AH71" s="532"/>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1723</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481"/>
      <c r="G74" s="481"/>
      <c r="H74" s="481"/>
      <c r="I74" s="481"/>
      <c r="J74" s="481"/>
      <c r="K74" s="481"/>
      <c r="L74" s="481"/>
      <c r="M74" s="43" t="s">
        <v>47</v>
      </c>
      <c r="N74" s="43"/>
      <c r="O74" s="268" t="s">
        <v>1208</v>
      </c>
      <c r="P74" s="267"/>
      <c r="Q74" s="267"/>
      <c r="R74" s="267"/>
      <c r="S74" s="267"/>
      <c r="T74" s="267"/>
      <c r="U74" s="267"/>
      <c r="V74" s="267"/>
      <c r="W74" s="22"/>
      <c r="X74" s="43"/>
      <c r="Y74" s="22"/>
      <c r="Z74" s="279"/>
      <c r="AA74" s="279"/>
      <c r="AB74" s="279"/>
      <c r="AC74" s="279"/>
      <c r="AD74" s="279"/>
      <c r="AE74" s="279"/>
      <c r="AF74" s="279"/>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1724</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481"/>
      <c r="G77" s="481"/>
      <c r="H77" s="481"/>
      <c r="I77" s="481"/>
      <c r="J77" s="481"/>
      <c r="K77" s="481"/>
      <c r="L77" s="481"/>
      <c r="M77" s="43" t="s">
        <v>47</v>
      </c>
      <c r="N77" s="43"/>
      <c r="O77" s="27" t="s">
        <v>1209</v>
      </c>
      <c r="P77" s="22"/>
      <c r="Q77" s="267"/>
      <c r="R77" s="267"/>
      <c r="S77" s="267"/>
      <c r="T77" s="267"/>
      <c r="U77" s="267"/>
      <c r="V77" s="267"/>
      <c r="W77" s="267"/>
      <c r="X77" s="267"/>
      <c r="Y77" s="267"/>
      <c r="Z77" s="279"/>
      <c r="AA77" s="279"/>
      <c r="AB77" s="279"/>
      <c r="AC77" s="279"/>
      <c r="AD77" s="279"/>
      <c r="AE77" s="279"/>
      <c r="AF77" s="279"/>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316" t="s">
        <v>1281</v>
      </c>
      <c r="Q78" s="267"/>
      <c r="R78" s="267"/>
      <c r="S78" s="267"/>
      <c r="T78" s="267"/>
      <c r="U78" s="267"/>
      <c r="V78" s="267"/>
      <c r="W78" s="267"/>
      <c r="X78" s="267"/>
      <c r="Y78" s="267"/>
      <c r="AK78" s="152"/>
      <c r="AP78" s="149">
        <v>18487</v>
      </c>
    </row>
    <row r="79" spans="1:43" ht="24.95" customHeight="1">
      <c r="A79" s="42"/>
      <c r="B79" s="42"/>
      <c r="C79" s="42" t="s">
        <v>1211</v>
      </c>
      <c r="E79" s="42"/>
      <c r="H79" s="43"/>
      <c r="I79" s="43"/>
      <c r="J79" s="43"/>
      <c r="K79" s="43"/>
      <c r="L79" s="43"/>
      <c r="M79" s="43"/>
      <c r="N79" s="43"/>
      <c r="O79" s="43"/>
      <c r="P79" s="43"/>
      <c r="Q79" s="43"/>
      <c r="R79" s="43"/>
      <c r="S79" s="43"/>
    </row>
    <row r="80" spans="1:43" ht="24.95" customHeight="1" thickBot="1">
      <c r="A80" s="341"/>
      <c r="B80" s="339"/>
      <c r="C80" s="338"/>
      <c r="D80" s="340"/>
      <c r="E80" s="339"/>
      <c r="F80" s="338"/>
      <c r="G80" s="340"/>
      <c r="H80" s="340"/>
      <c r="I80" s="340"/>
      <c r="J80" s="340"/>
      <c r="K80" s="340"/>
      <c r="L80" s="376"/>
      <c r="M80" s="395" t="s">
        <v>1837</v>
      </c>
      <c r="N80" s="408"/>
      <c r="O80" s="408"/>
      <c r="P80" s="408"/>
      <c r="Q80" s="408" t="s">
        <v>1838</v>
      </c>
      <c r="R80" s="396" t="str">
        <f>IF(OR($L$39="",$N$39=""),"","令和" &amp; (YEAR(EDATE($AR$39,-3))-2018) &amp; "年" &amp; MONTH(EDATE($AR$39,-3)) &amp; "月")</f>
        <v/>
      </c>
      <c r="S80" s="408"/>
      <c r="T80" s="409"/>
      <c r="U80" s="410"/>
      <c r="V80" s="411" t="s">
        <v>1835</v>
      </c>
      <c r="W80" s="410" t="str">
        <f>IF(OR($L$39="",$N$39=""),"","令和" &amp; (YEAR(EDATE($AR$39,-2))-2018) &amp; "年" &amp; MONTH(EDATE($AR$39,-2)) &amp; "月")</f>
        <v/>
      </c>
      <c r="X80" s="409"/>
      <c r="Y80" s="410"/>
      <c r="Z80" s="412"/>
      <c r="AA80" s="412" t="s">
        <v>1835</v>
      </c>
      <c r="AB80" s="397" t="str">
        <f>IF(OR($L$39="",$N$39=""),"","令和" &amp; (YEAR(EDATE($AR$39,-1))-2018) &amp; "年" &amp; MONTH(EDATE($AR$39,-1)) &amp; "月")</f>
        <v/>
      </c>
      <c r="AC80" s="412"/>
      <c r="AD80" s="412"/>
      <c r="AE80" s="412"/>
      <c r="AF80" s="410"/>
      <c r="AG80" s="412" t="s">
        <v>1839</v>
      </c>
      <c r="AH80" s="410"/>
      <c r="AI80" s="339"/>
      <c r="AJ80" s="339"/>
    </row>
    <row r="81" spans="1:44" ht="30" customHeight="1" thickBot="1">
      <c r="A81" s="23"/>
      <c r="B81" s="42"/>
      <c r="D81" s="295" t="s">
        <v>92</v>
      </c>
      <c r="E81" s="294" t="s">
        <v>93</v>
      </c>
      <c r="H81" s="43"/>
      <c r="I81" s="43"/>
      <c r="J81" s="43"/>
      <c r="K81" s="43"/>
      <c r="L81" s="43"/>
      <c r="N81" s="533" t="str">
        <f>IF(AK60=TRUE,新様式99_同一法人内複数医療機関届出用補助計算書!R57,IF(SUM(AK65,AK68,AK74,AK77)=0,"",SUM(AK65,AK68,AK74,AK77)))</f>
        <v/>
      </c>
      <c r="O81" s="534"/>
      <c r="P81" s="534"/>
      <c r="Q81" s="534"/>
      <c r="R81" s="534"/>
      <c r="S81" s="534"/>
      <c r="T81" s="535"/>
      <c r="U81" s="43" t="s">
        <v>85</v>
      </c>
      <c r="W81" s="42" t="str">
        <f>IF(AK60=TRUE,"(様式99より転記)","")</f>
        <v/>
      </c>
    </row>
    <row r="82" spans="1:44" ht="24.95" customHeight="1">
      <c r="A82" s="23"/>
      <c r="E82" s="267"/>
      <c r="F82" s="268"/>
      <c r="G82" s="267"/>
      <c r="H82" s="267"/>
      <c r="I82" s="267"/>
      <c r="J82" s="267"/>
      <c r="K82" s="267"/>
      <c r="L82" s="51"/>
      <c r="M82" s="267"/>
      <c r="N82" s="267"/>
      <c r="O82" s="267"/>
      <c r="P82" s="267"/>
      <c r="Q82" s="267"/>
      <c r="R82" s="267"/>
      <c r="S82" s="267"/>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323" t="s">
        <v>100</v>
      </c>
    </row>
    <row r="89" spans="1:44" s="22" customFormat="1" ht="39.950000000000003" customHeight="1">
      <c r="A89" s="23"/>
      <c r="B89" s="42"/>
      <c r="C89" s="489" t="s">
        <v>98</v>
      </c>
      <c r="D89" s="479"/>
      <c r="E89" s="479"/>
      <c r="F89" s="479"/>
      <c r="G89" s="479"/>
      <c r="H89" s="479"/>
      <c r="I89" s="479"/>
      <c r="J89" s="479"/>
      <c r="K89" s="479"/>
      <c r="L89" s="479"/>
      <c r="M89" s="479"/>
      <c r="O89" s="490" t="str">
        <f>"算定回数"&amp;CHAR(10)&amp;IF(N39="","",MONTH(DATE(2000, N39-3, 1)))&amp;"月"</f>
        <v>算定回数
月</v>
      </c>
      <c r="P89" s="490"/>
      <c r="Q89" s="490"/>
      <c r="R89" s="490"/>
      <c r="S89" s="490" t="str">
        <f>"算定回数"&amp;CHAR(10)&amp;IF(N39="","",MONTH(DATE(2000, N39-2, 1)))&amp;"月"</f>
        <v>算定回数
月</v>
      </c>
      <c r="T89" s="490"/>
      <c r="U89" s="490"/>
      <c r="V89" s="490"/>
      <c r="W89" s="490" t="str">
        <f>"算定回数"&amp;CHAR(10)&amp;IF(N39="","",MONTH(DATE(2000, N39-1, 1)))&amp;"月"</f>
        <v>算定回数
月</v>
      </c>
      <c r="X89" s="491"/>
      <c r="Y89" s="491"/>
      <c r="Z89" s="491"/>
      <c r="AC89" s="490" t="s">
        <v>99</v>
      </c>
      <c r="AD89" s="491"/>
      <c r="AE89" s="491"/>
      <c r="AF89" s="491"/>
      <c r="AK89" s="323" t="s">
        <v>1235</v>
      </c>
      <c r="AM89" s="323" t="s">
        <v>1236</v>
      </c>
    </row>
    <row r="90" spans="1:44" s="22" customFormat="1" ht="30" customHeight="1">
      <c r="A90" s="23"/>
      <c r="B90" s="500" t="s">
        <v>101</v>
      </c>
      <c r="C90" s="140" t="s">
        <v>102</v>
      </c>
      <c r="D90" s="498" t="s">
        <v>103</v>
      </c>
      <c r="E90" s="498"/>
      <c r="F90" s="498"/>
      <c r="G90" s="498"/>
      <c r="H90" s="498"/>
      <c r="I90" s="498"/>
      <c r="J90" s="498"/>
      <c r="K90" s="498"/>
      <c r="L90" s="498"/>
      <c r="M90" s="498"/>
      <c r="N90" s="499"/>
      <c r="O90" s="487"/>
      <c r="P90" s="488"/>
      <c r="Q90" s="488"/>
      <c r="R90" s="141" t="s">
        <v>104</v>
      </c>
      <c r="S90" s="487"/>
      <c r="T90" s="488"/>
      <c r="U90" s="488"/>
      <c r="V90" s="141" t="s">
        <v>104</v>
      </c>
      <c r="W90" s="487"/>
      <c r="X90" s="488"/>
      <c r="Y90" s="488"/>
      <c r="Z90" s="141" t="s">
        <v>104</v>
      </c>
      <c r="AC90" s="496" t="str">
        <f t="shared" ref="AC90:AC97" si="0">IFERROR(AVERAGE(O90:Y90),"")</f>
        <v/>
      </c>
      <c r="AD90" s="497"/>
      <c r="AE90" s="497"/>
      <c r="AF90" s="141" t="s">
        <v>104</v>
      </c>
      <c r="AH90" s="529">
        <f t="shared" ref="AH90:AH97" si="1">IFERROR(ROUND($AC90,0),0)</f>
        <v>0</v>
      </c>
      <c r="AI90" s="529"/>
      <c r="AJ90" s="529"/>
      <c r="AK90" s="142">
        <v>17</v>
      </c>
      <c r="AM90" s="142">
        <v>34</v>
      </c>
      <c r="AP90" s="22">
        <f>IFERROR($AH90*AK90,0)</f>
        <v>0</v>
      </c>
      <c r="AR90" s="22">
        <f>IFERROR($AH90*AM90,0)</f>
        <v>0</v>
      </c>
    </row>
    <row r="91" spans="1:44" s="22" customFormat="1" ht="30" customHeight="1">
      <c r="A91" s="23"/>
      <c r="B91" s="500"/>
      <c r="C91" s="140" t="s">
        <v>105</v>
      </c>
      <c r="D91" s="498" t="s">
        <v>106</v>
      </c>
      <c r="E91" s="498"/>
      <c r="F91" s="498"/>
      <c r="G91" s="498"/>
      <c r="H91" s="498"/>
      <c r="I91" s="498"/>
      <c r="J91" s="498"/>
      <c r="K91" s="498"/>
      <c r="L91" s="498"/>
      <c r="M91" s="498"/>
      <c r="N91" s="499"/>
      <c r="O91" s="487"/>
      <c r="P91" s="488"/>
      <c r="Q91" s="488"/>
      <c r="R91" s="141" t="s">
        <v>104</v>
      </c>
      <c r="S91" s="487"/>
      <c r="T91" s="488"/>
      <c r="U91" s="488"/>
      <c r="V91" s="141" t="s">
        <v>104</v>
      </c>
      <c r="W91" s="487"/>
      <c r="X91" s="488"/>
      <c r="Y91" s="488"/>
      <c r="Z91" s="141" t="s">
        <v>104</v>
      </c>
      <c r="AC91" s="496" t="str">
        <f t="shared" si="0"/>
        <v/>
      </c>
      <c r="AD91" s="497"/>
      <c r="AE91" s="497"/>
      <c r="AF91" s="141" t="s">
        <v>104</v>
      </c>
      <c r="AH91" s="529">
        <f t="shared" si="1"/>
        <v>0</v>
      </c>
      <c r="AI91" s="529"/>
      <c r="AJ91" s="529"/>
      <c r="AK91" s="142">
        <v>4</v>
      </c>
      <c r="AM91" s="142">
        <v>8</v>
      </c>
      <c r="AP91" s="22">
        <f t="shared" ref="AP91:AP96" si="2">IFERROR($AH91*AK91,0)</f>
        <v>0</v>
      </c>
      <c r="AR91" s="22">
        <f t="shared" ref="AR91:AR96" si="3">IFERROR($AH91*AM91,0)</f>
        <v>0</v>
      </c>
    </row>
    <row r="92" spans="1:44" s="22" customFormat="1" ht="30" customHeight="1">
      <c r="A92" s="23"/>
      <c r="B92" s="500"/>
      <c r="C92" s="140" t="s">
        <v>107</v>
      </c>
      <c r="D92" s="498" t="s">
        <v>108</v>
      </c>
      <c r="E92" s="498"/>
      <c r="F92" s="498"/>
      <c r="G92" s="498"/>
      <c r="H92" s="498"/>
      <c r="I92" s="498"/>
      <c r="J92" s="498"/>
      <c r="K92" s="498"/>
      <c r="L92" s="498"/>
      <c r="M92" s="498"/>
      <c r="N92" s="499"/>
      <c r="O92" s="487"/>
      <c r="P92" s="488"/>
      <c r="Q92" s="488"/>
      <c r="R92" s="141" t="s">
        <v>104</v>
      </c>
      <c r="S92" s="487"/>
      <c r="T92" s="488"/>
      <c r="U92" s="488"/>
      <c r="V92" s="141" t="s">
        <v>104</v>
      </c>
      <c r="W92" s="487"/>
      <c r="X92" s="488"/>
      <c r="Y92" s="488"/>
      <c r="Z92" s="141" t="s">
        <v>104</v>
      </c>
      <c r="AC92" s="496" t="str">
        <f t="shared" si="0"/>
        <v/>
      </c>
      <c r="AD92" s="497"/>
      <c r="AE92" s="497"/>
      <c r="AF92" s="141" t="s">
        <v>104</v>
      </c>
      <c r="AH92" s="529">
        <f t="shared" si="1"/>
        <v>0</v>
      </c>
      <c r="AI92" s="529"/>
      <c r="AJ92" s="529"/>
      <c r="AK92" s="142">
        <v>79</v>
      </c>
      <c r="AM92" s="142">
        <v>158</v>
      </c>
      <c r="AP92" s="22">
        <f t="shared" si="2"/>
        <v>0</v>
      </c>
      <c r="AR92" s="22">
        <f t="shared" si="3"/>
        <v>0</v>
      </c>
    </row>
    <row r="93" spans="1:44" s="22" customFormat="1" ht="30" customHeight="1">
      <c r="A93" s="23"/>
      <c r="B93" s="500"/>
      <c r="C93" s="140" t="s">
        <v>109</v>
      </c>
      <c r="D93" s="498" t="s">
        <v>110</v>
      </c>
      <c r="E93" s="498"/>
      <c r="F93" s="498"/>
      <c r="G93" s="498"/>
      <c r="H93" s="498"/>
      <c r="I93" s="498"/>
      <c r="J93" s="498"/>
      <c r="K93" s="498"/>
      <c r="L93" s="498"/>
      <c r="M93" s="498"/>
      <c r="N93" s="499"/>
      <c r="O93" s="487"/>
      <c r="P93" s="488"/>
      <c r="Q93" s="488"/>
      <c r="R93" s="141" t="s">
        <v>104</v>
      </c>
      <c r="S93" s="487"/>
      <c r="T93" s="488"/>
      <c r="U93" s="488"/>
      <c r="V93" s="141" t="s">
        <v>104</v>
      </c>
      <c r="W93" s="487"/>
      <c r="X93" s="488"/>
      <c r="Y93" s="488"/>
      <c r="Z93" s="141" t="s">
        <v>104</v>
      </c>
      <c r="AC93" s="496" t="str">
        <f t="shared" si="0"/>
        <v/>
      </c>
      <c r="AD93" s="497"/>
      <c r="AE93" s="497"/>
      <c r="AF93" s="141" t="s">
        <v>104</v>
      </c>
      <c r="AH93" s="529">
        <f t="shared" si="1"/>
        <v>0</v>
      </c>
      <c r="AI93" s="529"/>
      <c r="AJ93" s="529"/>
      <c r="AK93" s="142">
        <v>19</v>
      </c>
      <c r="AM93" s="142">
        <v>38</v>
      </c>
      <c r="AP93" s="22">
        <f t="shared" si="2"/>
        <v>0</v>
      </c>
      <c r="AR93" s="22">
        <f t="shared" si="3"/>
        <v>0</v>
      </c>
    </row>
    <row r="94" spans="1:44" s="22" customFormat="1" ht="30" customHeight="1">
      <c r="A94" s="23"/>
      <c r="B94" s="500" t="s">
        <v>111</v>
      </c>
      <c r="C94" s="140" t="s">
        <v>112</v>
      </c>
      <c r="D94" s="498" t="s">
        <v>103</v>
      </c>
      <c r="E94" s="498"/>
      <c r="F94" s="498"/>
      <c r="G94" s="498"/>
      <c r="H94" s="498"/>
      <c r="I94" s="498"/>
      <c r="J94" s="498"/>
      <c r="K94" s="498"/>
      <c r="L94" s="498"/>
      <c r="M94" s="498"/>
      <c r="N94" s="499"/>
      <c r="O94" s="487"/>
      <c r="P94" s="488"/>
      <c r="Q94" s="488"/>
      <c r="R94" s="141" t="s">
        <v>104</v>
      </c>
      <c r="S94" s="487"/>
      <c r="T94" s="488"/>
      <c r="U94" s="488"/>
      <c r="V94" s="141" t="s">
        <v>104</v>
      </c>
      <c r="W94" s="487"/>
      <c r="X94" s="488"/>
      <c r="Y94" s="488"/>
      <c r="Z94" s="141" t="s">
        <v>104</v>
      </c>
      <c r="AC94" s="496" t="str">
        <f>IFERROR(AVERAGE(O94:Y94),"")</f>
        <v/>
      </c>
      <c r="AD94" s="497"/>
      <c r="AE94" s="497"/>
      <c r="AF94" s="141" t="s">
        <v>104</v>
      </c>
      <c r="AH94" s="529">
        <f t="shared" si="1"/>
        <v>0</v>
      </c>
      <c r="AI94" s="529"/>
      <c r="AJ94" s="529"/>
      <c r="AK94" s="142">
        <v>21</v>
      </c>
      <c r="AM94" s="142">
        <v>42</v>
      </c>
      <c r="AP94" s="22">
        <f t="shared" si="2"/>
        <v>0</v>
      </c>
      <c r="AR94" s="22">
        <f t="shared" si="3"/>
        <v>0</v>
      </c>
    </row>
    <row r="95" spans="1:44" s="22" customFormat="1" ht="30" customHeight="1">
      <c r="A95" s="23"/>
      <c r="B95" s="500"/>
      <c r="C95" s="140" t="s">
        <v>113</v>
      </c>
      <c r="D95" s="498" t="s">
        <v>106</v>
      </c>
      <c r="E95" s="498"/>
      <c r="F95" s="498"/>
      <c r="G95" s="498"/>
      <c r="H95" s="498"/>
      <c r="I95" s="498"/>
      <c r="J95" s="498"/>
      <c r="K95" s="498"/>
      <c r="L95" s="498"/>
      <c r="M95" s="498"/>
      <c r="N95" s="499"/>
      <c r="O95" s="487"/>
      <c r="P95" s="488"/>
      <c r="Q95" s="488"/>
      <c r="R95" s="141" t="s">
        <v>104</v>
      </c>
      <c r="S95" s="487"/>
      <c r="T95" s="488"/>
      <c r="U95" s="488"/>
      <c r="V95" s="141" t="s">
        <v>104</v>
      </c>
      <c r="W95" s="487"/>
      <c r="X95" s="488"/>
      <c r="Y95" s="488"/>
      <c r="Z95" s="141" t="s">
        <v>104</v>
      </c>
      <c r="AC95" s="496" t="str">
        <f>IFERROR(AVERAGE(O95:Y95),"")</f>
        <v/>
      </c>
      <c r="AD95" s="497"/>
      <c r="AE95" s="497"/>
      <c r="AF95" s="141" t="s">
        <v>104</v>
      </c>
      <c r="AH95" s="529">
        <f t="shared" si="1"/>
        <v>0</v>
      </c>
      <c r="AI95" s="529"/>
      <c r="AJ95" s="529"/>
      <c r="AK95" s="142">
        <v>4</v>
      </c>
      <c r="AM95" s="142">
        <v>8</v>
      </c>
      <c r="AP95" s="22">
        <f t="shared" si="2"/>
        <v>0</v>
      </c>
      <c r="AR95" s="22">
        <f t="shared" si="3"/>
        <v>0</v>
      </c>
    </row>
    <row r="96" spans="1:44" s="22" customFormat="1" ht="30" customHeight="1">
      <c r="A96" s="23"/>
      <c r="B96" s="500"/>
      <c r="C96" s="140" t="s">
        <v>114</v>
      </c>
      <c r="D96" s="498" t="s">
        <v>115</v>
      </c>
      <c r="E96" s="498"/>
      <c r="F96" s="498"/>
      <c r="G96" s="498"/>
      <c r="H96" s="498"/>
      <c r="I96" s="498"/>
      <c r="J96" s="498"/>
      <c r="K96" s="498"/>
      <c r="L96" s="498"/>
      <c r="M96" s="498"/>
      <c r="N96" s="499"/>
      <c r="O96" s="487"/>
      <c r="P96" s="488"/>
      <c r="Q96" s="488"/>
      <c r="R96" s="141" t="s">
        <v>104</v>
      </c>
      <c r="S96" s="487"/>
      <c r="T96" s="488"/>
      <c r="U96" s="488"/>
      <c r="V96" s="141" t="s">
        <v>104</v>
      </c>
      <c r="W96" s="487"/>
      <c r="X96" s="488"/>
      <c r="Y96" s="488"/>
      <c r="Z96" s="141" t="s">
        <v>104</v>
      </c>
      <c r="AC96" s="496" t="str">
        <f t="shared" si="0"/>
        <v/>
      </c>
      <c r="AD96" s="497"/>
      <c r="AE96" s="497"/>
      <c r="AF96" s="141" t="s">
        <v>104</v>
      </c>
      <c r="AH96" s="529">
        <f t="shared" si="1"/>
        <v>0</v>
      </c>
      <c r="AI96" s="529"/>
      <c r="AJ96" s="529"/>
      <c r="AK96" s="142">
        <v>66</v>
      </c>
      <c r="AL96" s="143"/>
      <c r="AM96" s="142">
        <v>121</v>
      </c>
      <c r="AP96" s="22">
        <f t="shared" si="2"/>
        <v>0</v>
      </c>
      <c r="AR96" s="22">
        <f t="shared" si="3"/>
        <v>0</v>
      </c>
    </row>
    <row r="97" spans="1:64" s="22" customFormat="1" ht="30" customHeight="1">
      <c r="A97" s="23"/>
      <c r="B97" s="500"/>
      <c r="C97" s="140" t="s">
        <v>116</v>
      </c>
      <c r="D97" s="498" t="s">
        <v>117</v>
      </c>
      <c r="E97" s="498"/>
      <c r="F97" s="498"/>
      <c r="G97" s="498"/>
      <c r="H97" s="498"/>
      <c r="I97" s="498"/>
      <c r="J97" s="498"/>
      <c r="K97" s="498"/>
      <c r="L97" s="498"/>
      <c r="M97" s="498"/>
      <c r="N97" s="499"/>
      <c r="O97" s="487"/>
      <c r="P97" s="488"/>
      <c r="Q97" s="488"/>
      <c r="R97" s="141" t="s">
        <v>104</v>
      </c>
      <c r="S97" s="487"/>
      <c r="T97" s="488"/>
      <c r="U97" s="488"/>
      <c r="V97" s="141" t="s">
        <v>104</v>
      </c>
      <c r="W97" s="487"/>
      <c r="X97" s="488"/>
      <c r="Y97" s="488"/>
      <c r="Z97" s="141" t="s">
        <v>104</v>
      </c>
      <c r="AC97" s="496" t="str">
        <f t="shared" si="0"/>
        <v/>
      </c>
      <c r="AD97" s="497"/>
      <c r="AE97" s="497"/>
      <c r="AF97" s="141" t="s">
        <v>104</v>
      </c>
      <c r="AH97" s="529">
        <f t="shared" si="1"/>
        <v>0</v>
      </c>
      <c r="AI97" s="529"/>
      <c r="AJ97" s="529"/>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0" t="s">
        <v>1678</v>
      </c>
      <c r="D99" s="251"/>
      <c r="E99" s="251"/>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0" t="s">
        <v>270</v>
      </c>
      <c r="D100" s="251"/>
      <c r="E100" s="251"/>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P101" s="59" t="str">
        <f>_xlfn.LET(_xlpm.x,IF(AK39=1,AP98,AR98),IF(_xlpm.x=0,"",_xlpm.x))</f>
        <v/>
      </c>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508">
        <f>IF(SUM(AC90:AE97)=0,0,SUM(AC90:AE97))</f>
        <v>0</v>
      </c>
      <c r="N105" s="508"/>
      <c r="O105" s="508"/>
      <c r="P105" s="508"/>
      <c r="Q105" s="508"/>
      <c r="R105" s="508"/>
      <c r="S105" s="508"/>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5"/>
      <c r="N106" s="245"/>
      <c r="O106" s="245"/>
      <c r="P106" s="245"/>
      <c r="Q106" s="245"/>
      <c r="R106" s="245"/>
      <c r="S106" s="245"/>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508">
        <f>IF(OR($AP$98=0,$AR$98=0),0,IF($AK$39=1,$AP$98,$AR$98))</f>
        <v>0</v>
      </c>
      <c r="N108" s="508"/>
      <c r="O108" s="508"/>
      <c r="P108" s="508"/>
      <c r="Q108" s="508"/>
      <c r="R108" s="508"/>
      <c r="S108" s="508"/>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528" t="str">
        <f>IFERROR(IF((M47*12000*1.165)/(M51*10)&lt;=0,0,(M47*12000*1.165)/(M51*10)),"")</f>
        <v/>
      </c>
      <c r="N111" s="528"/>
      <c r="O111" s="528"/>
      <c r="P111" s="528"/>
      <c r="Q111" s="528"/>
      <c r="R111" s="528"/>
      <c r="S111" s="528"/>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523" t="s">
        <v>273</v>
      </c>
      <c r="C113" s="523"/>
      <c r="D113" s="523"/>
      <c r="E113" s="523"/>
      <c r="F113" s="525" t="s">
        <v>274</v>
      </c>
      <c r="G113" s="525"/>
      <c r="H113" s="525"/>
      <c r="I113" s="525"/>
      <c r="J113" s="525"/>
      <c r="K113" s="525"/>
      <c r="L113" s="525"/>
      <c r="M113" s="525"/>
      <c r="N113" s="525"/>
      <c r="O113" s="525"/>
      <c r="P113" s="525"/>
      <c r="Q113" s="525"/>
      <c r="R113" s="525"/>
      <c r="S113" s="525"/>
      <c r="T113" s="525"/>
      <c r="U113" s="525"/>
      <c r="V113" s="525"/>
      <c r="W113" s="525"/>
      <c r="X113" s="525"/>
      <c r="Y113" s="525"/>
      <c r="Z113" s="525"/>
      <c r="AA113" s="525"/>
      <c r="AB113" s="525"/>
      <c r="AC113" s="525"/>
      <c r="AD113" s="525"/>
      <c r="AE113" s="525"/>
      <c r="AF113" s="525"/>
      <c r="AG113" s="525"/>
      <c r="AH113" s="525"/>
      <c r="AK113" s="166"/>
      <c r="AL113" s="167"/>
      <c r="AM113" s="167"/>
      <c r="AN113" s="167"/>
      <c r="AO113" s="167"/>
      <c r="AP113" s="167"/>
    </row>
    <row r="114" spans="1:46" s="165" customFormat="1" ht="30" customHeight="1">
      <c r="A114" s="164"/>
      <c r="B114" s="523"/>
      <c r="C114" s="523"/>
      <c r="D114" s="523"/>
      <c r="E114" s="523"/>
      <c r="F114" s="526" t="s">
        <v>1229</v>
      </c>
      <c r="G114" s="526"/>
      <c r="H114" s="526"/>
      <c r="I114" s="526"/>
      <c r="J114" s="526"/>
      <c r="K114" s="526"/>
      <c r="L114" s="526"/>
      <c r="M114" s="526"/>
      <c r="N114" s="526"/>
      <c r="O114" s="526"/>
      <c r="P114" s="526"/>
      <c r="Q114" s="526"/>
      <c r="R114" s="526"/>
      <c r="S114" s="526"/>
      <c r="T114" s="526"/>
      <c r="U114" s="526"/>
      <c r="V114" s="526"/>
      <c r="W114" s="526"/>
      <c r="X114" s="526"/>
      <c r="Y114" s="526"/>
      <c r="Z114" s="526"/>
      <c r="AA114" s="526"/>
      <c r="AB114" s="526"/>
      <c r="AC114" s="526"/>
      <c r="AD114" s="526"/>
      <c r="AE114" s="526"/>
      <c r="AF114" s="526"/>
      <c r="AG114" s="526"/>
      <c r="AH114" s="526"/>
      <c r="AK114" s="166"/>
      <c r="AL114" s="167"/>
      <c r="AM114" s="167"/>
      <c r="AN114" s="167"/>
      <c r="AO114" s="167"/>
      <c r="AP114" s="168"/>
    </row>
    <row r="115" spans="1:46" s="165" customFormat="1" ht="30" customHeight="1">
      <c r="A115" s="164"/>
      <c r="B115" s="523"/>
      <c r="C115" s="523"/>
      <c r="D115" s="523"/>
      <c r="E115" s="523"/>
      <c r="F115" s="169"/>
      <c r="G115" s="170"/>
      <c r="H115" s="170"/>
      <c r="I115" s="170"/>
      <c r="J115" s="524" t="s">
        <v>275</v>
      </c>
      <c r="K115" s="524"/>
      <c r="L115" s="524"/>
      <c r="M115" s="524"/>
      <c r="N115" s="524"/>
      <c r="O115" s="524"/>
      <c r="P115" s="524"/>
      <c r="Q115" s="524"/>
      <c r="R115" s="524"/>
      <c r="S115" s="524"/>
      <c r="T115" s="524"/>
      <c r="U115" s="524"/>
      <c r="V115" s="524"/>
      <c r="W115" s="524"/>
      <c r="X115" s="524"/>
      <c r="Y115" s="524"/>
      <c r="Z115" s="524"/>
      <c r="AA115" s="524"/>
      <c r="AB115" s="524"/>
      <c r="AC115" s="524"/>
      <c r="AD115" s="524"/>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509" t="str">
        <f>IFERROR(IF((N81-(M108*10))/(M51*10)&lt;=0,0,(N81-(M108*10))/(M51*10)),"")</f>
        <v/>
      </c>
      <c r="N117" s="509"/>
      <c r="O117" s="509"/>
      <c r="P117" s="509"/>
      <c r="Q117" s="509"/>
      <c r="R117" s="509"/>
      <c r="S117" s="509"/>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523" t="s">
        <v>277</v>
      </c>
      <c r="C119" s="523"/>
      <c r="D119" s="523"/>
      <c r="E119" s="523"/>
      <c r="F119" s="527" t="s">
        <v>278</v>
      </c>
      <c r="G119" s="527"/>
      <c r="H119" s="527"/>
      <c r="I119" s="527"/>
      <c r="J119" s="527"/>
      <c r="K119" s="527"/>
      <c r="L119" s="527"/>
      <c r="M119" s="527"/>
      <c r="N119" s="527"/>
      <c r="O119" s="527"/>
      <c r="P119" s="527"/>
      <c r="Q119" s="527"/>
      <c r="R119" s="527"/>
      <c r="S119" s="527"/>
      <c r="T119" s="527"/>
      <c r="U119" s="527"/>
      <c r="V119" s="527"/>
      <c r="W119" s="527"/>
      <c r="X119" s="527"/>
      <c r="Y119" s="527"/>
      <c r="Z119" s="527"/>
      <c r="AA119" s="527"/>
      <c r="AB119" s="527"/>
      <c r="AC119" s="527"/>
      <c r="AD119" s="527"/>
      <c r="AE119" s="527"/>
      <c r="AF119" s="527"/>
      <c r="AG119" s="527"/>
      <c r="AH119" s="527"/>
      <c r="AK119" s="166"/>
      <c r="AL119" s="167"/>
      <c r="AM119" s="167"/>
      <c r="AN119" s="167"/>
      <c r="AO119" s="167"/>
      <c r="AP119" s="167"/>
    </row>
    <row r="120" spans="1:46" s="165" customFormat="1" ht="30" customHeight="1">
      <c r="A120" s="164"/>
      <c r="B120" s="523"/>
      <c r="C120" s="523"/>
      <c r="D120" s="523"/>
      <c r="E120" s="523"/>
      <c r="F120" s="526" t="s">
        <v>135</v>
      </c>
      <c r="G120" s="526"/>
      <c r="H120" s="526"/>
      <c r="I120" s="526"/>
      <c r="J120" s="526"/>
      <c r="K120" s="526"/>
      <c r="L120" s="526"/>
      <c r="M120" s="526"/>
      <c r="N120" s="526"/>
      <c r="O120" s="526"/>
      <c r="P120" s="526"/>
      <c r="Q120" s="526"/>
      <c r="R120" s="526"/>
      <c r="S120" s="526"/>
      <c r="T120" s="526"/>
      <c r="U120" s="526"/>
      <c r="V120" s="526"/>
      <c r="W120" s="526"/>
      <c r="X120" s="526"/>
      <c r="Y120" s="526"/>
      <c r="Z120" s="526"/>
      <c r="AA120" s="526"/>
      <c r="AB120" s="526"/>
      <c r="AC120" s="526"/>
      <c r="AD120" s="526"/>
      <c r="AE120" s="526"/>
      <c r="AF120" s="526"/>
      <c r="AG120" s="526"/>
      <c r="AH120" s="526"/>
      <c r="AK120" s="166"/>
      <c r="AL120" s="167"/>
      <c r="AM120" s="167"/>
      <c r="AN120" s="167"/>
      <c r="AO120" s="167"/>
      <c r="AP120" s="168"/>
    </row>
    <row r="121" spans="1:46" s="165" customFormat="1" ht="30" customHeight="1">
      <c r="A121" s="164"/>
      <c r="B121" s="523"/>
      <c r="C121" s="523"/>
      <c r="D121" s="523"/>
      <c r="E121" s="523"/>
      <c r="F121" s="169"/>
      <c r="G121" s="170"/>
      <c r="H121" s="170"/>
      <c r="I121" s="170"/>
      <c r="J121" s="524" t="s">
        <v>275</v>
      </c>
      <c r="K121" s="524"/>
      <c r="L121" s="524"/>
      <c r="M121" s="524"/>
      <c r="N121" s="524"/>
      <c r="O121" s="524"/>
      <c r="P121" s="524"/>
      <c r="Q121" s="524"/>
      <c r="R121" s="524"/>
      <c r="S121" s="524"/>
      <c r="T121" s="524"/>
      <c r="U121" s="524"/>
      <c r="V121" s="524"/>
      <c r="W121" s="524"/>
      <c r="X121" s="524"/>
      <c r="Y121" s="524"/>
      <c r="Z121" s="524"/>
      <c r="AA121" s="524"/>
      <c r="AB121" s="524"/>
      <c r="AC121" s="524"/>
      <c r="AD121" s="524"/>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1215</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1212</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492"/>
      <c r="M128" s="492"/>
      <c r="N128" s="492"/>
      <c r="O128" s="22" t="s">
        <v>282</v>
      </c>
      <c r="P128" s="22" t="s">
        <v>283</v>
      </c>
      <c r="T128" s="207" t="str">
        <f>IF(L42="","",IF(AK27=TRUE,L42-1,L42-2))</f>
        <v/>
      </c>
      <c r="U128" s="22" t="s">
        <v>284</v>
      </c>
      <c r="V128" s="43"/>
      <c r="AD128" s="43"/>
      <c r="AE128" s="207" t="str">
        <f>IF(OR(L128&gt;=200,AK130=TRUE),"☑","□")</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15" customHeight="1">
      <c r="A130" s="23"/>
      <c r="B130" s="442"/>
      <c r="C130" s="444" t="s">
        <v>1923</v>
      </c>
      <c r="D130" s="443"/>
      <c r="E130" s="443"/>
      <c r="F130" s="442"/>
      <c r="H130" s="443"/>
      <c r="I130" s="443"/>
      <c r="J130" s="443"/>
      <c r="K130" s="443"/>
      <c r="L130" s="443"/>
      <c r="M130" s="443"/>
      <c r="N130" s="443"/>
      <c r="O130" s="443"/>
      <c r="P130" s="443"/>
      <c r="Q130" s="443"/>
      <c r="R130" s="443"/>
      <c r="S130" s="443"/>
      <c r="AE130" s="521"/>
      <c r="AK130" s="60" t="b">
        <v>0</v>
      </c>
      <c r="AL130" s="60">
        <f>IF(AK130=TRUE,1,0)</f>
        <v>0</v>
      </c>
      <c r="AM130" s="60"/>
    </row>
    <row r="131" spans="1:39" s="22" customFormat="1" ht="15" customHeight="1">
      <c r="A131" s="23"/>
      <c r="B131" s="442"/>
      <c r="C131" s="444" t="s">
        <v>1924</v>
      </c>
      <c r="D131" s="443"/>
      <c r="E131" s="443"/>
      <c r="F131" s="442"/>
      <c r="H131" s="443"/>
      <c r="I131" s="443"/>
      <c r="J131" s="443"/>
      <c r="K131" s="443"/>
      <c r="L131" s="443"/>
      <c r="M131" s="443"/>
      <c r="N131" s="443"/>
      <c r="O131" s="443"/>
      <c r="P131" s="443"/>
      <c r="Q131" s="443"/>
      <c r="R131" s="443"/>
      <c r="S131" s="443"/>
      <c r="AE131" s="521"/>
    </row>
    <row r="132" spans="1:39" s="22" customFormat="1" ht="15" customHeight="1">
      <c r="A132" s="23"/>
      <c r="B132" s="442"/>
      <c r="C132" s="444"/>
      <c r="D132" s="443"/>
      <c r="E132" s="443"/>
      <c r="F132" s="442"/>
      <c r="H132" s="443"/>
      <c r="I132" s="443"/>
      <c r="J132" s="443"/>
      <c r="K132" s="443"/>
      <c r="L132" s="443"/>
      <c r="M132" s="443"/>
      <c r="N132" s="443"/>
      <c r="O132" s="443"/>
      <c r="P132" s="443"/>
      <c r="Q132" s="443"/>
      <c r="R132" s="443"/>
      <c r="S132" s="443"/>
    </row>
    <row r="133" spans="1:39" s="22" customFormat="1" ht="30" customHeight="1">
      <c r="A133" s="23"/>
      <c r="B133" s="42"/>
      <c r="C133" s="22" t="s">
        <v>1213</v>
      </c>
      <c r="D133" s="43"/>
      <c r="E133" s="43"/>
      <c r="H133" s="43"/>
      <c r="I133" s="43"/>
      <c r="J133" s="43"/>
      <c r="K133" s="43"/>
      <c r="L133" s="43"/>
      <c r="M133" s="43"/>
      <c r="N133" s="43"/>
      <c r="O133" s="43"/>
      <c r="P133" s="43"/>
      <c r="Q133" s="43"/>
      <c r="R133" s="43"/>
      <c r="S133" s="43"/>
      <c r="AE133" s="57"/>
      <c r="AK133" s="60" t="b">
        <v>0</v>
      </c>
      <c r="AL133" s="22">
        <f>IF(AK133=TRUE,1,0)</f>
        <v>0</v>
      </c>
    </row>
    <row r="134" spans="1:39" s="22" customFormat="1" ht="40.5" customHeight="1">
      <c r="A134" s="23"/>
      <c r="B134" s="42" t="s">
        <v>1214</v>
      </c>
      <c r="D134" s="43"/>
      <c r="E134" s="43"/>
      <c r="F134" s="42"/>
      <c r="G134" s="43"/>
      <c r="H134" s="43"/>
      <c r="I134" s="43"/>
      <c r="J134" s="43"/>
      <c r="K134" s="43"/>
      <c r="L134" s="43"/>
      <c r="M134" s="43"/>
      <c r="N134" s="43"/>
      <c r="O134" s="43"/>
      <c r="P134" s="43"/>
      <c r="Q134" s="43"/>
      <c r="R134" s="43"/>
      <c r="S134" s="43"/>
    </row>
    <row r="135" spans="1:39" ht="24.75" customHeight="1">
      <c r="A135" s="23"/>
      <c r="B135" s="42" t="s">
        <v>144</v>
      </c>
      <c r="D135" s="43"/>
      <c r="E135" s="43"/>
      <c r="H135" s="43"/>
      <c r="I135" s="43"/>
      <c r="J135" s="43"/>
      <c r="K135" s="43"/>
      <c r="L135" s="43"/>
      <c r="M135" s="43"/>
      <c r="N135" s="43"/>
      <c r="O135" s="43"/>
      <c r="P135" s="43"/>
      <c r="Q135" s="43"/>
      <c r="R135" s="43"/>
      <c r="S135" s="43"/>
      <c r="AE135" s="207" t="str">
        <f>IF(J31&gt;=2,"☑",IF(AL36=1,"☑","□"))</f>
        <v>□</v>
      </c>
      <c r="AK135" s="58" t="b">
        <f>IF(AE135="☑",TRUE,FALSE)</f>
        <v>0</v>
      </c>
      <c r="AM135" s="58">
        <f>IF(AK135=TRUE,1,0)</f>
        <v>0</v>
      </c>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285</v>
      </c>
      <c r="D137" s="43"/>
      <c r="E137" s="43"/>
      <c r="H137" s="43"/>
      <c r="I137" s="43"/>
      <c r="J137" s="43"/>
      <c r="K137" s="43"/>
      <c r="L137" s="43"/>
      <c r="M137" s="43"/>
      <c r="N137" s="43"/>
      <c r="O137" s="43"/>
      <c r="P137" s="43"/>
      <c r="Q137" s="43"/>
      <c r="R137" s="43"/>
      <c r="S137" s="43"/>
      <c r="AE137" s="57"/>
      <c r="AK137" s="58" t="b">
        <v>0</v>
      </c>
      <c r="AM137" s="58">
        <f>IF(AK137=TRUE,1,0)</f>
        <v>0</v>
      </c>
    </row>
    <row r="138" spans="1:39" ht="24.75" customHeight="1">
      <c r="A138" s="23"/>
      <c r="B138" s="42" t="s">
        <v>286</v>
      </c>
      <c r="D138" s="43"/>
      <c r="E138" s="43"/>
      <c r="H138" s="43"/>
      <c r="I138" s="43"/>
      <c r="J138" s="43"/>
      <c r="K138" s="43"/>
      <c r="L138" s="43"/>
      <c r="M138" s="43"/>
      <c r="N138" s="43"/>
      <c r="O138" s="43"/>
      <c r="P138" s="43"/>
      <c r="Q138" s="43"/>
      <c r="R138" s="43"/>
      <c r="S138" s="43"/>
      <c r="AE138" s="118"/>
    </row>
    <row r="139" spans="1:39" ht="24.75" customHeight="1">
      <c r="A139" s="23"/>
      <c r="B139" s="42" t="s">
        <v>287</v>
      </c>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1210</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42" t="s">
        <v>288</v>
      </c>
      <c r="D142" s="43"/>
      <c r="E142" s="43"/>
      <c r="H142" s="43"/>
      <c r="I142" s="43"/>
      <c r="J142" s="43"/>
      <c r="K142" s="43"/>
      <c r="L142" s="43"/>
      <c r="M142" s="43"/>
      <c r="N142" s="43"/>
      <c r="O142" s="43"/>
      <c r="P142" s="43"/>
      <c r="Q142" s="43"/>
      <c r="R142" s="43"/>
      <c r="S142" s="43"/>
      <c r="AE142" s="118"/>
    </row>
    <row r="143" spans="1:39" ht="24.75" customHeight="1">
      <c r="A143" s="23"/>
      <c r="B143" s="42" t="s">
        <v>289</v>
      </c>
      <c r="D143" s="43"/>
      <c r="E143" s="43"/>
      <c r="H143" s="43"/>
      <c r="I143" s="43"/>
      <c r="J143" s="43"/>
      <c r="K143" s="43"/>
      <c r="L143" s="43"/>
      <c r="M143" s="43"/>
      <c r="N143" s="43"/>
      <c r="O143" s="43"/>
      <c r="P143" s="43"/>
      <c r="Q143" s="43"/>
      <c r="R143" s="43"/>
      <c r="S143" s="43"/>
      <c r="AE143" s="118"/>
    </row>
    <row r="144" spans="1:39" ht="15" customHeight="1">
      <c r="A144" s="23"/>
      <c r="B144" s="42"/>
      <c r="D144" s="43"/>
      <c r="E144" s="43"/>
      <c r="H144" s="43"/>
      <c r="I144" s="43"/>
      <c r="J144" s="43"/>
      <c r="K144" s="43"/>
      <c r="L144" s="43"/>
      <c r="M144" s="43"/>
      <c r="N144" s="43"/>
      <c r="O144" s="43"/>
      <c r="P144" s="43"/>
      <c r="Q144" s="43"/>
      <c r="R144" s="43"/>
      <c r="S144" s="43"/>
      <c r="AE144" s="118"/>
    </row>
    <row r="145" spans="1:64" ht="24.75" customHeight="1">
      <c r="A145" s="23"/>
      <c r="B145" s="42" t="s">
        <v>150</v>
      </c>
      <c r="D145" s="43"/>
      <c r="E145" s="43"/>
      <c r="H145" s="43"/>
      <c r="I145" s="43"/>
      <c r="J145" s="43"/>
      <c r="K145" s="43"/>
      <c r="L145" s="43"/>
      <c r="M145" s="43"/>
      <c r="N145" s="43"/>
      <c r="O145" s="43"/>
      <c r="P145" s="43"/>
      <c r="Q145" s="43"/>
      <c r="R145" s="43"/>
      <c r="S145" s="43"/>
      <c r="AE145" s="57"/>
      <c r="AK145" s="58" t="b">
        <v>0</v>
      </c>
      <c r="AL145" s="58">
        <f>IF(AK145=TRUE,1,0)</f>
        <v>0</v>
      </c>
    </row>
    <row r="146" spans="1:64" ht="24.75" customHeight="1">
      <c r="A146" s="23"/>
      <c r="B146" s="26"/>
      <c r="C146" s="26" t="s">
        <v>290</v>
      </c>
      <c r="D146" s="43"/>
      <c r="E146" s="43"/>
      <c r="H146" s="43"/>
      <c r="I146" s="43"/>
      <c r="J146" s="43"/>
      <c r="K146" s="43"/>
      <c r="L146" s="43"/>
      <c r="M146" s="43"/>
      <c r="N146" s="43"/>
      <c r="O146" s="43"/>
      <c r="P146" s="43"/>
      <c r="Q146" s="43"/>
      <c r="R146" s="43"/>
      <c r="S146" s="43"/>
    </row>
    <row r="147" spans="1:64" ht="15" customHeight="1">
      <c r="A147" s="23"/>
      <c r="B147" s="42"/>
      <c r="D147" s="43"/>
      <c r="E147" s="43"/>
      <c r="G147" s="43"/>
      <c r="H147" s="43"/>
      <c r="I147" s="43"/>
      <c r="J147" s="43"/>
      <c r="K147" s="43"/>
      <c r="L147" s="43"/>
      <c r="M147" s="43"/>
      <c r="N147" s="43"/>
      <c r="O147" s="43"/>
      <c r="P147" s="43"/>
      <c r="Q147" s="43"/>
      <c r="R147" s="43"/>
      <c r="S147" s="43"/>
    </row>
    <row r="148" spans="1:64" ht="24.95" customHeight="1">
      <c r="A148" s="23" t="s">
        <v>151</v>
      </c>
      <c r="B148" s="42" t="s">
        <v>291</v>
      </c>
      <c r="D148" s="43"/>
      <c r="E148" s="43"/>
      <c r="G148" s="43"/>
      <c r="H148" s="43"/>
      <c r="I148" s="43"/>
      <c r="J148" s="43"/>
      <c r="K148" s="43"/>
      <c r="L148" s="43"/>
      <c r="M148" s="43"/>
      <c r="N148" s="43"/>
      <c r="O148" s="43"/>
      <c r="P148" s="43"/>
      <c r="Q148" s="43"/>
      <c r="R148" s="43"/>
      <c r="S148" s="43"/>
    </row>
    <row r="149" spans="1:64" ht="24.95" customHeight="1">
      <c r="A149" s="23"/>
      <c r="B149" s="27" t="s">
        <v>292</v>
      </c>
      <c r="E149" s="43"/>
      <c r="F149" s="43"/>
      <c r="G149" s="43"/>
      <c r="H149" s="43"/>
      <c r="I149" s="43"/>
      <c r="J149" s="43"/>
      <c r="K149" s="43"/>
      <c r="L149" s="43"/>
      <c r="M149" s="43"/>
      <c r="N149" s="43"/>
      <c r="O149" s="43"/>
    </row>
    <row r="150" spans="1:64" s="157" customFormat="1" ht="35.1" customHeight="1">
      <c r="A150" s="156"/>
      <c r="F150" s="158"/>
      <c r="L150" s="522" t="str">
        <f>IFERROR(IF(AND(AL126*AL128=0,AL133=0),"",IF(M111&lt;=0,"算定不可",VLOOKUP("該当",'リスト（看護処遇）'!I:K,3,FALSE))),"")</f>
        <v/>
      </c>
      <c r="M150" s="522"/>
      <c r="N150" s="522"/>
      <c r="O150" s="522"/>
      <c r="P150" s="522"/>
      <c r="Q150" s="522"/>
      <c r="R150" s="522"/>
      <c r="S150" s="522"/>
      <c r="T150" s="522"/>
      <c r="U150" s="522"/>
      <c r="V150" s="522"/>
      <c r="W150" s="522"/>
      <c r="X150" s="522"/>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IF(AK27=TRUE,"",IF(AND(AK28=TRUE,OR(AF47="☑",AF52="☑")),"","※区分変更の必要はありません"))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3"/>
      <c r="B152" s="27" t="s">
        <v>293</v>
      </c>
      <c r="E152" s="43"/>
      <c r="F152" s="43"/>
      <c r="G152" s="43"/>
      <c r="H152" s="43"/>
      <c r="I152" s="43"/>
      <c r="J152" s="43"/>
      <c r="K152" s="43"/>
      <c r="L152" s="43"/>
      <c r="M152" s="43"/>
      <c r="N152" s="43"/>
      <c r="O152" s="43"/>
    </row>
    <row r="153" spans="1:64" s="157" customFormat="1" ht="35.1" customHeight="1">
      <c r="A153" s="156"/>
      <c r="F153" s="158"/>
      <c r="L153" s="522" t="str">
        <f>IFERROR(IF(OR(AM135*AM137*AL141*AL145=0),"",IF(M117&lt;=0,"算定不可",VLOOKUP("該当",CHOOSE(AK39,'リスト（入院R8）'!I:K,'リスト（入院R9）'!I:K),3,FALSE))),"")</f>
        <v/>
      </c>
      <c r="M153" s="522"/>
      <c r="N153" s="522"/>
      <c r="O153" s="522"/>
      <c r="P153" s="522"/>
      <c r="Q153" s="522"/>
      <c r="R153" s="522"/>
      <c r="S153" s="522"/>
      <c r="T153" s="522"/>
      <c r="U153" s="522"/>
      <c r="V153" s="522"/>
      <c r="W153" s="522"/>
      <c r="X153" s="522"/>
      <c r="AK153" s="159">
        <f>IFERROR(VLOOKUP(L153,'リスト（外来R9）'!L:N,3,FALSE),0)</f>
        <v>0</v>
      </c>
      <c r="AL153" s="160"/>
      <c r="AM153" s="160"/>
      <c r="AN153" s="160"/>
      <c r="AO153" s="160"/>
      <c r="AP153" s="160"/>
    </row>
    <row r="154" spans="1:64" s="59" customFormat="1" ht="24.95" customHeight="1">
      <c r="A154" s="23"/>
      <c r="B154" s="42"/>
      <c r="C154" s="27"/>
      <c r="D154" s="43"/>
      <c r="E154" s="43"/>
      <c r="F154" s="43"/>
      <c r="G154" s="43"/>
      <c r="H154" s="43"/>
      <c r="I154" s="43"/>
      <c r="J154" s="43"/>
      <c r="K154" s="43"/>
      <c r="L154" s="43"/>
      <c r="M154" s="42" t="str">
        <f>IF(AK27=TRUE,"",IF(AND(AK28=TRUE,OR(AD32="☑",AF52="☑")),"","※区分変更の必要はありません"))</f>
        <v>※区分変更の必要はありません</v>
      </c>
      <c r="N154" s="43"/>
      <c r="O154" s="43"/>
      <c r="P154" s="43"/>
      <c r="Q154" s="43"/>
      <c r="R154" s="27"/>
      <c r="S154" s="43"/>
      <c r="T154" s="43"/>
      <c r="U154" s="43"/>
      <c r="V154" s="43"/>
      <c r="W154" s="43"/>
      <c r="X154" s="43"/>
      <c r="Y154" s="43"/>
      <c r="Z154" s="43"/>
      <c r="AA154" s="43"/>
      <c r="AB154" s="43"/>
      <c r="AC154" s="27"/>
      <c r="AD154" s="27"/>
      <c r="AE154" s="27"/>
      <c r="AF154" s="27"/>
      <c r="AG154" s="27"/>
      <c r="AH154" s="27"/>
      <c r="AI154" s="27"/>
      <c r="AJ154" s="27"/>
      <c r="AK154" s="58"/>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row>
    <row r="155" spans="1:64" s="59" customFormat="1" ht="24.95" customHeight="1">
      <c r="A155" s="27" t="s">
        <v>51</v>
      </c>
      <c r="B155" s="27"/>
      <c r="C155" s="27"/>
      <c r="D155" s="27"/>
      <c r="E155" s="27"/>
      <c r="F155" s="42"/>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58"/>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row>
    <row r="156" spans="1:64" ht="24.95" customHeight="1">
      <c r="A156" s="27" t="s">
        <v>52</v>
      </c>
    </row>
    <row r="157" spans="1:64" ht="24.95" customHeight="1">
      <c r="A157" s="27" t="s">
        <v>206</v>
      </c>
    </row>
    <row r="158" spans="1:64" ht="24.95" customHeight="1">
      <c r="A158" s="27" t="s">
        <v>207</v>
      </c>
    </row>
    <row r="159" spans="1:64" ht="24.95" customHeight="1">
      <c r="A159" s="27" t="s">
        <v>208</v>
      </c>
    </row>
    <row r="160" spans="1:64" ht="24.95" customHeight="1">
      <c r="A160" s="27" t="s">
        <v>1498</v>
      </c>
      <c r="F160" s="280"/>
    </row>
    <row r="161" spans="1:6" ht="24.95" customHeight="1">
      <c r="A161" s="27" t="s">
        <v>209</v>
      </c>
      <c r="F161" s="280"/>
    </row>
    <row r="162" spans="1:6" ht="24.95" customHeight="1">
      <c r="A162" s="27" t="s">
        <v>1216</v>
      </c>
      <c r="F162" s="280"/>
    </row>
    <row r="163" spans="1:6" ht="24.95" customHeight="1">
      <c r="A163" s="27" t="s">
        <v>1217</v>
      </c>
      <c r="F163" s="280"/>
    </row>
    <row r="164" spans="1:6" ht="24.95" customHeight="1">
      <c r="A164" s="22" t="s">
        <v>1283</v>
      </c>
      <c r="F164" s="280"/>
    </row>
    <row r="165" spans="1:6" ht="24.95" customHeight="1">
      <c r="A165" s="22" t="s">
        <v>1282</v>
      </c>
      <c r="F165" s="280"/>
    </row>
    <row r="166" spans="1:6" ht="24.95" customHeight="1">
      <c r="A166" s="22" t="s">
        <v>1284</v>
      </c>
      <c r="F166" s="322"/>
    </row>
    <row r="167" spans="1:6" ht="24.95" customHeight="1">
      <c r="A167" s="22" t="s">
        <v>1285</v>
      </c>
      <c r="F167" s="322"/>
    </row>
    <row r="168" spans="1:6" ht="24.95" customHeight="1">
      <c r="A168" s="22" t="s">
        <v>1679</v>
      </c>
      <c r="F168" s="280"/>
    </row>
    <row r="169" spans="1:6" ht="24.95" customHeight="1">
      <c r="A169" s="22" t="s">
        <v>1231</v>
      </c>
      <c r="F169" s="280"/>
    </row>
    <row r="170" spans="1:6" ht="24.95" customHeight="1">
      <c r="A170" s="22" t="s">
        <v>1680</v>
      </c>
      <c r="F170" s="280"/>
    </row>
    <row r="171" spans="1:6" ht="24.95" customHeight="1">
      <c r="A171" s="22" t="s">
        <v>210</v>
      </c>
      <c r="F171" s="280"/>
    </row>
    <row r="172" spans="1:6" ht="24.95" customHeight="1">
      <c r="A172" s="22" t="s">
        <v>211</v>
      </c>
      <c r="F172" s="280"/>
    </row>
    <row r="173" spans="1:6" ht="24.95" customHeight="1">
      <c r="A173" s="27" t="s">
        <v>1219</v>
      </c>
      <c r="F173" s="280"/>
    </row>
    <row r="174" spans="1:6" ht="24.95" customHeight="1">
      <c r="A174" s="27" t="s">
        <v>1218</v>
      </c>
      <c r="F174" s="280"/>
    </row>
    <row r="175" spans="1:6" ht="24.95" customHeight="1">
      <c r="A175" s="27" t="s">
        <v>1564</v>
      </c>
      <c r="F175" s="336"/>
    </row>
    <row r="176" spans="1:6" ht="24.95" customHeight="1">
      <c r="A176" s="27" t="s">
        <v>1254</v>
      </c>
      <c r="F176" s="336"/>
    </row>
    <row r="177" spans="1:64" ht="24.95" customHeight="1">
      <c r="A177" s="22" t="s">
        <v>1681</v>
      </c>
      <c r="F177" s="280"/>
    </row>
    <row r="178" spans="1:64" ht="24.95" customHeight="1">
      <c r="A178" s="22" t="s">
        <v>1220</v>
      </c>
      <c r="F178" s="280"/>
    </row>
    <row r="179" spans="1:64" s="59" customFormat="1" ht="24.95" customHeight="1">
      <c r="A179" s="27" t="s">
        <v>1682</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212</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213</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214</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1683</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215</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216</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217</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s="59" customFormat="1" ht="24.95" customHeight="1">
      <c r="A187" s="27" t="s">
        <v>218</v>
      </c>
      <c r="B187" s="27"/>
      <c r="C187" s="27"/>
      <c r="D187" s="27"/>
      <c r="E187" s="27"/>
      <c r="F187" s="42"/>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58"/>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row>
    <row r="188" spans="1:64" s="59" customFormat="1" ht="24.95" customHeight="1">
      <c r="A188" s="27" t="s">
        <v>219</v>
      </c>
      <c r="B188" s="27"/>
      <c r="C188" s="27"/>
      <c r="D188" s="27"/>
      <c r="E188" s="27"/>
      <c r="F188" s="42"/>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58"/>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row>
    <row r="189" spans="1:64" s="59" customFormat="1" ht="24.95" customHeight="1">
      <c r="A189" s="27" t="s">
        <v>220</v>
      </c>
      <c r="B189" s="27"/>
      <c r="C189" s="27"/>
      <c r="D189" s="27"/>
      <c r="E189" s="27"/>
      <c r="F189" s="42"/>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58"/>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row>
    <row r="190" spans="1:64" ht="24.95" customHeight="1">
      <c r="A190" s="27" t="s">
        <v>221</v>
      </c>
    </row>
    <row r="191" spans="1:64" ht="24.95" customHeight="1">
      <c r="A191" s="27" t="s">
        <v>222</v>
      </c>
    </row>
    <row r="192" spans="1:64" ht="24.95" customHeight="1">
      <c r="A192" s="27" t="s">
        <v>223</v>
      </c>
    </row>
    <row r="193" spans="1:42" ht="24.95" customHeight="1">
      <c r="A193" s="27" t="s">
        <v>224</v>
      </c>
    </row>
    <row r="194" spans="1:42" ht="24.95" customHeight="1">
      <c r="A194" s="27" t="s">
        <v>1684</v>
      </c>
    </row>
    <row r="195" spans="1:42" ht="24.95" customHeight="1">
      <c r="A195" s="27" t="s">
        <v>226</v>
      </c>
    </row>
    <row r="196" spans="1:42" ht="24.95" customHeight="1">
      <c r="A196" s="27" t="s">
        <v>227</v>
      </c>
    </row>
    <row r="197" spans="1:42" ht="24.95" customHeight="1">
      <c r="A197" s="27" t="s">
        <v>1685</v>
      </c>
    </row>
    <row r="198" spans="1:42" ht="24.95" customHeight="1">
      <c r="A198" s="27" t="s">
        <v>229</v>
      </c>
    </row>
    <row r="199" spans="1:42" ht="24.95" customHeight="1">
      <c r="A199" s="27" t="s">
        <v>230</v>
      </c>
    </row>
    <row r="200" spans="1:42" ht="24.95" customHeight="1">
      <c r="A200" s="27" t="s">
        <v>1686</v>
      </c>
    </row>
    <row r="201" spans="1:42" ht="24.95" customHeight="1">
      <c r="A201" s="27" t="s">
        <v>232</v>
      </c>
    </row>
    <row r="202" spans="1:42" ht="24.95" customHeight="1">
      <c r="A202" s="27" t="s">
        <v>1687</v>
      </c>
    </row>
    <row r="203" spans="1:42" s="22" customFormat="1" ht="24.95" customHeight="1">
      <c r="A203" s="22" t="s">
        <v>234</v>
      </c>
      <c r="F203" s="42"/>
      <c r="AK203" s="58"/>
      <c r="AL203" s="60"/>
      <c r="AM203" s="60"/>
      <c r="AN203" s="60"/>
      <c r="AO203" s="60"/>
      <c r="AP203" s="60"/>
    </row>
    <row r="204" spans="1:42" ht="24.95" customHeight="1">
      <c r="A204" s="27" t="s">
        <v>235</v>
      </c>
    </row>
    <row r="205" spans="1:42" ht="24.95" customHeight="1">
      <c r="A205" s="27" t="s">
        <v>236</v>
      </c>
    </row>
    <row r="206" spans="1:42" ht="24.95" customHeight="1">
      <c r="A206" s="27" t="s">
        <v>237</v>
      </c>
    </row>
    <row r="207" spans="1:42" ht="24.95" customHeight="1">
      <c r="A207" s="27" t="s">
        <v>1688</v>
      </c>
    </row>
    <row r="208" spans="1:42" ht="24.95" customHeight="1">
      <c r="A208" s="27" t="s">
        <v>239</v>
      </c>
    </row>
    <row r="209" spans="1:64" ht="24.95" customHeight="1">
      <c r="A209" s="27" t="s">
        <v>1689</v>
      </c>
    </row>
    <row r="210" spans="1:64" ht="24.95" customHeight="1">
      <c r="A210" s="27" t="s">
        <v>241</v>
      </c>
    </row>
    <row r="211" spans="1:64" ht="24.95" customHeight="1">
      <c r="A211" s="27" t="s">
        <v>242</v>
      </c>
    </row>
    <row r="212" spans="1:64" ht="24.95" customHeight="1">
      <c r="A212" s="27" t="s">
        <v>243</v>
      </c>
    </row>
    <row r="213" spans="1:64" ht="24.95" customHeight="1">
      <c r="A213" s="27" t="s">
        <v>244</v>
      </c>
    </row>
    <row r="214" spans="1:64" ht="24.95" customHeight="1">
      <c r="A214" s="27" t="s">
        <v>245</v>
      </c>
    </row>
    <row r="215" spans="1:64" s="22" customFormat="1" ht="24.95" customHeight="1">
      <c r="A215" s="22" t="s">
        <v>246</v>
      </c>
      <c r="F215" s="42"/>
      <c r="AK215" s="58"/>
      <c r="AL215" s="60"/>
      <c r="AM215" s="60"/>
      <c r="AN215" s="60"/>
      <c r="AO215" s="60"/>
      <c r="AP215" s="60"/>
    </row>
    <row r="216" spans="1:64" s="22" customFormat="1" ht="24.95" customHeight="1">
      <c r="A216" s="22" t="s">
        <v>247</v>
      </c>
      <c r="F216" s="42"/>
      <c r="AK216" s="58"/>
      <c r="AL216" s="60"/>
      <c r="AM216" s="60"/>
      <c r="AN216" s="60"/>
      <c r="AO216" s="60"/>
      <c r="AP216" s="60"/>
    </row>
    <row r="217" spans="1:64" s="59" customFormat="1" ht="24.95" customHeight="1">
      <c r="A217" s="27" t="s">
        <v>1690</v>
      </c>
      <c r="B217" s="27"/>
      <c r="C217" s="27"/>
      <c r="D217" s="27"/>
      <c r="E217" s="27"/>
      <c r="F217" s="42"/>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58"/>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row>
    <row r="218" spans="1:64" ht="24.95" customHeight="1">
      <c r="A218" s="22"/>
    </row>
    <row r="219" spans="1:64" ht="24.95" customHeight="1">
      <c r="A219" s="22"/>
    </row>
    <row r="220" spans="1:64" ht="24.95" customHeight="1">
      <c r="F220" s="27"/>
      <c r="AK220" s="59"/>
    </row>
    <row r="221" spans="1:64" ht="24.95" customHeight="1">
      <c r="F221" s="27"/>
      <c r="AK221" s="59"/>
    </row>
    <row r="222" spans="1:64" ht="24.95" customHeight="1">
      <c r="F222" s="27"/>
      <c r="AK222" s="59"/>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row r="244" spans="1:64" s="59" customFormat="1" ht="24.9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row>
    <row r="245" spans="1:64" s="59" customFormat="1" ht="24.9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row>
    <row r="246" spans="1:64" s="59" customFormat="1" ht="24.9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row>
  </sheetData>
  <sheetProtection algorithmName="SHA-512" hashValue="FSrvfMg/xKsVgBP2Cp7Ih7DMitx3+/o1i7EDJiHHTo3Jj8TRmkXpidt20OEW5WOB18eHhX3ex0RAyq90TDLibg==" saltValue="oN0nS6UF7ILtMXuVN3HieA==" spinCount="100000" sheet="1" objects="1" scenarios="1"/>
  <mergeCells count="107">
    <mergeCell ref="Q40:AJ40"/>
    <mergeCell ref="AC89:AF89"/>
    <mergeCell ref="W89:Z89"/>
    <mergeCell ref="AH90:AJ90"/>
    <mergeCell ref="AH91:AJ91"/>
    <mergeCell ref="D90:N90"/>
    <mergeCell ref="D91:N91"/>
    <mergeCell ref="C89:M89"/>
    <mergeCell ref="O89:R89"/>
    <mergeCell ref="S89:V89"/>
    <mergeCell ref="F74:L74"/>
    <mergeCell ref="F77:L77"/>
    <mergeCell ref="Z51:AF51"/>
    <mergeCell ref="Z46:AF46"/>
    <mergeCell ref="O90:Q90"/>
    <mergeCell ref="S90:U90"/>
    <mergeCell ref="M47:S47"/>
    <mergeCell ref="AH70:AH71"/>
    <mergeCell ref="O92:Q92"/>
    <mergeCell ref="S92:U92"/>
    <mergeCell ref="O93:Q93"/>
    <mergeCell ref="S93:U93"/>
    <mergeCell ref="W93:Y93"/>
    <mergeCell ref="W94:Y94"/>
    <mergeCell ref="N81:T81"/>
    <mergeCell ref="A3:AJ3"/>
    <mergeCell ref="B17:G17"/>
    <mergeCell ref="H17:T17"/>
    <mergeCell ref="B18:G18"/>
    <mergeCell ref="H18:T18"/>
    <mergeCell ref="D14:E14"/>
    <mergeCell ref="G14:H14"/>
    <mergeCell ref="J14:K14"/>
    <mergeCell ref="S14:AD14"/>
    <mergeCell ref="B6:H6"/>
    <mergeCell ref="W96:Y96"/>
    <mergeCell ref="D95:N95"/>
    <mergeCell ref="O95:Q95"/>
    <mergeCell ref="S95:U95"/>
    <mergeCell ref="BL27:BL28"/>
    <mergeCell ref="AZ27:AZ28"/>
    <mergeCell ref="BA27:BB28"/>
    <mergeCell ref="BC27:BC28"/>
    <mergeCell ref="BD27:BE28"/>
    <mergeCell ref="BF27:BF28"/>
    <mergeCell ref="BG27:BH28"/>
    <mergeCell ref="AY27:AY28"/>
    <mergeCell ref="AL31:AO31"/>
    <mergeCell ref="BJ27:BK28"/>
    <mergeCell ref="W92:Y92"/>
    <mergeCell ref="D94:N94"/>
    <mergeCell ref="O94:Q94"/>
    <mergeCell ref="S94:U94"/>
    <mergeCell ref="D92:N92"/>
    <mergeCell ref="AC92:AE92"/>
    <mergeCell ref="W90:Y90"/>
    <mergeCell ref="M65:S65"/>
    <mergeCell ref="M68:S68"/>
    <mergeCell ref="M51:S51"/>
    <mergeCell ref="F120:AH120"/>
    <mergeCell ref="D93:N93"/>
    <mergeCell ref="M105:S105"/>
    <mergeCell ref="M108:S108"/>
    <mergeCell ref="BI27:BI28"/>
    <mergeCell ref="AH96:AJ96"/>
    <mergeCell ref="AH97:AJ97"/>
    <mergeCell ref="AC93:AE93"/>
    <mergeCell ref="AH92:AJ92"/>
    <mergeCell ref="AH93:AJ93"/>
    <mergeCell ref="AH94:AJ94"/>
    <mergeCell ref="AH95:AJ95"/>
    <mergeCell ref="W95:Y95"/>
    <mergeCell ref="D97:N97"/>
    <mergeCell ref="O97:Q97"/>
    <mergeCell ref="S97:U97"/>
    <mergeCell ref="W97:Y97"/>
    <mergeCell ref="S91:U91"/>
    <mergeCell ref="W91:Y91"/>
    <mergeCell ref="AC90:AE90"/>
    <mergeCell ref="J31:P31"/>
    <mergeCell ref="X31:AD31"/>
    <mergeCell ref="N39:O39"/>
    <mergeCell ref="N42:O42"/>
    <mergeCell ref="AE130:AE131"/>
    <mergeCell ref="B90:B93"/>
    <mergeCell ref="L153:X153"/>
    <mergeCell ref="L150:X150"/>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s>
  <phoneticPr fontId="1"/>
  <conditionalFormatting sqref="A62:AJ68 A69:V69 AG69:AJ69 A70:AJ79">
    <cfRule type="expression" dxfId="53" priority="5">
      <formula>$AK$60=TRUE</formula>
    </cfRule>
  </conditionalFormatting>
  <conditionalFormatting sqref="B6:H6">
    <cfRule type="expression" dxfId="52" priority="46">
      <formula>OR($AK$8=FALSE,$AK$12=FALSE)</formula>
    </cfRule>
  </conditionalFormatting>
  <conditionalFormatting sqref="I6">
    <cfRule type="expression" dxfId="51" priority="47">
      <formula>OR(AR8=FALSE,AR12=FALSE)</formula>
    </cfRule>
  </conditionalFormatting>
  <conditionalFormatting sqref="T30:AE32">
    <cfRule type="expression" dxfId="50" priority="54">
      <formula>$AK$28=FALSE</formula>
    </cfRule>
    <cfRule type="expression" dxfId="49" priority="55">
      <formula>$AK$28=FLASE</formula>
    </cfRule>
  </conditionalFormatting>
  <conditionalFormatting sqref="V45:AG47">
    <cfRule type="expression" dxfId="48" priority="1">
      <formula>$AK$28=FALSE</formula>
    </cfRule>
    <cfRule type="expression" dxfId="47" priority="2">
      <formula>$AK$28=FLASE</formula>
    </cfRule>
  </conditionalFormatting>
  <conditionalFormatting sqref="V50:AG52">
    <cfRule type="expression" dxfId="46" priority="3">
      <formula>$AK$28=FALSE</formula>
    </cfRule>
    <cfRule type="expression" dxfId="45" priority="4">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144</xdr:row>
                    <xdr:rowOff>38100</xdr:rowOff>
                  </from>
                  <to>
                    <xdr:col>30</xdr:col>
                    <xdr:colOff>257175</xdr:colOff>
                    <xdr:row>144</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132</xdr:row>
                    <xdr:rowOff>28575</xdr:rowOff>
                  </from>
                  <to>
                    <xdr:col>31</xdr:col>
                    <xdr:colOff>0</xdr:colOff>
                    <xdr:row>132</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mc:AlternateContent xmlns:mc="http://schemas.openxmlformats.org/markup-compatibility/2006">
          <mc:Choice Requires="x14">
            <control shapeId="56375" r:id="rId18" name="Check Box 55">
              <controlPr defaultSize="0" autoFill="0" autoLine="0" autoPict="0">
                <anchor moveWithCells="1">
                  <from>
                    <xdr:col>30</xdr:col>
                    <xdr:colOff>19050</xdr:colOff>
                    <xdr:row>129</xdr:row>
                    <xdr:rowOff>19050</xdr:rowOff>
                  </from>
                  <to>
                    <xdr:col>30</xdr:col>
                    <xdr:colOff>247650</xdr:colOff>
                    <xdr:row>130</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501" t="s">
        <v>1572</v>
      </c>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473" t="s">
        <v>35</v>
      </c>
      <c r="C9" s="473"/>
      <c r="D9" s="473"/>
      <c r="E9" s="473"/>
      <c r="F9" s="473"/>
      <c r="G9" s="473"/>
      <c r="H9" s="502" t="str">
        <f>IF(別添2!E6="","",別添2!E6)</f>
        <v/>
      </c>
      <c r="I9" s="502"/>
      <c r="J9" s="502"/>
      <c r="K9" s="502"/>
      <c r="L9" s="502"/>
      <c r="M9" s="502"/>
      <c r="N9" s="502"/>
      <c r="O9" s="502"/>
      <c r="P9" s="502"/>
      <c r="Q9" s="502"/>
      <c r="R9" s="502"/>
      <c r="S9" s="502"/>
      <c r="T9" s="502"/>
    </row>
    <row r="10" spans="1:66" ht="24.95" customHeight="1">
      <c r="B10" s="473" t="s">
        <v>36</v>
      </c>
      <c r="C10" s="473"/>
      <c r="D10" s="473"/>
      <c r="E10" s="473"/>
      <c r="F10" s="473"/>
      <c r="G10" s="473"/>
      <c r="H10" s="530" t="str">
        <f>IF(別添2!H28="","",別添2!H28)</f>
        <v/>
      </c>
      <c r="I10" s="530"/>
      <c r="J10" s="530"/>
      <c r="K10" s="530"/>
      <c r="L10" s="530"/>
      <c r="M10" s="530"/>
      <c r="N10" s="530"/>
      <c r="O10" s="530"/>
      <c r="P10" s="530"/>
      <c r="Q10" s="530"/>
      <c r="R10" s="530"/>
      <c r="S10" s="530"/>
      <c r="T10" s="530"/>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1233</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79"/>
      <c r="BB13" s="480"/>
      <c r="BC13" s="479"/>
      <c r="BD13" s="479"/>
      <c r="BE13" s="480"/>
      <c r="BF13" s="479"/>
      <c r="BG13" s="479"/>
      <c r="BH13" s="480"/>
      <c r="BI13" s="479"/>
      <c r="BJ13" s="479"/>
      <c r="BK13" s="480"/>
      <c r="BL13" s="479"/>
      <c r="BM13" s="479"/>
      <c r="BN13" s="479"/>
    </row>
    <row r="14" spans="1:66" ht="24.95" customHeight="1">
      <c r="A14" s="23"/>
      <c r="B14" s="43"/>
      <c r="C14" s="43"/>
      <c r="D14" s="43"/>
      <c r="E14" s="43"/>
      <c r="F14" s="57"/>
      <c r="G14" s="42" t="s">
        <v>296</v>
      </c>
      <c r="H14" s="43"/>
      <c r="Y14" s="42"/>
      <c r="Z14" s="42"/>
      <c r="AL14" s="58" t="b">
        <v>0</v>
      </c>
      <c r="AZ14" s="43"/>
      <c r="BA14" s="479"/>
      <c r="BB14" s="480"/>
      <c r="BC14" s="479"/>
      <c r="BD14" s="479"/>
      <c r="BE14" s="480"/>
      <c r="BF14" s="479"/>
      <c r="BG14" s="479"/>
      <c r="BH14" s="480"/>
      <c r="BI14" s="479"/>
      <c r="BJ14" s="479"/>
      <c r="BK14" s="480"/>
      <c r="BL14" s="479"/>
      <c r="BM14" s="479"/>
      <c r="BN14" s="479"/>
    </row>
    <row r="15" spans="1:66" ht="24.95" customHeight="1">
      <c r="A15" s="23"/>
      <c r="B15" s="43"/>
      <c r="C15" s="43"/>
      <c r="D15" s="43"/>
      <c r="E15" s="43"/>
      <c r="F15" s="57"/>
      <c r="G15" s="42" t="s">
        <v>297</v>
      </c>
      <c r="H15" s="43"/>
      <c r="AL15" s="59" t="b">
        <v>0</v>
      </c>
      <c r="AZ15" s="43"/>
      <c r="BA15" s="479"/>
      <c r="BB15" s="480"/>
      <c r="BC15" s="479"/>
      <c r="BD15" s="479"/>
      <c r="BE15" s="480"/>
      <c r="BF15" s="479"/>
      <c r="BG15" s="479"/>
      <c r="BH15" s="480"/>
      <c r="BI15" s="479"/>
      <c r="BJ15" s="479"/>
      <c r="BK15" s="480"/>
      <c r="BL15" s="479"/>
      <c r="BM15" s="479"/>
      <c r="BN15" s="479"/>
    </row>
    <row r="16" spans="1:66" ht="24.95" customHeight="1">
      <c r="A16" s="23"/>
      <c r="B16" s="43"/>
      <c r="C16" s="43"/>
      <c r="D16" s="43"/>
      <c r="E16" s="43"/>
      <c r="F16" s="57"/>
      <c r="G16" s="42" t="s">
        <v>1278</v>
      </c>
      <c r="H16" s="43"/>
      <c r="Y16" s="42"/>
      <c r="Z16" s="42"/>
      <c r="AL16" s="58" t="b">
        <v>0</v>
      </c>
      <c r="AZ16" s="43"/>
      <c r="BA16" s="479"/>
      <c r="BB16" s="480"/>
      <c r="BC16" s="479"/>
      <c r="BD16" s="479"/>
      <c r="BE16" s="480"/>
      <c r="BF16" s="479"/>
      <c r="BG16" s="479"/>
      <c r="BH16" s="480"/>
      <c r="BI16" s="479"/>
      <c r="BJ16" s="479"/>
      <c r="BK16" s="480"/>
      <c r="BL16" s="479"/>
      <c r="BM16" s="479"/>
      <c r="BN16" s="479"/>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79" t="s">
        <v>16</v>
      </c>
      <c r="H18" s="479"/>
      <c r="I18" s="311"/>
      <c r="J18" s="22" t="s">
        <v>17</v>
      </c>
      <c r="K18" s="515"/>
      <c r="L18" s="515"/>
      <c r="M18" s="43" t="s">
        <v>18</v>
      </c>
      <c r="N18" s="323"/>
      <c r="O18" s="323"/>
      <c r="P18" s="323"/>
      <c r="Q18" s="43"/>
      <c r="R18" s="43"/>
      <c r="S18" s="43"/>
      <c r="T18" s="43"/>
      <c r="U18" s="43"/>
      <c r="V18" s="43"/>
      <c r="W18" s="43"/>
      <c r="X18" s="286"/>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6"/>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1706</v>
      </c>
      <c r="C21" s="43"/>
      <c r="D21" s="43"/>
      <c r="E21" s="43"/>
      <c r="H21" s="43"/>
      <c r="I21" s="43"/>
      <c r="J21" s="43"/>
      <c r="K21" s="43"/>
      <c r="L21" s="43"/>
      <c r="M21" s="43"/>
      <c r="N21" s="43"/>
      <c r="O21" s="43"/>
      <c r="P21" s="43"/>
      <c r="Q21" s="43"/>
      <c r="R21" s="43"/>
      <c r="S21" s="43"/>
    </row>
    <row r="22" spans="1:66" ht="24.75" customHeight="1">
      <c r="A22" s="23"/>
      <c r="C22" s="42" t="s">
        <v>1232</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4" t="s">
        <v>1234</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3" t="s">
        <v>1708</v>
      </c>
      <c r="C25" s="282"/>
      <c r="D25" s="282"/>
      <c r="E25" s="282"/>
      <c r="F25" s="283"/>
      <c r="H25" s="282"/>
      <c r="I25" s="282"/>
      <c r="J25" s="282"/>
      <c r="K25" s="282"/>
      <c r="L25" s="282"/>
      <c r="M25" s="282"/>
      <c r="N25" s="282"/>
      <c r="O25" s="282"/>
      <c r="P25" s="282"/>
      <c r="Q25" s="282"/>
      <c r="R25" s="282"/>
      <c r="S25" s="282"/>
    </row>
    <row r="26" spans="1:66" ht="24.75" customHeight="1">
      <c r="A26" s="23"/>
      <c r="C26" s="283" t="s">
        <v>1573</v>
      </c>
      <c r="D26" s="282"/>
      <c r="E26" s="282"/>
      <c r="F26" s="283"/>
      <c r="H26" s="282"/>
      <c r="I26" s="282"/>
      <c r="J26" s="282"/>
      <c r="K26" s="282"/>
      <c r="L26" s="282"/>
      <c r="M26" s="282"/>
      <c r="N26" s="282"/>
      <c r="O26" s="282"/>
      <c r="P26" s="282"/>
      <c r="Q26" s="282"/>
      <c r="R26" s="282"/>
      <c r="S26" s="282"/>
      <c r="AE26" s="27" t="s">
        <v>300</v>
      </c>
      <c r="AG26" s="57"/>
      <c r="AL26" s="58" t="b">
        <v>0</v>
      </c>
      <c r="AN26" s="58">
        <f>IF(AL26=TRUE,1,0)</f>
        <v>0</v>
      </c>
    </row>
    <row r="27" spans="1:66" ht="24.75" customHeight="1">
      <c r="A27" s="23"/>
      <c r="C27" s="283"/>
      <c r="D27" s="282"/>
      <c r="E27" s="354" t="s">
        <v>1234</v>
      </c>
      <c r="F27" s="283"/>
      <c r="H27" s="282"/>
      <c r="I27" s="282"/>
      <c r="J27" s="282"/>
      <c r="K27" s="282"/>
      <c r="L27" s="282"/>
      <c r="M27" s="282"/>
      <c r="N27" s="282"/>
      <c r="O27" s="282"/>
      <c r="P27" s="282"/>
      <c r="Q27" s="282"/>
      <c r="R27" s="282"/>
      <c r="S27" s="282"/>
      <c r="AN27" s="58"/>
    </row>
    <row r="28" spans="1:66" ht="24.75" customHeight="1">
      <c r="A28" s="23"/>
      <c r="C28" s="283" t="s">
        <v>1712</v>
      </c>
      <c r="D28" s="282"/>
      <c r="E28" s="282"/>
      <c r="F28" s="283"/>
      <c r="H28" s="282"/>
      <c r="I28" s="282"/>
      <c r="J28" s="282"/>
      <c r="K28" s="282"/>
      <c r="L28" s="282"/>
      <c r="M28" s="282"/>
      <c r="N28" s="282"/>
      <c r="O28" s="282"/>
      <c r="P28" s="282"/>
      <c r="Q28" s="282"/>
      <c r="R28" s="282"/>
      <c r="S28" s="282"/>
      <c r="AE28" s="27" t="s">
        <v>300</v>
      </c>
      <c r="AG28" s="57"/>
      <c r="AL28" s="58" t="b">
        <v>0</v>
      </c>
      <c r="AN28" s="58">
        <f>IF(AL28=TRUE,1,0)</f>
        <v>0</v>
      </c>
    </row>
    <row r="29" spans="1:66" ht="24.75" customHeight="1">
      <c r="A29" s="23"/>
      <c r="C29" s="283"/>
      <c r="D29" s="282"/>
      <c r="E29" s="354" t="s">
        <v>1234</v>
      </c>
      <c r="F29" s="283"/>
      <c r="H29" s="282"/>
      <c r="I29" s="282"/>
      <c r="J29" s="282"/>
      <c r="K29" s="282"/>
      <c r="L29" s="282"/>
      <c r="M29" s="282"/>
      <c r="N29" s="282"/>
      <c r="O29" s="282"/>
      <c r="P29" s="282"/>
      <c r="Q29" s="282"/>
      <c r="R29" s="282"/>
      <c r="S29" s="282"/>
      <c r="AN29" s="58"/>
    </row>
    <row r="30" spans="1:66" ht="15" customHeight="1">
      <c r="A30" s="23"/>
      <c r="C30" s="283"/>
      <c r="D30" s="282"/>
      <c r="E30" s="283"/>
      <c r="F30" s="283"/>
      <c r="H30" s="282"/>
      <c r="I30" s="282"/>
      <c r="J30" s="282"/>
      <c r="K30" s="282"/>
      <c r="L30" s="282"/>
      <c r="M30" s="282"/>
      <c r="N30" s="282"/>
      <c r="O30" s="282"/>
      <c r="P30" s="282"/>
      <c r="Q30" s="282"/>
      <c r="R30" s="282"/>
      <c r="S30" s="282"/>
      <c r="AN30" s="58"/>
    </row>
    <row r="31" spans="1:66" ht="24.75" customHeight="1">
      <c r="A31" s="23"/>
      <c r="C31" s="285" t="s">
        <v>1574</v>
      </c>
      <c r="D31" s="286"/>
      <c r="E31" s="286"/>
      <c r="F31" s="285"/>
      <c r="H31" s="286"/>
      <c r="I31" s="286"/>
      <c r="J31" s="286"/>
      <c r="K31" s="286"/>
      <c r="L31" s="286"/>
      <c r="M31" s="286"/>
      <c r="N31" s="286"/>
      <c r="O31" s="286"/>
      <c r="P31" s="286"/>
      <c r="Q31" s="286"/>
      <c r="R31" s="286"/>
      <c r="S31" s="286"/>
      <c r="AE31" s="27" t="s">
        <v>300</v>
      </c>
      <c r="AG31" s="57"/>
      <c r="AL31" s="58" t="b">
        <v>0</v>
      </c>
      <c r="AN31" s="58">
        <f>IF(AL31=TRUE,1,0)</f>
        <v>0</v>
      </c>
      <c r="AO31" s="180" t="s">
        <v>304</v>
      </c>
      <c r="AQ31" s="298" t="s">
        <v>1242</v>
      </c>
    </row>
    <row r="32" spans="1:66" ht="24.75" customHeight="1">
      <c r="A32" s="23"/>
      <c r="C32" s="285"/>
      <c r="D32" s="286"/>
      <c r="E32" s="354" t="s">
        <v>1709</v>
      </c>
      <c r="F32" s="285"/>
      <c r="H32" s="286"/>
      <c r="I32" s="286"/>
      <c r="J32" s="286"/>
      <c r="K32" s="286"/>
      <c r="L32" s="286"/>
      <c r="M32" s="286"/>
      <c r="N32" s="286"/>
      <c r="O32" s="286"/>
      <c r="P32" s="286"/>
      <c r="Q32" s="286"/>
      <c r="R32" s="286"/>
      <c r="S32" s="286"/>
      <c r="AN32" s="58"/>
      <c r="AO32" s="306">
        <v>2.2999999999999998</v>
      </c>
      <c r="AQ32" s="298" t="s">
        <v>1243</v>
      </c>
    </row>
    <row r="33" spans="1:47" ht="15" customHeight="1">
      <c r="A33" s="23"/>
      <c r="C33" s="285"/>
      <c r="D33" s="286"/>
      <c r="E33" s="285"/>
      <c r="F33" s="285"/>
      <c r="H33" s="286"/>
      <c r="I33" s="286"/>
      <c r="J33" s="286"/>
      <c r="K33" s="286"/>
      <c r="L33" s="286"/>
      <c r="M33" s="286"/>
      <c r="N33" s="286"/>
      <c r="O33" s="286"/>
      <c r="P33" s="286"/>
      <c r="Q33" s="286"/>
      <c r="R33" s="286"/>
      <c r="S33" s="286"/>
      <c r="AN33" s="58"/>
      <c r="AO33" s="298" t="s">
        <v>1488</v>
      </c>
      <c r="AQ33" s="356"/>
    </row>
    <row r="34" spans="1:47" ht="24.75" customHeight="1">
      <c r="A34" s="23"/>
      <c r="C34" s="346" t="s">
        <v>1711</v>
      </c>
      <c r="D34" s="345"/>
      <c r="E34" s="345"/>
      <c r="F34" s="346"/>
      <c r="H34" s="345"/>
      <c r="I34" s="345"/>
      <c r="J34" s="345"/>
      <c r="K34" s="345"/>
      <c r="L34" s="345"/>
      <c r="M34" s="345"/>
      <c r="N34" s="345"/>
      <c r="O34" s="345"/>
      <c r="P34" s="345"/>
      <c r="Q34" s="345"/>
      <c r="R34" s="345"/>
      <c r="S34" s="345"/>
      <c r="AE34" s="27" t="s">
        <v>300</v>
      </c>
      <c r="AG34" s="57"/>
      <c r="AL34" s="58" t="b">
        <v>0</v>
      </c>
      <c r="AN34" s="58">
        <f>IF(AL34=TRUE,1,0)</f>
        <v>0</v>
      </c>
      <c r="AO34" s="355"/>
      <c r="AP34" s="301"/>
      <c r="AQ34" s="301"/>
      <c r="AR34" s="259"/>
      <c r="AS34" s="259"/>
      <c r="AT34" s="259"/>
    </row>
    <row r="35" spans="1:47" ht="24.75" customHeight="1">
      <c r="A35" s="23"/>
      <c r="C35" s="346"/>
      <c r="D35" s="345"/>
      <c r="E35" s="354" t="s">
        <v>1710</v>
      </c>
      <c r="F35" s="346"/>
      <c r="H35" s="345"/>
      <c r="I35" s="345"/>
      <c r="J35" s="345"/>
      <c r="K35" s="345"/>
      <c r="L35" s="345"/>
      <c r="M35" s="345"/>
      <c r="N35" s="345"/>
      <c r="O35" s="345"/>
      <c r="P35" s="345"/>
      <c r="Q35" s="345"/>
      <c r="R35" s="345"/>
      <c r="S35" s="345"/>
      <c r="AN35" s="58"/>
      <c r="AO35" s="302"/>
      <c r="AP35" s="301"/>
      <c r="AQ35" s="301"/>
      <c r="AR35" s="259"/>
      <c r="AS35" s="259"/>
      <c r="AT35" s="259"/>
    </row>
    <row r="36" spans="1:47" ht="15" customHeight="1">
      <c r="A36" s="23"/>
      <c r="C36" s="346"/>
      <c r="D36" s="345"/>
      <c r="E36" s="346"/>
      <c r="F36" s="346"/>
      <c r="H36" s="345"/>
      <c r="I36" s="345"/>
      <c r="J36" s="345"/>
      <c r="K36" s="345"/>
      <c r="L36" s="345"/>
      <c r="M36" s="345"/>
      <c r="N36" s="345"/>
      <c r="O36" s="345"/>
      <c r="P36" s="345"/>
      <c r="Q36" s="345"/>
      <c r="R36" s="345"/>
      <c r="S36" s="345"/>
      <c r="AN36" s="58"/>
      <c r="AO36" s="301"/>
      <c r="AP36" s="301"/>
      <c r="AQ36" s="301"/>
      <c r="AR36" s="259"/>
      <c r="AS36" s="259"/>
      <c r="AT36" s="259"/>
    </row>
    <row r="37" spans="1:47" ht="24.95" customHeight="1">
      <c r="A37" s="23"/>
      <c r="B37" s="42" t="s">
        <v>1707</v>
      </c>
      <c r="D37" s="43"/>
      <c r="E37" s="43"/>
      <c r="H37" s="43"/>
      <c r="I37" s="22"/>
      <c r="J37" s="22"/>
      <c r="K37" s="22"/>
      <c r="L37" s="22"/>
      <c r="M37" s="22"/>
      <c r="N37" s="22"/>
      <c r="O37" s="22"/>
      <c r="P37" s="22"/>
      <c r="Q37" s="22"/>
      <c r="R37" s="22"/>
      <c r="S37" s="43"/>
      <c r="AO37" s="301"/>
      <c r="AP37" s="301"/>
      <c r="AQ37" s="301"/>
      <c r="AR37" s="259"/>
      <c r="AS37" s="259"/>
      <c r="AT37" s="259"/>
    </row>
    <row r="38" spans="1:47" ht="24.95" customHeight="1">
      <c r="A38" s="137"/>
      <c r="B38" s="50" t="s">
        <v>1565</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305" t="s">
        <v>1831</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305"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98" t="s">
        <v>1242</v>
      </c>
      <c r="AR42" s="299"/>
      <c r="AS42" s="299"/>
    </row>
    <row r="43" spans="1:47" ht="35.1" customHeight="1">
      <c r="A43" s="137"/>
      <c r="B43" s="555" t="s">
        <v>1487</v>
      </c>
      <c r="C43" s="556"/>
      <c r="D43" s="556"/>
      <c r="E43" s="556"/>
      <c r="F43" s="556"/>
      <c r="G43" s="556"/>
      <c r="H43" s="556"/>
      <c r="I43" s="556"/>
      <c r="J43" s="556"/>
      <c r="K43" s="556"/>
      <c r="L43" s="556"/>
      <c r="M43" s="558" t="s">
        <v>1241</v>
      </c>
      <c r="N43" s="558"/>
      <c r="O43" s="558"/>
      <c r="P43" s="558"/>
      <c r="Q43" s="544" t="str">
        <f>SUBSTITUTE(IF($AL$13,$AQ$43,"") &amp; "／" &amp; IF($AL$14,$AR$43,"") &amp; "／" &amp; IF(OR($AL$15,$AL$16),$AS$43,""), "／" &amp; "／", "／")</f>
        <v>／</v>
      </c>
      <c r="R43" s="544"/>
      <c r="S43" s="544"/>
      <c r="T43" s="544"/>
      <c r="U43" s="544"/>
      <c r="V43" s="544"/>
      <c r="W43" s="544"/>
      <c r="X43" s="544"/>
      <c r="Y43" s="544"/>
      <c r="Z43" s="544"/>
      <c r="AA43" s="544"/>
      <c r="AB43" s="297" t="s">
        <v>1240</v>
      </c>
      <c r="AC43" s="538" t="s">
        <v>16</v>
      </c>
      <c r="AD43" s="538"/>
      <c r="AE43" s="540"/>
      <c r="AF43" s="540"/>
      <c r="AG43" s="290" t="s">
        <v>17</v>
      </c>
      <c r="AH43" s="541"/>
      <c r="AI43" s="541"/>
      <c r="AJ43" s="291" t="s">
        <v>31</v>
      </c>
      <c r="AL43" s="27">
        <f>IF(DATE(2018+AE43,AH43,1) &lt;= DATE(2018+9,5,1),1,2)</f>
        <v>1</v>
      </c>
      <c r="AM43" s="22" t="s">
        <v>74</v>
      </c>
      <c r="AN43" s="301"/>
      <c r="AO43" s="301"/>
      <c r="AQ43" s="298" t="s">
        <v>1237</v>
      </c>
      <c r="AR43" s="298" t="s">
        <v>1238</v>
      </c>
      <c r="AS43" s="298" t="s">
        <v>1239</v>
      </c>
      <c r="AT43" s="59"/>
      <c r="AU43" s="59"/>
    </row>
    <row r="44" spans="1:47" ht="35.1" customHeight="1">
      <c r="A44" s="137"/>
      <c r="B44" s="553" t="s">
        <v>1820</v>
      </c>
      <c r="C44" s="554"/>
      <c r="D44" s="554"/>
      <c r="E44" s="554"/>
      <c r="F44" s="554"/>
      <c r="G44" s="554"/>
      <c r="H44" s="554"/>
      <c r="I44" s="554"/>
      <c r="J44" s="554"/>
      <c r="K44" s="554"/>
      <c r="L44" s="554"/>
      <c r="M44" s="554"/>
      <c r="N44" s="554"/>
      <c r="O44" s="554"/>
      <c r="P44" s="554"/>
      <c r="Q44" s="554"/>
      <c r="R44" s="554"/>
      <c r="S44" s="554"/>
      <c r="T44" s="554"/>
      <c r="U44" s="554"/>
      <c r="V44" s="554"/>
      <c r="W44" s="554"/>
      <c r="X44" s="554"/>
      <c r="Y44" s="554"/>
      <c r="Z44" s="554"/>
      <c r="AA44" s="554"/>
      <c r="AB44" s="554"/>
      <c r="AC44" s="554"/>
      <c r="AD44" s="554"/>
      <c r="AE44" s="542"/>
      <c r="AF44" s="542"/>
      <c r="AG44" s="542"/>
      <c r="AH44" s="542"/>
      <c r="AI44" s="542"/>
      <c r="AJ44" s="172" t="s">
        <v>306</v>
      </c>
      <c r="AL44" s="27"/>
      <c r="AM44" s="22" t="s">
        <v>75</v>
      </c>
      <c r="AN44" s="302"/>
      <c r="AO44" s="302"/>
      <c r="AR44" s="59"/>
      <c r="AS44" s="59"/>
    </row>
    <row r="45" spans="1:47" ht="35.1" customHeight="1">
      <c r="A45" s="137"/>
      <c r="B45" s="545" t="s">
        <v>1821</v>
      </c>
      <c r="C45" s="546"/>
      <c r="D45" s="546"/>
      <c r="E45" s="546"/>
      <c r="F45" s="546"/>
      <c r="G45" s="546"/>
      <c r="H45" s="546"/>
      <c r="I45" s="546"/>
      <c r="J45" s="546"/>
      <c r="K45" s="546"/>
      <c r="L45" s="546"/>
      <c r="M45" s="546"/>
      <c r="N45" s="546"/>
      <c r="O45" s="546"/>
      <c r="P45" s="546"/>
      <c r="Q45" s="546"/>
      <c r="R45" s="546"/>
      <c r="S45" s="546"/>
      <c r="T45" s="546"/>
      <c r="U45" s="546"/>
      <c r="V45" s="546"/>
      <c r="W45" s="546"/>
      <c r="X45" s="546"/>
      <c r="Y45" s="546"/>
      <c r="Z45" s="546"/>
      <c r="AA45" s="546"/>
      <c r="AB45" s="546"/>
      <c r="AC45" s="546"/>
      <c r="AD45" s="546"/>
      <c r="AE45" s="539"/>
      <c r="AF45" s="539"/>
      <c r="AG45" s="539"/>
      <c r="AH45" s="539"/>
      <c r="AI45" s="539"/>
      <c r="AJ45" s="172" t="s">
        <v>307</v>
      </c>
      <c r="AL45" s="27"/>
      <c r="AM45" s="58"/>
      <c r="AN45" s="303"/>
      <c r="AO45" s="303"/>
      <c r="AR45" s="59"/>
      <c r="AS45" s="59"/>
    </row>
    <row r="46" spans="1:47" ht="35.1" customHeight="1">
      <c r="A46" s="137"/>
      <c r="B46" s="559" t="s">
        <v>1493</v>
      </c>
      <c r="C46" s="560"/>
      <c r="D46" s="560"/>
      <c r="E46" s="560"/>
      <c r="F46" s="560"/>
      <c r="G46" s="560"/>
      <c r="H46" s="560"/>
      <c r="I46" s="560"/>
      <c r="J46" s="560"/>
      <c r="K46" s="560"/>
      <c r="L46" s="560"/>
      <c r="M46" s="560"/>
      <c r="N46" s="560"/>
      <c r="O46" s="560"/>
      <c r="P46" s="560"/>
      <c r="Q46" s="560"/>
      <c r="R46" s="560"/>
      <c r="S46" s="560"/>
      <c r="T46" s="560"/>
      <c r="U46" s="560"/>
      <c r="V46" s="560"/>
      <c r="W46" s="560"/>
      <c r="X46" s="560"/>
      <c r="Y46" s="560"/>
      <c r="Z46" s="560"/>
      <c r="AA46" s="560"/>
      <c r="AB46" s="560"/>
      <c r="AC46" s="560"/>
      <c r="AD46" s="560"/>
      <c r="AE46" s="539"/>
      <c r="AF46" s="539"/>
      <c r="AG46" s="539"/>
      <c r="AH46" s="539"/>
      <c r="AI46" s="539"/>
      <c r="AJ46" s="173" t="s">
        <v>307</v>
      </c>
      <c r="AL46" s="27"/>
      <c r="AM46" s="58"/>
      <c r="AN46" s="300" t="s">
        <v>304</v>
      </c>
      <c r="AO46" s="300" t="s">
        <v>305</v>
      </c>
      <c r="AQ46" s="59" t="s">
        <v>1842</v>
      </c>
      <c r="AR46" s="59" t="s">
        <v>1843</v>
      </c>
      <c r="AS46" s="59"/>
    </row>
    <row r="47" spans="1:47" ht="35.1" customHeight="1" thickBot="1">
      <c r="A47" s="137"/>
      <c r="B47" s="551" t="str">
        <f>IF(AL43=1,AN48,AO48)</f>
        <v>（Ⅴ）施設基準要件を満たすために必要な賃上げ額【（Ⅳ）×0.055】</v>
      </c>
      <c r="C47" s="552"/>
      <c r="D47" s="552"/>
      <c r="E47" s="552"/>
      <c r="F47" s="552"/>
      <c r="G47" s="552"/>
      <c r="H47" s="552"/>
      <c r="I47" s="552"/>
      <c r="J47" s="552"/>
      <c r="K47" s="552"/>
      <c r="L47" s="552"/>
      <c r="M47" s="552"/>
      <c r="N47" s="552"/>
      <c r="O47" s="552"/>
      <c r="P47" s="552"/>
      <c r="Q47" s="552"/>
      <c r="R47" s="552"/>
      <c r="S47" s="552"/>
      <c r="T47" s="552"/>
      <c r="U47" s="552"/>
      <c r="V47" s="552"/>
      <c r="W47" s="552"/>
      <c r="X47" s="552"/>
      <c r="Y47" s="552"/>
      <c r="Z47" s="552"/>
      <c r="AA47" s="552"/>
      <c r="AB47" s="552"/>
      <c r="AC47" s="552"/>
      <c r="AD47" s="552"/>
      <c r="AE47" s="547" t="str">
        <f>IF(OR($AQ$47=0,$AR$47=0),"",IF($AL$43=1,$AQ$47,$AR$47))</f>
        <v/>
      </c>
      <c r="AF47" s="547"/>
      <c r="AG47" s="547"/>
      <c r="AH47" s="547"/>
      <c r="AI47" s="547"/>
      <c r="AJ47" s="235" t="s">
        <v>307</v>
      </c>
      <c r="AL47" s="27"/>
      <c r="AM47" s="58"/>
      <c r="AN47" s="179">
        <v>5.5</v>
      </c>
      <c r="AO47" s="179">
        <v>8.6999999999999993</v>
      </c>
      <c r="AP47" s="59" t="s">
        <v>1841</v>
      </c>
      <c r="AQ47" s="59">
        <f>AE46*(AN47/100)</f>
        <v>0</v>
      </c>
      <c r="AR47" s="59">
        <f>AE46*(AO47/100)</f>
        <v>0</v>
      </c>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1489</v>
      </c>
      <c r="AO48" s="147" t="s">
        <v>1490</v>
      </c>
      <c r="AR48" s="59"/>
      <c r="AS48" s="59"/>
    </row>
    <row r="49" spans="1:45" ht="24.95" customHeight="1">
      <c r="A49" s="23"/>
      <c r="C49" s="305" t="s">
        <v>1286</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305"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88"/>
      <c r="AO50" s="147"/>
      <c r="AR50" s="59"/>
      <c r="AS50" s="59"/>
    </row>
    <row r="51" spans="1:45" ht="35.1" customHeight="1">
      <c r="A51" s="137"/>
      <c r="B51" s="555" t="s">
        <v>1487</v>
      </c>
      <c r="C51" s="556"/>
      <c r="D51" s="556"/>
      <c r="E51" s="556"/>
      <c r="F51" s="556"/>
      <c r="G51" s="556"/>
      <c r="H51" s="556"/>
      <c r="I51" s="556"/>
      <c r="J51" s="556"/>
      <c r="K51" s="556"/>
      <c r="L51" s="556"/>
      <c r="M51" s="557" t="s">
        <v>1241</v>
      </c>
      <c r="N51" s="557"/>
      <c r="O51" s="557"/>
      <c r="P51" s="557"/>
      <c r="Q51" s="544" t="str">
        <f>SUBSTITUTE(IF($AL$13,$AQ$43,"") &amp; "／" &amp; IF($AL$14,$AR$43,"") &amp; "／" &amp; IF(OR($AL$15,$AL$16),$AS$43,""), "／" &amp; "／", "／")</f>
        <v>／</v>
      </c>
      <c r="R51" s="544"/>
      <c r="S51" s="544"/>
      <c r="T51" s="544"/>
      <c r="U51" s="544"/>
      <c r="V51" s="544"/>
      <c r="W51" s="544"/>
      <c r="X51" s="544"/>
      <c r="Y51" s="544"/>
      <c r="Z51" s="544"/>
      <c r="AA51" s="544"/>
      <c r="AB51" s="297" t="s">
        <v>1240</v>
      </c>
      <c r="AC51" s="538" t="s">
        <v>16</v>
      </c>
      <c r="AD51" s="538"/>
      <c r="AE51" s="540"/>
      <c r="AF51" s="540"/>
      <c r="AG51" s="290" t="s">
        <v>17</v>
      </c>
      <c r="AH51" s="541"/>
      <c r="AI51" s="541"/>
      <c r="AJ51" s="291" t="s">
        <v>31</v>
      </c>
      <c r="AL51" s="27">
        <f>IF(DATE(2018+AE51,AH51,1) &lt;= DATE(2018+9,5,1),1,2)</f>
        <v>1</v>
      </c>
      <c r="AM51" s="22" t="s">
        <v>74</v>
      </c>
      <c r="AN51" s="301"/>
      <c r="AO51" s="147"/>
      <c r="AR51" s="59"/>
      <c r="AS51" s="59"/>
    </row>
    <row r="52" spans="1:45" s="186" customFormat="1" ht="35.1" customHeight="1">
      <c r="A52" s="137"/>
      <c r="B52" s="553" t="s">
        <v>1820</v>
      </c>
      <c r="C52" s="554"/>
      <c r="D52" s="554"/>
      <c r="E52" s="554"/>
      <c r="F52" s="554"/>
      <c r="G52" s="554"/>
      <c r="H52" s="554"/>
      <c r="I52" s="554"/>
      <c r="J52" s="554"/>
      <c r="K52" s="554"/>
      <c r="L52" s="554"/>
      <c r="M52" s="554"/>
      <c r="N52" s="554"/>
      <c r="O52" s="554"/>
      <c r="P52" s="554"/>
      <c r="Q52" s="554"/>
      <c r="R52" s="554"/>
      <c r="S52" s="554"/>
      <c r="T52" s="554"/>
      <c r="U52" s="554"/>
      <c r="V52" s="554"/>
      <c r="W52" s="554"/>
      <c r="X52" s="554"/>
      <c r="Y52" s="554"/>
      <c r="Z52" s="554"/>
      <c r="AA52" s="554"/>
      <c r="AB52" s="554"/>
      <c r="AC52" s="554"/>
      <c r="AD52" s="554"/>
      <c r="AE52" s="542"/>
      <c r="AF52" s="542"/>
      <c r="AG52" s="542"/>
      <c r="AH52" s="542"/>
      <c r="AI52" s="542"/>
      <c r="AJ52" s="172" t="s">
        <v>306</v>
      </c>
      <c r="AK52" s="27"/>
      <c r="AL52" s="27"/>
      <c r="AM52" s="22" t="s">
        <v>75</v>
      </c>
      <c r="AN52" s="302"/>
      <c r="AO52" s="147"/>
      <c r="AP52" s="59"/>
      <c r="AQ52" s="59"/>
    </row>
    <row r="53" spans="1:45" s="186" customFormat="1" ht="35.1" customHeight="1">
      <c r="A53" s="137"/>
      <c r="B53" s="549" t="s">
        <v>1822</v>
      </c>
      <c r="C53" s="550"/>
      <c r="D53" s="550"/>
      <c r="E53" s="550"/>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39"/>
      <c r="AF53" s="539"/>
      <c r="AG53" s="539"/>
      <c r="AH53" s="539"/>
      <c r="AI53" s="539"/>
      <c r="AJ53" s="172" t="s">
        <v>307</v>
      </c>
      <c r="AK53" s="27"/>
      <c r="AL53" s="187"/>
      <c r="AM53" s="188"/>
      <c r="AN53" s="147"/>
      <c r="AO53" s="147"/>
      <c r="AP53" s="59"/>
      <c r="AQ53" s="59"/>
    </row>
    <row r="54" spans="1:45" ht="35.1" customHeight="1">
      <c r="A54" s="137"/>
      <c r="B54" s="549" t="s">
        <v>1493</v>
      </c>
      <c r="C54" s="550"/>
      <c r="D54" s="550"/>
      <c r="E54" s="550"/>
      <c r="F54" s="550"/>
      <c r="G54" s="550"/>
      <c r="H54" s="550"/>
      <c r="I54" s="550"/>
      <c r="J54" s="550"/>
      <c r="K54" s="550"/>
      <c r="L54" s="550"/>
      <c r="M54" s="550"/>
      <c r="N54" s="550"/>
      <c r="O54" s="550"/>
      <c r="P54" s="550"/>
      <c r="Q54" s="550"/>
      <c r="R54" s="550"/>
      <c r="S54" s="550"/>
      <c r="T54" s="550"/>
      <c r="U54" s="550"/>
      <c r="V54" s="550"/>
      <c r="W54" s="550"/>
      <c r="X54" s="550"/>
      <c r="Y54" s="550"/>
      <c r="Z54" s="550"/>
      <c r="AA54" s="550"/>
      <c r="AB54" s="550"/>
      <c r="AC54" s="550"/>
      <c r="AD54" s="550"/>
      <c r="AE54" s="539"/>
      <c r="AF54" s="539"/>
      <c r="AG54" s="539"/>
      <c r="AH54" s="539"/>
      <c r="AI54" s="539"/>
      <c r="AJ54" s="173" t="s">
        <v>307</v>
      </c>
      <c r="AL54" s="27"/>
      <c r="AM54" s="58"/>
      <c r="AN54" s="179"/>
      <c r="AO54" s="179"/>
      <c r="AR54" s="59"/>
      <c r="AS54" s="59"/>
    </row>
    <row r="55" spans="1:45" ht="35.1" customHeight="1" thickBot="1">
      <c r="A55" s="137"/>
      <c r="B55" s="551" t="str">
        <f>IF(AL51=1,AN56,AO56)</f>
        <v>（Ⅴ）施設基準要件を満たすために必要な賃上げ額【（Ⅳ）×0.08】</v>
      </c>
      <c r="C55" s="552"/>
      <c r="D55" s="552"/>
      <c r="E55" s="552"/>
      <c r="F55" s="552"/>
      <c r="G55" s="552"/>
      <c r="H55" s="552"/>
      <c r="I55" s="552"/>
      <c r="J55" s="552"/>
      <c r="K55" s="552"/>
      <c r="L55" s="552"/>
      <c r="M55" s="552"/>
      <c r="N55" s="552"/>
      <c r="O55" s="552"/>
      <c r="P55" s="552"/>
      <c r="Q55" s="552"/>
      <c r="R55" s="552"/>
      <c r="S55" s="552"/>
      <c r="T55" s="552"/>
      <c r="U55" s="552"/>
      <c r="V55" s="552"/>
      <c r="W55" s="552"/>
      <c r="X55" s="552"/>
      <c r="Y55" s="552"/>
      <c r="Z55" s="552"/>
      <c r="AA55" s="552"/>
      <c r="AB55" s="552"/>
      <c r="AC55" s="552"/>
      <c r="AD55" s="552"/>
      <c r="AE55" s="537" t="str">
        <f>IF(OR($AQ$55=0,$AR$55=0),"",IF($AL$51=1,$AQ$55,$AR$55))</f>
        <v/>
      </c>
      <c r="AF55" s="537"/>
      <c r="AG55" s="537"/>
      <c r="AH55" s="537"/>
      <c r="AI55" s="537"/>
      <c r="AJ55" s="235" t="s">
        <v>307</v>
      </c>
      <c r="AL55" s="27"/>
      <c r="AM55" s="58"/>
      <c r="AN55" s="179">
        <v>8</v>
      </c>
      <c r="AO55" s="179">
        <v>13.7</v>
      </c>
      <c r="AP55" s="59" t="s">
        <v>1841</v>
      </c>
      <c r="AQ55" s="59">
        <f>AE54*(AN55/100)</f>
        <v>0</v>
      </c>
      <c r="AR55" s="59">
        <f>AE54*(AO55/100)</f>
        <v>0</v>
      </c>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89" t="s">
        <v>1491</v>
      </c>
      <c r="AO56" s="289" t="s">
        <v>1492</v>
      </c>
      <c r="AR56" s="59"/>
      <c r="AS56" s="59"/>
    </row>
    <row r="57" spans="1:45" ht="24.95" customHeight="1">
      <c r="A57" s="23"/>
      <c r="C57" s="357" t="s">
        <v>1713</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48"/>
      <c r="AO57" s="348"/>
      <c r="AR57" s="59"/>
      <c r="AS57" s="59"/>
    </row>
    <row r="58" spans="1:45" ht="24.95" customHeight="1" thickBot="1">
      <c r="A58" s="181"/>
      <c r="B58" s="189"/>
      <c r="C58" s="50"/>
      <c r="D58" s="189" t="s">
        <v>1701</v>
      </c>
      <c r="E58" s="189"/>
      <c r="F58" s="50"/>
      <c r="G58" s="50"/>
      <c r="H58" s="189"/>
      <c r="I58" s="50"/>
      <c r="J58" s="189"/>
      <c r="K58" s="50"/>
      <c r="L58" s="50"/>
      <c r="M58" s="50"/>
      <c r="N58" s="190"/>
      <c r="O58" s="305"/>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N58" s="301"/>
      <c r="AO58" s="301"/>
      <c r="AR58" s="59"/>
      <c r="AS58" s="59"/>
    </row>
    <row r="59" spans="1:45" ht="35.1" customHeight="1">
      <c r="A59" s="137"/>
      <c r="B59" s="352" t="s">
        <v>1845</v>
      </c>
      <c r="C59" s="353"/>
      <c r="D59" s="353"/>
      <c r="E59" s="353"/>
      <c r="F59" s="353"/>
      <c r="G59" s="353"/>
      <c r="H59" s="353"/>
      <c r="I59" s="353"/>
      <c r="J59" s="353"/>
      <c r="K59" s="353"/>
      <c r="L59" s="353"/>
      <c r="M59" s="351"/>
      <c r="N59" s="351"/>
      <c r="O59" s="351"/>
      <c r="P59" s="351"/>
      <c r="Q59" s="350"/>
      <c r="R59" s="350"/>
      <c r="S59" s="350"/>
      <c r="T59" s="544" t="s">
        <v>1705</v>
      </c>
      <c r="U59" s="544"/>
      <c r="V59" s="544"/>
      <c r="W59" s="544"/>
      <c r="X59" s="544"/>
      <c r="Y59" s="544"/>
      <c r="Z59" s="544"/>
      <c r="AA59" s="544"/>
      <c r="AB59" s="544"/>
      <c r="AC59" s="538" t="s">
        <v>16</v>
      </c>
      <c r="AD59" s="538"/>
      <c r="AE59" s="564" t="str">
        <f>IF(I18="","",IF(AH59=1,I18+1,I18))</f>
        <v/>
      </c>
      <c r="AF59" s="564"/>
      <c r="AG59" s="347" t="s">
        <v>17</v>
      </c>
      <c r="AH59" s="561" t="str">
        <f>IF(K18="","",MONTH(DATE(2000,K18,1)))</f>
        <v/>
      </c>
      <c r="AI59" s="561"/>
      <c r="AJ59" s="291" t="s">
        <v>31</v>
      </c>
      <c r="AL59" s="27" t="e">
        <f>IF(DATE(2018+AE59,AH59,1) &lt;= DATE(2018+9,5,1),1,2)</f>
        <v>#VALUE!</v>
      </c>
      <c r="AM59" s="22" t="s">
        <v>74</v>
      </c>
      <c r="AN59" s="301"/>
      <c r="AO59" s="301"/>
      <c r="AR59" s="59"/>
      <c r="AS59" s="59"/>
    </row>
    <row r="60" spans="1:45" s="186" customFormat="1" ht="35.1" customHeight="1">
      <c r="A60" s="137"/>
      <c r="B60" s="553" t="s">
        <v>1844</v>
      </c>
      <c r="C60" s="554"/>
      <c r="D60" s="554"/>
      <c r="E60" s="554"/>
      <c r="F60" s="554"/>
      <c r="G60" s="554"/>
      <c r="H60" s="554"/>
      <c r="I60" s="554"/>
      <c r="J60" s="554"/>
      <c r="K60" s="554"/>
      <c r="L60" s="554"/>
      <c r="M60" s="554"/>
      <c r="N60" s="554"/>
      <c r="O60" s="554"/>
      <c r="P60" s="554"/>
      <c r="Q60" s="554"/>
      <c r="R60" s="554"/>
      <c r="S60" s="554"/>
      <c r="T60" s="554"/>
      <c r="U60" s="554"/>
      <c r="V60" s="554"/>
      <c r="W60" s="554"/>
      <c r="X60" s="554"/>
      <c r="Y60" s="554"/>
      <c r="Z60" s="554"/>
      <c r="AA60" s="554"/>
      <c r="AB60" s="554"/>
      <c r="AC60" s="554"/>
      <c r="AD60" s="554"/>
      <c r="AE60" s="542"/>
      <c r="AF60" s="542"/>
      <c r="AG60" s="542"/>
      <c r="AH60" s="542"/>
      <c r="AI60" s="542"/>
      <c r="AJ60" s="172" t="s">
        <v>306</v>
      </c>
      <c r="AK60" s="27"/>
      <c r="AL60" s="27"/>
      <c r="AM60" s="22" t="s">
        <v>75</v>
      </c>
      <c r="AN60" s="302"/>
      <c r="AO60" s="301"/>
      <c r="AP60" s="59"/>
      <c r="AQ60" s="59"/>
    </row>
    <row r="61" spans="1:45" s="186" customFormat="1" ht="35.1" customHeight="1">
      <c r="A61" s="137"/>
      <c r="B61" s="562" t="s">
        <v>1846</v>
      </c>
      <c r="C61" s="563"/>
      <c r="D61" s="563"/>
      <c r="E61" s="563"/>
      <c r="F61" s="563"/>
      <c r="G61" s="563"/>
      <c r="H61" s="563"/>
      <c r="I61" s="563"/>
      <c r="J61" s="563"/>
      <c r="K61" s="563"/>
      <c r="L61" s="563"/>
      <c r="M61" s="563"/>
      <c r="N61" s="563"/>
      <c r="O61" s="563"/>
      <c r="P61" s="563"/>
      <c r="Q61" s="563"/>
      <c r="R61" s="563"/>
      <c r="S61" s="563"/>
      <c r="T61" s="563"/>
      <c r="U61" s="563"/>
      <c r="V61" s="563"/>
      <c r="W61" s="563"/>
      <c r="X61" s="563"/>
      <c r="Y61" s="563"/>
      <c r="Z61" s="563"/>
      <c r="AA61" s="563"/>
      <c r="AB61" s="563"/>
      <c r="AC61" s="563"/>
      <c r="AD61" s="563"/>
      <c r="AE61" s="539"/>
      <c r="AF61" s="539"/>
      <c r="AG61" s="539"/>
      <c r="AH61" s="539"/>
      <c r="AI61" s="539"/>
      <c r="AJ61" s="172" t="s">
        <v>307</v>
      </c>
      <c r="AK61" s="27"/>
      <c r="AL61" s="187"/>
      <c r="AM61" s="188"/>
      <c r="AN61" s="301"/>
      <c r="AO61" s="301"/>
      <c r="AP61" s="59"/>
      <c r="AQ61" s="59"/>
    </row>
    <row r="62" spans="1:45" ht="35.1" customHeight="1">
      <c r="A62" s="137"/>
      <c r="B62" s="549" t="s">
        <v>1493</v>
      </c>
      <c r="C62" s="550"/>
      <c r="D62" s="550"/>
      <c r="E62" s="550"/>
      <c r="F62" s="550"/>
      <c r="G62" s="550"/>
      <c r="H62" s="550"/>
      <c r="I62" s="550"/>
      <c r="J62" s="550"/>
      <c r="K62" s="550"/>
      <c r="L62" s="550"/>
      <c r="M62" s="550"/>
      <c r="N62" s="550"/>
      <c r="O62" s="550"/>
      <c r="P62" s="550"/>
      <c r="Q62" s="550"/>
      <c r="R62" s="550"/>
      <c r="S62" s="550"/>
      <c r="T62" s="550"/>
      <c r="U62" s="550"/>
      <c r="V62" s="550"/>
      <c r="W62" s="550"/>
      <c r="X62" s="550"/>
      <c r="Y62" s="550"/>
      <c r="Z62" s="550"/>
      <c r="AA62" s="550"/>
      <c r="AB62" s="550"/>
      <c r="AC62" s="550"/>
      <c r="AD62" s="550"/>
      <c r="AE62" s="539"/>
      <c r="AF62" s="539"/>
      <c r="AG62" s="539"/>
      <c r="AH62" s="539"/>
      <c r="AI62" s="539"/>
      <c r="AJ62" s="173" t="s">
        <v>307</v>
      </c>
      <c r="AL62" s="27"/>
      <c r="AM62" s="58" t="str">
        <f>IFERROR(IF(AL59=1,AE62*(AN63/100),AE62*(AO63/100)),"")</f>
        <v/>
      </c>
      <c r="AN62" s="302"/>
      <c r="AO62" s="302"/>
      <c r="AR62" s="59"/>
      <c r="AS62" s="59"/>
    </row>
    <row r="63" spans="1:45" ht="35.1" customHeight="1" thickBot="1">
      <c r="A63" s="137"/>
      <c r="B63" s="551" t="s">
        <v>1702</v>
      </c>
      <c r="C63" s="552"/>
      <c r="D63" s="552"/>
      <c r="E63" s="552"/>
      <c r="F63" s="552"/>
      <c r="G63" s="552"/>
      <c r="H63" s="552"/>
      <c r="I63" s="552"/>
      <c r="J63" s="552"/>
      <c r="K63" s="552"/>
      <c r="L63" s="552"/>
      <c r="M63" s="552"/>
      <c r="N63" s="552"/>
      <c r="O63" s="552"/>
      <c r="P63" s="552"/>
      <c r="Q63" s="552"/>
      <c r="R63" s="552"/>
      <c r="S63" s="552"/>
      <c r="T63" s="552"/>
      <c r="U63" s="552"/>
      <c r="V63" s="552"/>
      <c r="W63" s="552"/>
      <c r="X63" s="552"/>
      <c r="Y63" s="552"/>
      <c r="Z63" s="552"/>
      <c r="AA63" s="552"/>
      <c r="AB63" s="552"/>
      <c r="AC63" s="552"/>
      <c r="AD63" s="552"/>
      <c r="AE63" s="537" t="str">
        <f>IF($AQ$63=0,"",$AQ$63)</f>
        <v/>
      </c>
      <c r="AF63" s="537"/>
      <c r="AG63" s="537"/>
      <c r="AH63" s="537"/>
      <c r="AI63" s="537"/>
      <c r="AJ63" s="235" t="s">
        <v>307</v>
      </c>
      <c r="AL63" s="27"/>
      <c r="AM63" s="58"/>
      <c r="AN63" s="302">
        <v>2.2999999999999998</v>
      </c>
      <c r="AO63" s="302"/>
      <c r="AP63" s="59" t="s">
        <v>1841</v>
      </c>
      <c r="AQ63" s="59">
        <f>AE62*(AN63/100)</f>
        <v>0</v>
      </c>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N64" s="301"/>
      <c r="AO64" s="301"/>
      <c r="AR64" s="59"/>
      <c r="AS64" s="59"/>
    </row>
    <row r="65" spans="1:45" ht="35.1" customHeight="1">
      <c r="A65" s="23"/>
      <c r="B65" s="42" t="s">
        <v>309</v>
      </c>
      <c r="D65" s="43"/>
      <c r="E65" s="43"/>
      <c r="H65" s="43"/>
      <c r="I65" s="22"/>
      <c r="J65" s="22"/>
      <c r="K65" s="22"/>
      <c r="L65" s="22"/>
      <c r="M65" s="22"/>
      <c r="N65" s="22"/>
      <c r="O65" s="22"/>
      <c r="P65" s="22"/>
      <c r="Q65" s="22"/>
      <c r="R65" s="22"/>
      <c r="S65" s="43"/>
      <c r="AF65" s="227"/>
      <c r="AG65" s="227"/>
      <c r="AH65" s="227"/>
      <c r="AI65" s="227"/>
      <c r="AJ65" s="227"/>
      <c r="AK65" s="227"/>
      <c r="AL65" s="27"/>
      <c r="AM65" s="58"/>
      <c r="AO65" s="22"/>
      <c r="AR65" s="59"/>
      <c r="AS65" s="59"/>
    </row>
    <row r="66" spans="1:45" ht="20.100000000000001" customHeight="1" thickBot="1">
      <c r="A66" s="23"/>
      <c r="B66" s="42"/>
      <c r="D66" s="43"/>
      <c r="E66" s="43"/>
      <c r="H66" s="43"/>
      <c r="I66" s="22"/>
      <c r="J66" s="22"/>
      <c r="K66" s="22"/>
      <c r="L66" s="22"/>
      <c r="N66" s="22"/>
      <c r="O66" s="22"/>
      <c r="P66" s="22" t="s">
        <v>1244</v>
      </c>
      <c r="R66" s="22"/>
      <c r="S66" s="43"/>
      <c r="AF66" s="227"/>
      <c r="AG66" s="227"/>
      <c r="AH66" s="227"/>
      <c r="AI66" s="227"/>
      <c r="AJ66" s="227"/>
      <c r="AK66" s="227"/>
      <c r="AL66" s="27"/>
      <c r="AM66" s="58"/>
      <c r="AN66" s="22" t="s">
        <v>1703</v>
      </c>
      <c r="AR66" s="59"/>
      <c r="AS66" s="59"/>
    </row>
    <row r="67" spans="1:45" ht="30" customHeight="1" thickBot="1">
      <c r="A67" s="23"/>
      <c r="B67" s="42"/>
      <c r="D67" s="43"/>
      <c r="F67" s="27" t="s">
        <v>266</v>
      </c>
      <c r="G67" s="284" t="str">
        <f>IF(AL31=TRUE,AN69,AN67)</f>
        <v>｛①(Ⅲ)＋②(Ⅲ)｝－｛①(Ⅳ)＋①(Ⅴ)＋②(Ⅳ)＋②(Ⅴ)｝</v>
      </c>
      <c r="J67" s="22"/>
      <c r="K67" s="22"/>
      <c r="L67" s="22"/>
      <c r="M67" s="22"/>
      <c r="N67" s="22"/>
      <c r="O67" s="22"/>
      <c r="P67" s="22"/>
      <c r="Q67" s="22"/>
      <c r="R67" s="43"/>
      <c r="X67" s="548" t="s">
        <v>1575</v>
      </c>
      <c r="Y67" s="548"/>
      <c r="Z67" s="543" t="str">
        <f>IFERROR(IF(AL31=TRUE,AS69,AS67),"")</f>
        <v/>
      </c>
      <c r="AA67" s="543"/>
      <c r="AB67" s="543"/>
      <c r="AC67" s="543"/>
      <c r="AD67" s="543"/>
      <c r="AE67" s="543"/>
      <c r="AF67" s="543"/>
      <c r="AG67" s="43" t="s">
        <v>307</v>
      </c>
      <c r="AL67" s="27"/>
      <c r="AM67" s="58"/>
      <c r="AN67" s="22" t="s">
        <v>1500</v>
      </c>
      <c r="AR67" s="59"/>
      <c r="AS67" s="349" t="str">
        <f>_xlfn.LET(_xlpm.x,SUM(AE45,AE53)-(SUM(AE46,AE47)+SUM(AE54,AE55)),IF(_xlpm.x=0,"",_xlpm.x))</f>
        <v/>
      </c>
    </row>
    <row r="68" spans="1:45" ht="30" customHeight="1" thickBot="1">
      <c r="A68" s="137"/>
      <c r="B68" s="42"/>
      <c r="D68" s="43"/>
      <c r="E68" s="285" t="s">
        <v>1245</v>
      </c>
      <c r="H68" s="43"/>
      <c r="I68" s="43"/>
      <c r="R68" s="43"/>
      <c r="S68" s="43"/>
      <c r="AL68" s="27"/>
      <c r="AM68" s="58"/>
      <c r="AN68" s="22" t="s">
        <v>1703</v>
      </c>
      <c r="AO68" s="22"/>
      <c r="AR68" s="59"/>
      <c r="AS68" s="59"/>
    </row>
    <row r="69" spans="1:45" ht="15" customHeight="1" thickBot="1">
      <c r="A69" s="137"/>
      <c r="B69" s="285"/>
      <c r="D69" s="286"/>
      <c r="E69" s="285"/>
      <c r="F69" s="285"/>
      <c r="H69" s="286"/>
      <c r="I69" s="286"/>
      <c r="R69" s="286"/>
      <c r="S69" s="286"/>
      <c r="AL69" s="27"/>
      <c r="AM69" s="58"/>
      <c r="AN69" s="22" t="s">
        <v>1704</v>
      </c>
      <c r="AO69" s="22"/>
      <c r="AR69" s="59"/>
      <c r="AS69" s="349" t="e">
        <f>AE61-(AE62+AE63)</f>
        <v>#VALUE!</v>
      </c>
    </row>
    <row r="70" spans="1:45" ht="35.1" customHeight="1">
      <c r="A70" s="137" t="s">
        <v>45</v>
      </c>
      <c r="B70" s="42" t="s">
        <v>310</v>
      </c>
      <c r="D70" s="43"/>
      <c r="E70" s="43"/>
      <c r="H70" s="43"/>
      <c r="I70" s="43"/>
      <c r="R70" s="43"/>
      <c r="S70" s="43"/>
      <c r="AL70" s="227"/>
    </row>
    <row r="71" spans="1:45" ht="30" customHeight="1">
      <c r="A71" s="23"/>
      <c r="B71" s="178" t="s">
        <v>311</v>
      </c>
      <c r="D71" s="43"/>
      <c r="E71" s="43"/>
      <c r="H71" s="43"/>
      <c r="I71" s="22"/>
      <c r="J71" s="22"/>
      <c r="K71" s="22"/>
      <c r="L71" s="22"/>
      <c r="M71" s="22"/>
      <c r="N71" s="22"/>
      <c r="O71" s="22"/>
      <c r="P71" s="22"/>
      <c r="Q71" s="22"/>
      <c r="R71" s="22"/>
      <c r="S71" s="43"/>
      <c r="AA71" s="203" t="s">
        <v>312</v>
      </c>
      <c r="AL71" s="227"/>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536" t="str">
        <f>IF(Z67&gt;=0,"算定可能","算定不可")</f>
        <v>算定可能</v>
      </c>
      <c r="N75" s="536"/>
      <c r="O75" s="536"/>
      <c r="P75" s="536"/>
      <c r="Q75" s="536"/>
      <c r="R75" s="536"/>
      <c r="S75" s="536"/>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536" t="str">
        <f>IF(OR(AL22=TRUE,AL26=TRUE,AL28=TRUE,Z67&gt;=0),"減算免除","減算対象")</f>
        <v>減算免除</v>
      </c>
      <c r="N82" s="536"/>
      <c r="O82" s="536"/>
      <c r="P82" s="536"/>
      <c r="Q82" s="536"/>
      <c r="R82" s="536"/>
      <c r="S82" s="536"/>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4" t="s">
        <v>1246</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4" t="s">
        <v>1247</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4"/>
      <c r="B86" s="304" t="s">
        <v>1248</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4" t="s">
        <v>1249</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4" t="s">
        <v>1576</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4" t="s">
        <v>1503</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4" t="s">
        <v>1577</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4" t="s">
        <v>1578</v>
      </c>
      <c r="B91" s="44"/>
      <c r="C91" s="44"/>
      <c r="D91" s="44"/>
      <c r="E91" s="44"/>
      <c r="F91" s="44"/>
      <c r="G91" s="44"/>
      <c r="H91" s="44"/>
      <c r="I91" s="44"/>
      <c r="J91" s="44"/>
      <c r="K91" s="44"/>
      <c r="L91" s="44"/>
      <c r="M91" s="44"/>
      <c r="N91" s="44"/>
      <c r="O91" s="44"/>
      <c r="P91" s="44"/>
      <c r="Q91" s="44"/>
      <c r="R91" s="44"/>
      <c r="S91" s="44"/>
      <c r="T91" s="44"/>
      <c r="U91" s="44"/>
      <c r="V91" s="337"/>
      <c r="W91" s="44"/>
      <c r="X91" s="44"/>
      <c r="Y91" s="44"/>
      <c r="Z91" s="44"/>
      <c r="AA91" s="44"/>
      <c r="AB91" s="44"/>
      <c r="AC91" s="44"/>
      <c r="AD91" s="44"/>
      <c r="AE91" s="44"/>
      <c r="AF91" s="44"/>
      <c r="AG91" s="44"/>
      <c r="AH91" s="44"/>
      <c r="AI91" s="70"/>
      <c r="AT91" s="4"/>
    </row>
    <row r="92" spans="1:46" s="61" customFormat="1" ht="20.100000000000001" customHeight="1">
      <c r="A92" s="304" t="s">
        <v>1504</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4" t="s">
        <v>1505</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4" t="s">
        <v>1494</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4" t="s">
        <v>1495</v>
      </c>
      <c r="B95" s="30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4" t="s">
        <v>1506</v>
      </c>
      <c r="B96" s="30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4" t="s">
        <v>1507</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4" t="s">
        <v>1509</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4" t="s">
        <v>1496</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4" t="s">
        <v>1579</v>
      </c>
      <c r="B100" s="30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4" t="s">
        <v>1508</v>
      </c>
      <c r="B101" s="30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4" t="s">
        <v>1580</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X/CmOMTXNPKJN4stVfAFMogOu9B+XpDPP3eCNdaHN1U+nj+rUFdrYbuQ6ozdOsnNeuVgusMKYtROHtU0Dl3cIQ==" saltValue="G/aLKJ+2KYhWQ/Br4/UrdQ=="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44" priority="10">
      <formula>AND($AL$15=FALSE,$AL$16=FALSE)</formula>
    </cfRule>
  </conditionalFormatting>
  <conditionalFormatting sqref="A25:AK69">
    <cfRule type="expression" dxfId="43" priority="7">
      <formula>AND($AL$22=TRUE,AND($AL$13=FALSE,$AL$14=FALSE))</formula>
    </cfRule>
  </conditionalFormatting>
  <conditionalFormatting sqref="A26:AK30 A41:AK56">
    <cfRule type="expression" dxfId="42" priority="4">
      <formula>AND($AL$31=TRUE,$AL$15=TRUE,$AL$14&lt;&gt;TRUE)</formula>
    </cfRule>
  </conditionalFormatting>
  <conditionalFormatting sqref="A26:AK33">
    <cfRule type="expression" dxfId="41" priority="2">
      <formula>$AL$34=TRUE</formula>
    </cfRule>
  </conditionalFormatting>
  <conditionalFormatting sqref="A28:AK69">
    <cfRule type="expression" dxfId="40" priority="6">
      <formula>$AL$26=TRUE</formula>
    </cfRule>
  </conditionalFormatting>
  <conditionalFormatting sqref="A31:AK69">
    <cfRule type="expression" dxfId="39" priority="3">
      <formula>AND($AL$28=TRUE,AND($AL$13=FALSE,$AL$14=FALSE))</formula>
    </cfRule>
  </conditionalFormatting>
  <conditionalFormatting sqref="A57:AK63">
    <cfRule type="expression" dxfId="38" priority="1">
      <formula>$AL$31=FALSE</formula>
    </cfRule>
  </conditionalFormatting>
  <conditionalFormatting sqref="A70:AK76">
    <cfRule type="expression" dxfId="37" priority="9">
      <formula>AND($AL$13=FALSE,$AL$14=FALSE)</formula>
    </cfRule>
  </conditionalFormatting>
  <conditionalFormatting sqref="A77:AK82">
    <cfRule type="expression" dxfId="36" priority="8">
      <formula>AND($AL$15=FALSE,$AL$16=FALSE)</formula>
    </cfRule>
  </conditionalFormatting>
  <conditionalFormatting sqref="AC38:AG38">
    <cfRule type="containsText" dxfId="35" priority="70" operator="containsText" text="問題あり">
      <formula>NOT(ISERROR(SEARCH("問題あり",AC38)))</formula>
    </cfRule>
  </conditionalFormatting>
  <conditionalFormatting sqref="AC40:AG40">
    <cfRule type="containsText" dxfId="34"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33" r:id="rId7"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8"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9"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0"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1"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mc:AlternateContent xmlns:mc="http://schemas.openxmlformats.org/markup-compatibility/2006">
          <mc:Choice Requires="x14">
            <control shapeId="89167" r:id="rId12" name="Check Box 79">
              <controlPr defaultSize="0" autoFill="0" autoLine="0" autoPict="0">
                <anchor moveWithCells="1">
                  <from>
                    <xdr:col>5</xdr:col>
                    <xdr:colOff>28575</xdr:colOff>
                    <xdr:row>15</xdr:row>
                    <xdr:rowOff>9525</xdr:rowOff>
                  </from>
                  <to>
                    <xdr:col>6</xdr:col>
                    <xdr:colOff>38100</xdr:colOff>
                    <xdr:row>15</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7"/>
  <sheetViews>
    <sheetView showGridLines="0" view="pageBreakPreview" zoomScale="85" zoomScaleNormal="100" zoomScaleSheetLayoutView="85" workbookViewId="0">
      <selection activeCell="A3" sqref="A3:AJ3"/>
    </sheetView>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15.375" style="27" hidden="1" customWidth="1" outlineLevel="1"/>
    <col min="44"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501" t="s">
        <v>1497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473" t="s">
        <v>35</v>
      </c>
      <c r="C6" s="473"/>
      <c r="D6" s="473"/>
      <c r="E6" s="473"/>
      <c r="F6" s="473"/>
      <c r="G6" s="473"/>
      <c r="H6" s="502" t="str">
        <f>IF('様式95_外来・在宅ベースアップ評価料（Ⅰ）'!H17=0,"",'様式95_外来・在宅ベースアップ評価料（Ⅰ）'!H17)</f>
        <v/>
      </c>
      <c r="I6" s="502"/>
      <c r="J6" s="502"/>
      <c r="K6" s="502"/>
      <c r="L6" s="502"/>
      <c r="M6" s="502"/>
      <c r="N6" s="502"/>
      <c r="O6" s="502"/>
      <c r="P6" s="502"/>
      <c r="Q6" s="502"/>
      <c r="R6" s="502"/>
      <c r="S6" s="502"/>
      <c r="T6" s="502"/>
    </row>
    <row r="7" spans="1:64" ht="24.95" customHeight="1">
      <c r="B7" s="473" t="s">
        <v>36</v>
      </c>
      <c r="C7" s="473"/>
      <c r="D7" s="473"/>
      <c r="E7" s="473"/>
      <c r="F7" s="473"/>
      <c r="G7" s="473"/>
      <c r="H7" s="530" t="str">
        <f>'様式95_外来・在宅ベースアップ評価料（Ⅰ）'!H18</f>
        <v/>
      </c>
      <c r="I7" s="530"/>
      <c r="J7" s="530"/>
      <c r="K7" s="530"/>
      <c r="L7" s="530"/>
      <c r="M7" s="530"/>
      <c r="N7" s="530"/>
      <c r="O7" s="530"/>
      <c r="P7" s="530"/>
      <c r="Q7" s="530"/>
      <c r="R7" s="530"/>
      <c r="S7" s="530"/>
      <c r="T7" s="530"/>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1"/>
      <c r="M10" s="22" t="s">
        <v>17</v>
      </c>
      <c r="N10" s="515"/>
      <c r="O10" s="515"/>
      <c r="P10" s="43" t="s">
        <v>18</v>
      </c>
      <c r="Q10" s="323"/>
      <c r="R10" s="323"/>
      <c r="S10" s="323"/>
      <c r="T10" s="323"/>
      <c r="U10" s="43"/>
      <c r="V10" s="43"/>
      <c r="W10" s="43"/>
      <c r="X10" s="43"/>
      <c r="Y10" s="43"/>
      <c r="Z10" s="43"/>
      <c r="AA10" s="43"/>
      <c r="AB10" s="43"/>
      <c r="AG10" s="145"/>
      <c r="AH10" s="119"/>
      <c r="AI10" s="43"/>
      <c r="AK10" s="22">
        <f>IF(DATE(2018+L10,N10+1,1) &lt;= DATE(2018+9,5,1),1,2)</f>
        <v>1</v>
      </c>
      <c r="AM10" s="22" t="s">
        <v>74</v>
      </c>
      <c r="AQ10" s="145">
        <f>DATE(2018+L10,N10,1)</f>
        <v>43070</v>
      </c>
    </row>
    <row r="11" spans="1:64" ht="24.95" customHeight="1">
      <c r="A11" s="137"/>
      <c r="B11" s="42"/>
      <c r="C11" s="224" t="s">
        <v>1825</v>
      </c>
      <c r="D11" s="367"/>
      <c r="E11" s="365"/>
      <c r="F11" s="366"/>
      <c r="H11" s="365"/>
      <c r="I11" s="365"/>
      <c r="Q11" s="520" t="s">
        <v>1827</v>
      </c>
      <c r="R11" s="520"/>
      <c r="S11" s="520"/>
      <c r="T11" s="520"/>
      <c r="U11" s="520"/>
      <c r="V11" s="520"/>
      <c r="W11" s="520"/>
      <c r="X11" s="520"/>
      <c r="Y11" s="520"/>
      <c r="Z11" s="520"/>
      <c r="AA11" s="520"/>
      <c r="AB11" s="520"/>
      <c r="AC11" s="520"/>
      <c r="AD11" s="520"/>
      <c r="AE11" s="520"/>
      <c r="AF11" s="520"/>
      <c r="AG11" s="520"/>
      <c r="AH11" s="520"/>
      <c r="AI11" s="520"/>
      <c r="AJ11" s="520"/>
      <c r="AM11" s="22" t="s">
        <v>75</v>
      </c>
    </row>
    <row r="12" spans="1:64" ht="15" customHeight="1">
      <c r="A12" s="137"/>
      <c r="B12" s="42"/>
      <c r="C12" s="366"/>
      <c r="D12" s="365"/>
      <c r="E12" s="365"/>
      <c r="F12" s="366"/>
      <c r="H12" s="365"/>
      <c r="I12" s="365"/>
      <c r="R12" s="368" t="s">
        <v>1824</v>
      </c>
      <c r="S12" s="365"/>
      <c r="AM12" s="22"/>
    </row>
    <row r="13" spans="1:64" s="22" customFormat="1" ht="30" customHeight="1">
      <c r="A13" s="23"/>
      <c r="B13" s="42" t="s">
        <v>76</v>
      </c>
      <c r="C13" s="43"/>
      <c r="D13" s="43"/>
      <c r="E13" s="43"/>
      <c r="F13" s="42"/>
      <c r="J13" s="22" t="s">
        <v>16</v>
      </c>
      <c r="L13" s="311"/>
      <c r="M13" s="22" t="s">
        <v>17</v>
      </c>
      <c r="N13" s="515"/>
      <c r="O13" s="515"/>
      <c r="P13" s="22" t="s">
        <v>18</v>
      </c>
      <c r="Q13" s="323"/>
      <c r="R13" s="323"/>
      <c r="S13" s="323"/>
      <c r="T13" s="323"/>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1583</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1581</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566"/>
      <c r="N19" s="567"/>
      <c r="O19" s="567"/>
      <c r="P19" s="567"/>
      <c r="Q19" s="567"/>
      <c r="R19" s="567"/>
      <c r="S19" s="568"/>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1582</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92"/>
      <c r="N22" s="492"/>
      <c r="O22" s="492"/>
      <c r="P22" s="492"/>
      <c r="Q22" s="492"/>
      <c r="R22" s="492"/>
      <c r="S22" s="492"/>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1873</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1874</v>
      </c>
      <c r="O25" s="22"/>
      <c r="P25" s="22"/>
      <c r="Q25" s="22"/>
      <c r="R25" s="22"/>
      <c r="S25" s="43"/>
    </row>
    <row r="26" spans="1:46" ht="24.95" customHeight="1" thickBot="1">
      <c r="A26" s="23"/>
      <c r="B26" s="42"/>
      <c r="D26" s="43"/>
      <c r="E26" s="43"/>
      <c r="H26" s="43"/>
      <c r="I26" s="43"/>
      <c r="J26" s="43"/>
      <c r="K26" s="43"/>
      <c r="L26" s="43"/>
      <c r="M26" s="43"/>
      <c r="N26" s="43"/>
      <c r="O26" s="43"/>
      <c r="P26" s="43"/>
      <c r="Q26" s="43"/>
      <c r="R26" s="43"/>
      <c r="S26" s="43"/>
      <c r="W26" s="393" t="s">
        <v>1837</v>
      </c>
      <c r="X26" s="394"/>
      <c r="Y26" s="394"/>
      <c r="Z26" s="394"/>
      <c r="AA26" s="386" t="s">
        <v>1838</v>
      </c>
      <c r="AB26" s="387" t="str">
        <f>IF(OR($L$10="",$N$10=""),"","令和" &amp; (YEAR(EDATE($AQ$10,-1))-2018) &amp; "年" &amp; MONTH(EDATE($AQ$10,-1)) &amp; "月")</f>
        <v/>
      </c>
      <c r="AC26" s="386"/>
      <c r="AD26" s="387"/>
      <c r="AE26" s="387"/>
      <c r="AF26" s="387" t="s">
        <v>1834</v>
      </c>
      <c r="AG26" s="391"/>
      <c r="AK26" s="27"/>
      <c r="AL26" s="27"/>
      <c r="AM26" s="27"/>
      <c r="AN26" s="27"/>
      <c r="AO26" s="27"/>
      <c r="AP26" s="27"/>
    </row>
    <row r="27" spans="1:46" ht="24.95" customHeight="1" thickTop="1" thickBot="1">
      <c r="A27" s="23"/>
      <c r="B27" s="42"/>
      <c r="C27" s="27" t="s">
        <v>1584</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569" t="str">
        <f>IFERROR(M19/M22,"")</f>
        <v/>
      </c>
      <c r="N28" s="570"/>
      <c r="O28" s="570"/>
      <c r="P28" s="570"/>
      <c r="Q28" s="570"/>
      <c r="R28" s="570"/>
      <c r="S28" s="571"/>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1585</v>
      </c>
      <c r="D32" s="43"/>
      <c r="E32" s="43"/>
      <c r="H32" s="43"/>
      <c r="I32" s="43"/>
      <c r="R32" s="43"/>
      <c r="S32" s="43"/>
    </row>
    <row r="33" spans="1:43" ht="24.95" customHeight="1">
      <c r="A33" s="229"/>
      <c r="B33" s="230"/>
      <c r="C33" s="232" t="s">
        <v>321</v>
      </c>
      <c r="D33" s="231"/>
      <c r="E33" s="231"/>
      <c r="F33" s="228"/>
      <c r="H33" s="231"/>
      <c r="I33" s="231"/>
      <c r="R33" s="231"/>
      <c r="S33" s="231"/>
      <c r="AK33" s="64"/>
    </row>
    <row r="34" spans="1:43" ht="24.95" customHeight="1">
      <c r="A34" s="23"/>
      <c r="B34" s="42"/>
      <c r="C34" s="27" t="s">
        <v>265</v>
      </c>
      <c r="D34" s="336" t="s">
        <v>1485</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92"/>
      <c r="N35" s="492"/>
      <c r="O35" s="492"/>
      <c r="P35" s="492"/>
      <c r="Q35" s="492"/>
      <c r="R35" s="492"/>
      <c r="S35" s="492"/>
      <c r="T35" s="43" t="s">
        <v>85</v>
      </c>
      <c r="AK35" s="150">
        <f>IF(AM41=TRUE,IF(AK13=1,M35*AP35,M35*AP36),IF(AK10=1,M35*AP35,M35*AP36))</f>
        <v>0</v>
      </c>
      <c r="AL35" s="151"/>
      <c r="AP35" s="358">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59">
        <f>1.29*0.064</f>
        <v>8.2560000000000008E-2</v>
      </c>
      <c r="AQ36" s="27" t="s">
        <v>1195</v>
      </c>
    </row>
    <row r="37" spans="1:43" ht="24.95" customHeight="1">
      <c r="A37" s="23"/>
      <c r="B37" s="42"/>
      <c r="C37" s="27" t="s">
        <v>131</v>
      </c>
      <c r="D37" s="336" t="s">
        <v>322</v>
      </c>
      <c r="E37" s="43"/>
      <c r="H37" s="43"/>
      <c r="I37" s="43"/>
      <c r="J37" s="43"/>
      <c r="K37" s="43"/>
      <c r="L37" s="43"/>
      <c r="M37" s="43"/>
      <c r="N37" s="43"/>
      <c r="O37" s="43"/>
      <c r="P37" s="43"/>
      <c r="Q37" s="43"/>
      <c r="R37" s="43"/>
      <c r="S37" s="43"/>
      <c r="AK37" s="152"/>
      <c r="AL37" s="153"/>
      <c r="AP37" s="359"/>
    </row>
    <row r="38" spans="1:43" ht="24.95" customHeight="1">
      <c r="A38" s="23"/>
      <c r="C38" s="42"/>
      <c r="D38" s="43"/>
      <c r="E38" s="43"/>
      <c r="G38" s="43"/>
      <c r="H38" s="43"/>
      <c r="I38" s="43"/>
      <c r="J38" s="43"/>
      <c r="K38" s="43"/>
      <c r="L38" s="43"/>
      <c r="M38" s="492"/>
      <c r="N38" s="492"/>
      <c r="O38" s="492"/>
      <c r="P38" s="492"/>
      <c r="Q38" s="492"/>
      <c r="R38" s="492"/>
      <c r="S38" s="492"/>
      <c r="T38" s="43" t="s">
        <v>85</v>
      </c>
      <c r="AK38" s="152">
        <f>IF(AM41=TRUE,IF(AK13=1,M38*AP38,M38*AP39),IF(AK10=1,M38*AP38,M38*AP39))</f>
        <v>0</v>
      </c>
      <c r="AL38" s="153"/>
      <c r="AP38" s="359">
        <f>1.29*0.057</f>
        <v>7.3529999999999998E-2</v>
      </c>
      <c r="AQ38" s="27" t="s">
        <v>88</v>
      </c>
    </row>
    <row r="39" spans="1:43" ht="24.95" customHeight="1" thickBot="1">
      <c r="A39" s="42"/>
      <c r="B39" s="42"/>
      <c r="D39" s="42" t="s">
        <v>1586</v>
      </c>
      <c r="E39" s="42"/>
      <c r="H39" s="43"/>
      <c r="I39" s="43"/>
      <c r="J39" s="43"/>
      <c r="K39" s="43"/>
      <c r="L39" s="43"/>
      <c r="M39" s="43"/>
      <c r="N39" s="43"/>
      <c r="O39" s="43"/>
      <c r="P39" s="43"/>
      <c r="Q39" s="43"/>
      <c r="R39" s="43"/>
      <c r="S39" s="43"/>
      <c r="W39" s="393" t="s">
        <v>1837</v>
      </c>
      <c r="X39" s="394"/>
      <c r="Y39" s="394"/>
      <c r="Z39" s="394"/>
      <c r="AA39" s="386" t="s">
        <v>1838</v>
      </c>
      <c r="AB39" s="387" t="str">
        <f>IF(OR($L$10="",$N$10=""),"","令和" &amp; (YEAR(EDATE($AQ$10,-1))-2018) &amp; "年" &amp; MONTH(EDATE($AQ$10,-1)) &amp; "月")</f>
        <v/>
      </c>
      <c r="AC39" s="386"/>
      <c r="AD39" s="387"/>
      <c r="AE39" s="387"/>
      <c r="AF39" s="387" t="s">
        <v>1834</v>
      </c>
      <c r="AG39" s="391"/>
      <c r="AK39" s="152"/>
      <c r="AL39" s="153"/>
      <c r="AP39" s="359">
        <f>1.29*0.114</f>
        <v>0.14706</v>
      </c>
      <c r="AQ39" s="27" t="s">
        <v>1196</v>
      </c>
    </row>
    <row r="40" spans="1:43" ht="24.95" customHeight="1" thickTop="1">
      <c r="A40" s="42"/>
      <c r="B40" s="42"/>
      <c r="D40" s="224" t="s">
        <v>1206</v>
      </c>
      <c r="E40" s="42"/>
      <c r="H40" s="43"/>
      <c r="I40" s="43"/>
      <c r="J40" s="43"/>
      <c r="K40" s="43"/>
      <c r="L40" s="43"/>
      <c r="M40" s="43"/>
      <c r="N40" s="43"/>
      <c r="O40" s="43"/>
      <c r="P40" s="43"/>
      <c r="Q40" s="43"/>
      <c r="R40" s="43"/>
      <c r="S40" s="43"/>
      <c r="AH40" s="531"/>
      <c r="AK40" s="152"/>
      <c r="AL40" s="153"/>
      <c r="AP40" s="147"/>
    </row>
    <row r="41" spans="1:43" ht="24.95" customHeight="1" thickBot="1">
      <c r="A41" s="42"/>
      <c r="B41" s="42"/>
      <c r="C41" s="42"/>
      <c r="D41" s="225"/>
      <c r="E41" s="42"/>
      <c r="H41" s="43"/>
      <c r="I41" s="43"/>
      <c r="J41" s="43"/>
      <c r="K41" s="43"/>
      <c r="L41" s="43"/>
      <c r="M41" s="43"/>
      <c r="N41" s="43"/>
      <c r="O41" s="43"/>
      <c r="P41" s="43"/>
      <c r="Q41" s="208" t="str">
        <f>IF(AM41=TRUE,"当該賃金改善を開始する前月( １ （２）の前月)の総額","")</f>
        <v/>
      </c>
      <c r="R41" s="43"/>
      <c r="S41" s="43"/>
      <c r="AH41" s="532"/>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323</v>
      </c>
      <c r="E43" s="43"/>
      <c r="H43" s="43"/>
      <c r="I43" s="43"/>
      <c r="J43" s="43"/>
      <c r="K43" s="43"/>
      <c r="L43" s="43"/>
      <c r="M43" s="43"/>
      <c r="N43" s="43"/>
      <c r="O43" s="43"/>
      <c r="P43" s="43"/>
      <c r="Q43" s="43"/>
      <c r="R43" s="43"/>
      <c r="S43" s="43"/>
      <c r="AK43" s="152"/>
      <c r="AL43" s="153"/>
      <c r="AP43" s="147"/>
    </row>
    <row r="44" spans="1:43" ht="24.95" customHeight="1">
      <c r="A44" s="23"/>
      <c r="B44" s="42"/>
      <c r="D44" s="43"/>
      <c r="E44" s="481"/>
      <c r="F44" s="481"/>
      <c r="G44" s="481"/>
      <c r="H44" s="481"/>
      <c r="I44" s="481"/>
      <c r="J44" s="481"/>
      <c r="K44" s="481"/>
      <c r="L44" s="43" t="s">
        <v>47</v>
      </c>
      <c r="O44" s="27" t="s">
        <v>1256</v>
      </c>
      <c r="U44" s="43"/>
      <c r="V44" s="42"/>
      <c r="W44" s="22"/>
      <c r="X44" s="43"/>
      <c r="Y44" s="22"/>
      <c r="Z44" s="565"/>
      <c r="AA44" s="565"/>
      <c r="AB44" s="565"/>
      <c r="AC44" s="565"/>
      <c r="AD44" s="565"/>
      <c r="AE44" s="565"/>
      <c r="AF44" s="565"/>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324</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481"/>
      <c r="F48" s="481"/>
      <c r="G48" s="481"/>
      <c r="H48" s="481"/>
      <c r="I48" s="481"/>
      <c r="J48" s="481"/>
      <c r="K48" s="481"/>
      <c r="L48" s="43" t="s">
        <v>47</v>
      </c>
      <c r="O48" s="27" t="s">
        <v>1209</v>
      </c>
      <c r="P48" s="292"/>
      <c r="Q48" s="292"/>
      <c r="R48" s="293"/>
      <c r="T48" s="292"/>
      <c r="U48" s="292"/>
      <c r="V48" s="292"/>
      <c r="W48" s="292"/>
      <c r="X48" s="292"/>
      <c r="Y48" s="292"/>
      <c r="Z48" s="292"/>
      <c r="AA48" s="292"/>
      <c r="AB48" s="292"/>
      <c r="AC48" s="292"/>
      <c r="AD48" s="292"/>
      <c r="AE48" s="292"/>
      <c r="AK48" s="154">
        <f>IF(AK10=1,E48*AP47,E48*AP48)</f>
        <v>0</v>
      </c>
      <c r="AL48" s="155"/>
      <c r="AP48" s="149">
        <v>18487</v>
      </c>
    </row>
    <row r="49" spans="1:64" ht="24.95" customHeight="1">
      <c r="A49" s="23"/>
      <c r="B49" s="42"/>
      <c r="D49" s="42"/>
      <c r="E49" s="43"/>
      <c r="H49" s="43"/>
      <c r="I49" s="43"/>
      <c r="J49" s="43"/>
      <c r="K49" s="43"/>
      <c r="L49" s="43"/>
      <c r="M49" s="43"/>
      <c r="N49" s="43"/>
      <c r="O49" s="316" t="s">
        <v>1281</v>
      </c>
      <c r="P49" s="292"/>
      <c r="Q49" s="292"/>
      <c r="R49" s="293"/>
      <c r="T49" s="292"/>
      <c r="U49" s="292"/>
      <c r="V49" s="292"/>
      <c r="W49" s="292"/>
      <c r="X49" s="292"/>
      <c r="Y49" s="292"/>
      <c r="Z49" s="292"/>
      <c r="AA49" s="292"/>
      <c r="AB49" s="292"/>
      <c r="AC49" s="292"/>
      <c r="AD49" s="292"/>
      <c r="AE49" s="292"/>
      <c r="AK49" s="152"/>
    </row>
    <row r="50" spans="1:64"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64" ht="24.95" customHeight="1">
      <c r="A51" s="42"/>
      <c r="B51" s="42"/>
      <c r="C51" s="336" t="s">
        <v>1211</v>
      </c>
      <c r="E51" s="42"/>
      <c r="H51" s="43"/>
      <c r="I51" s="43"/>
      <c r="J51" s="43"/>
      <c r="K51" s="43"/>
      <c r="L51" s="43"/>
      <c r="M51" s="43"/>
      <c r="N51" s="43"/>
      <c r="O51" s="43"/>
      <c r="P51" s="43"/>
      <c r="Q51" s="43"/>
      <c r="R51" s="43"/>
      <c r="S51" s="43"/>
    </row>
    <row r="52" spans="1:64" ht="24.95" customHeight="1" thickBot="1">
      <c r="A52" s="23"/>
      <c r="C52" s="42"/>
      <c r="D52" s="43"/>
      <c r="E52" s="43"/>
      <c r="G52" s="43"/>
      <c r="H52" s="43"/>
      <c r="I52" s="43"/>
      <c r="J52" s="43"/>
      <c r="K52" s="43"/>
      <c r="L52" s="43"/>
      <c r="M52" s="398" t="s">
        <v>1837</v>
      </c>
      <c r="N52" s="197"/>
      <c r="O52" s="197"/>
      <c r="P52" s="197"/>
      <c r="Q52" s="388" t="s">
        <v>1838</v>
      </c>
      <c r="R52" s="389" t="str">
        <f>IF(OR($L$10="",$N$10=""),"","令和" &amp; (YEAR(EDATE($AQ$10,-3))-2018) &amp; "年" &amp; MONTH(EDATE($AQ$10,-3)) &amp; "月")</f>
        <v/>
      </c>
      <c r="S52" s="388"/>
      <c r="T52" s="390"/>
      <c r="U52" s="390"/>
      <c r="V52" s="390" t="s">
        <v>1835</v>
      </c>
      <c r="W52" s="389" t="str">
        <f>IF(OR($L$10="",$N$10=""),"","令和" &amp; (YEAR(EDATE($AQ$10,-2))-2018) &amp; "年" &amp; MONTH(EDATE($AQ$10,-2)) &amp; "月")</f>
        <v/>
      </c>
      <c r="X52" s="399"/>
      <c r="Y52" s="390"/>
      <c r="Z52" s="390"/>
      <c r="AA52" s="390" t="s">
        <v>1835</v>
      </c>
      <c r="AB52" s="389" t="str">
        <f>IF(OR($L$10="",$N$10=""),"","令和" &amp; (YEAR(EDATE($AQ$10,-1))-2018) &amp; "年" &amp; MONTH(EDATE($AQ$10,-1)) &amp; "月")</f>
        <v/>
      </c>
      <c r="AC52" s="392"/>
      <c r="AD52" s="392"/>
      <c r="AE52" s="390"/>
      <c r="AF52" s="390" t="s">
        <v>1839</v>
      </c>
      <c r="AG52" s="390"/>
      <c r="AH52" s="390"/>
    </row>
    <row r="53" spans="1:64" ht="24.95" customHeight="1" thickTop="1" thickBot="1">
      <c r="A53" s="23"/>
      <c r="B53" s="42" t="s">
        <v>325</v>
      </c>
      <c r="D53" s="43"/>
      <c r="E53" s="43"/>
      <c r="H53" s="43"/>
      <c r="I53" s="22"/>
      <c r="J53" s="22"/>
      <c r="K53" s="22"/>
      <c r="L53" s="22"/>
      <c r="M53" s="22"/>
      <c r="N53" s="22"/>
      <c r="O53" s="22"/>
      <c r="P53" s="22"/>
      <c r="Q53" s="22"/>
      <c r="R53" s="22"/>
      <c r="S53" s="43"/>
    </row>
    <row r="54" spans="1:64" ht="30" customHeight="1" thickTop="1" thickBot="1">
      <c r="A54" s="23"/>
      <c r="B54" s="42"/>
      <c r="D54" s="43" t="s">
        <v>92</v>
      </c>
      <c r="E54" s="42" t="s">
        <v>326</v>
      </c>
      <c r="H54" s="43"/>
      <c r="I54" s="43"/>
      <c r="J54" s="43"/>
      <c r="K54" s="43"/>
      <c r="L54" s="43"/>
      <c r="R54" s="572" t="str">
        <f>IF(SUM(AK35,AK38,AK44,AK48)=0,"",SUM(AK35,AK38,AK44,AK48))</f>
        <v/>
      </c>
      <c r="S54" s="573"/>
      <c r="T54" s="573"/>
      <c r="U54" s="573"/>
      <c r="V54" s="573"/>
      <c r="W54" s="573"/>
      <c r="X54" s="574"/>
      <c r="Y54" s="43" t="s">
        <v>85</v>
      </c>
    </row>
    <row r="55" spans="1:64" ht="24.95" customHeight="1" thickTop="1">
      <c r="A55" s="23"/>
      <c r="B55" s="42"/>
      <c r="D55" s="43"/>
      <c r="E55" s="43"/>
      <c r="H55" s="43"/>
      <c r="I55" s="22"/>
      <c r="J55" s="22"/>
      <c r="K55" s="22"/>
      <c r="L55" s="22"/>
      <c r="M55" s="22"/>
      <c r="N55" s="22"/>
      <c r="R55" s="22"/>
      <c r="S55" s="22"/>
      <c r="T55" s="22"/>
      <c r="U55" s="22"/>
      <c r="V55" s="43"/>
    </row>
    <row r="56" spans="1:64" ht="24.95" customHeight="1" thickBot="1">
      <c r="A56" s="23"/>
      <c r="B56" s="42" t="s">
        <v>327</v>
      </c>
      <c r="D56" s="43"/>
      <c r="E56" s="43"/>
      <c r="H56" s="43"/>
      <c r="I56" s="22"/>
      <c r="J56" s="22"/>
      <c r="K56" s="22"/>
      <c r="L56" s="22"/>
      <c r="M56" s="22"/>
      <c r="N56" s="22"/>
      <c r="R56" s="22"/>
      <c r="S56" s="22"/>
      <c r="T56" s="22"/>
      <c r="U56" s="22"/>
      <c r="V56" s="43"/>
    </row>
    <row r="57" spans="1:64" ht="30" customHeight="1" thickTop="1" thickBot="1">
      <c r="A57" s="23"/>
      <c r="B57" s="42"/>
      <c r="D57" s="43" t="s">
        <v>92</v>
      </c>
      <c r="E57" s="42" t="s">
        <v>328</v>
      </c>
      <c r="H57" s="43"/>
      <c r="I57" s="43"/>
      <c r="J57" s="43"/>
      <c r="K57" s="43"/>
      <c r="L57" s="43"/>
      <c r="R57" s="572" t="str">
        <f>IFERROR(SUM(AK35,AK38,AK44,AK48)*M28,"")</f>
        <v/>
      </c>
      <c r="S57" s="573"/>
      <c r="T57" s="573"/>
      <c r="U57" s="573"/>
      <c r="V57" s="573"/>
      <c r="W57" s="573"/>
      <c r="X57" s="574"/>
      <c r="Y57" s="43" t="s">
        <v>85</v>
      </c>
      <c r="Z57" s="203"/>
      <c r="AA57" s="203"/>
      <c r="AB57" s="203"/>
      <c r="AC57" s="203"/>
      <c r="AD57" s="203"/>
      <c r="AE57" s="203"/>
      <c r="AF57" s="203"/>
      <c r="AG57" s="203"/>
      <c r="AH57" s="203"/>
      <c r="AI57" s="203"/>
    </row>
    <row r="58" spans="1:64" ht="30" customHeight="1" thickTop="1">
      <c r="A58" s="23"/>
      <c r="B58" s="42"/>
      <c r="E58" s="336" t="s">
        <v>1486</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64"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64" ht="24.95" customHeight="1">
      <c r="A60" s="22" t="s">
        <v>1847</v>
      </c>
    </row>
    <row r="61" spans="1:64" ht="24.95" customHeight="1">
      <c r="A61" s="22" t="s">
        <v>1848</v>
      </c>
    </row>
    <row r="62" spans="1:64" ht="24.95" customHeight="1">
      <c r="B62" s="27" t="s">
        <v>1872</v>
      </c>
      <c r="F62" s="27"/>
      <c r="AK62" s="59"/>
    </row>
    <row r="63" spans="1:64" ht="24.95" customHeight="1">
      <c r="B63" s="27" t="s">
        <v>1849</v>
      </c>
      <c r="F63" s="27"/>
      <c r="AK63" s="59"/>
    </row>
    <row r="64" spans="1:64" s="59" customFormat="1" ht="24.95" customHeight="1">
      <c r="A64" s="27"/>
      <c r="B64" s="27"/>
      <c r="C64" s="27" t="s">
        <v>1850</v>
      </c>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Q64" s="27"/>
      <c r="AR64" s="27"/>
      <c r="AS64" s="27"/>
      <c r="AT64" s="27"/>
      <c r="AU64" s="27"/>
      <c r="AV64" s="27"/>
      <c r="AW64" s="27"/>
      <c r="AX64" s="27"/>
      <c r="AY64" s="27"/>
      <c r="AZ64" s="27"/>
      <c r="BA64" s="27"/>
      <c r="BB64" s="27"/>
      <c r="BC64" s="27"/>
      <c r="BD64" s="27"/>
      <c r="BE64" s="27"/>
      <c r="BF64" s="27"/>
      <c r="BG64" s="27"/>
      <c r="BH64" s="27"/>
      <c r="BI64" s="27"/>
      <c r="BJ64" s="27"/>
      <c r="BK64" s="27"/>
      <c r="BL64" s="27"/>
    </row>
    <row r="65" spans="1:64" s="59" customFormat="1" ht="24.95" customHeight="1">
      <c r="A65" s="27"/>
      <c r="B65" s="27"/>
      <c r="C65" s="27" t="s">
        <v>1851</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t="s">
        <v>1852</v>
      </c>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t="s">
        <v>1853</v>
      </c>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t="s">
        <v>1854</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t="s">
        <v>1855</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t="s">
        <v>1856</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t="s">
        <v>1857</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t="s">
        <v>1858</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t="s">
        <v>1859</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333" t="s">
        <v>1860</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t="s">
        <v>1861</v>
      </c>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333" t="s">
        <v>1862</v>
      </c>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t="s">
        <v>1863</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t="s">
        <v>1864</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t="s">
        <v>1865</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t="s">
        <v>1866</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t="s">
        <v>1867</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t="s">
        <v>1868</v>
      </c>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t="s">
        <v>1869</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t="s">
        <v>1870</v>
      </c>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t="s">
        <v>1871</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sheetData>
  <sheetProtection algorithmName="SHA-512" hashValue="TCqlJnNoPYM969DaVzhVMu8kNGQUrazmt1+ulWLb9Eyp2qRI6Oo49q5s9EpD3Cy9NnDffI8ybMElTPwvDzkJ0w==" saltValue="6/B8wgUdDdjLiaExOxXO3A==" spinCount="100000" sheet="1" objects="1" scenarios="1"/>
  <mergeCells count="19">
    <mergeCell ref="E48:K48"/>
    <mergeCell ref="E44:K44"/>
    <mergeCell ref="R54:X54"/>
    <mergeCell ref="R57:X57"/>
    <mergeCell ref="M38:S38"/>
    <mergeCell ref="AH40:AH41"/>
    <mergeCell ref="B6:G6"/>
    <mergeCell ref="H6:T6"/>
    <mergeCell ref="Z44:AF44"/>
    <mergeCell ref="M22:S22"/>
    <mergeCell ref="M19:S19"/>
    <mergeCell ref="M28:S28"/>
    <mergeCell ref="M35:S35"/>
    <mergeCell ref="Q11:AJ11"/>
    <mergeCell ref="A3:AJ3"/>
    <mergeCell ref="B7:G7"/>
    <mergeCell ref="H7:T7"/>
    <mergeCell ref="N10:O10"/>
    <mergeCell ref="N13:O13"/>
  </mergeCells>
  <phoneticPr fontId="1"/>
  <conditionalFormatting sqref="C51">
    <cfRule type="expression" dxfId="33" priority="4">
      <formula>$AK$58=TRUE</formula>
    </cfRule>
  </conditionalFormatting>
  <conditionalFormatting sqref="D34">
    <cfRule type="expression" dxfId="32" priority="6">
      <formula>$AK$58=TRUE</formula>
    </cfRule>
  </conditionalFormatting>
  <conditionalFormatting sqref="D37">
    <cfRule type="expression" dxfId="31" priority="5">
      <formula>$AK$58=TRUE</formula>
    </cfRule>
  </conditionalFormatting>
  <conditionalFormatting sqref="D40">
    <cfRule type="expression" dxfId="30" priority="11">
      <formula>$AK$40=TRUE</formula>
    </cfRule>
  </conditionalFormatting>
  <conditionalFormatting sqref="O48:O49">
    <cfRule type="expression" dxfId="29" priority="3">
      <formula>$AK$45=TRUE</formula>
    </cfRule>
  </conditionalFormatting>
  <conditionalFormatting sqref="P48:P49">
    <cfRule type="expression" dxfId="28" priority="7">
      <formula>$AK$40=TRUE</formula>
    </cfRule>
  </conditionalFormatting>
  <conditionalFormatting sqref="Q41">
    <cfRule type="expression" dxfId="27" priority="9">
      <formula>$AK$40=TRUE</formula>
    </cfRule>
  </conditionalFormatting>
  <conditionalFormatting sqref="AG26">
    <cfRule type="expression" dxfId="26" priority="2">
      <formula>$AK$60=TRUE</formula>
    </cfRule>
  </conditionalFormatting>
  <conditionalFormatting sqref="AG39">
    <cfRule type="expression" dxfId="25" priority="1">
      <formula>$AK$60=TRUE</formula>
    </cfRule>
  </conditionalFormatting>
  <conditionalFormatting sqref="AH40">
    <cfRule type="expression" dxfId="24" priority="10">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4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329</v>
      </c>
    </row>
    <row r="3" spans="1:8" ht="18.75" customHeight="1">
      <c r="A3" s="62" t="s">
        <v>250</v>
      </c>
      <c r="B3" s="38"/>
      <c r="C3" s="38"/>
      <c r="D3" s="38"/>
      <c r="E3" s="38"/>
      <c r="F3" s="38"/>
      <c r="G3" s="38"/>
      <c r="H3" s="38"/>
    </row>
    <row r="4" spans="1:8">
      <c r="A4" s="62" t="s">
        <v>330</v>
      </c>
      <c r="B4" s="38"/>
      <c r="C4" s="38"/>
      <c r="D4" s="38"/>
      <c r="E4" s="38"/>
      <c r="F4" s="38"/>
      <c r="G4" s="38"/>
      <c r="H4" s="38"/>
    </row>
    <row r="5" spans="1:8">
      <c r="A5" s="62" t="s">
        <v>331</v>
      </c>
      <c r="B5" s="38"/>
      <c r="C5" s="38"/>
      <c r="D5" s="38"/>
      <c r="E5" s="38"/>
      <c r="F5" s="38"/>
      <c r="G5" s="38"/>
      <c r="H5" s="38"/>
    </row>
    <row r="6" spans="1:8">
      <c r="A6" s="62" t="s">
        <v>332</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62LtZ3yjLbbwC/2BFdd69FmLzY2Oj73U/mRmIxUOzy160B5epU3W1Tqhf/zlkZuOkFbuH3yDxjZC/PuQl3nOYw==" saltValue="IghGm2IueSJ4NumOMz7dxA=="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99"/>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9.87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1699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2"/>
      <c r="B2" s="312"/>
      <c r="C2" s="312"/>
      <c r="D2" s="312"/>
      <c r="E2" s="312"/>
      <c r="F2" s="312"/>
      <c r="G2" s="576" t="str">
        <f>IF(AH14=TRUE,C14,IF(AH15=TRUE,C15,""))</f>
        <v/>
      </c>
      <c r="H2" s="576"/>
      <c r="I2" s="576"/>
      <c r="J2" s="576"/>
      <c r="K2" s="576"/>
      <c r="M2" s="576" t="str">
        <f>IF(AH9=TRUE,C9,IF(AH10=TRUE,C10,""))</f>
        <v/>
      </c>
      <c r="N2" s="576"/>
      <c r="O2" s="576"/>
      <c r="P2" s="576"/>
      <c r="Q2" s="576"/>
      <c r="R2" s="576"/>
      <c r="S2" s="312" t="s">
        <v>1257</v>
      </c>
      <c r="T2" s="312"/>
      <c r="U2" s="582"/>
      <c r="V2" s="582"/>
      <c r="W2" s="583" t="s">
        <v>333</v>
      </c>
      <c r="X2" s="583"/>
      <c r="Y2" s="583"/>
      <c r="Z2" s="583"/>
      <c r="AA2" s="583"/>
      <c r="AB2" s="583"/>
      <c r="AC2" s="583"/>
      <c r="AD2" s="583"/>
      <c r="AE2" s="583"/>
      <c r="AF2" s="583"/>
      <c r="AG2" s="58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84" t="s">
        <v>334</v>
      </c>
      <c r="T4" s="584"/>
      <c r="U4" s="584"/>
      <c r="V4" s="584"/>
      <c r="W4" s="584"/>
      <c r="X4" s="585" t="str">
        <f>IF('様式95_外来・在宅ベースアップ評価料（Ⅰ）'!H17=0,"",'様式95_外来・在宅ベースアップ評価料（Ⅰ）'!H17)</f>
        <v/>
      </c>
      <c r="Y4" s="586"/>
      <c r="Z4" s="586"/>
      <c r="AA4" s="586"/>
      <c r="AB4" s="586"/>
      <c r="AC4" s="586"/>
      <c r="AD4" s="586"/>
      <c r="AE4" s="586"/>
      <c r="AF4" s="586"/>
      <c r="AG4" s="587"/>
    </row>
    <row r="5" spans="1:43" ht="16.149999999999999" customHeight="1">
      <c r="A5" s="3"/>
      <c r="B5" s="3"/>
      <c r="C5" s="3"/>
      <c r="D5" s="3"/>
      <c r="E5" s="3"/>
      <c r="F5" s="3"/>
      <c r="G5" s="3"/>
      <c r="H5" s="3"/>
      <c r="I5" s="3"/>
      <c r="J5" s="3"/>
      <c r="K5" s="3"/>
      <c r="L5" s="3"/>
      <c r="M5" s="3"/>
      <c r="N5" s="3"/>
      <c r="O5" s="3"/>
      <c r="P5" s="3"/>
      <c r="Q5" s="3"/>
      <c r="R5" s="3"/>
      <c r="S5" s="591" t="s">
        <v>335</v>
      </c>
      <c r="T5" s="591"/>
      <c r="U5" s="591"/>
      <c r="V5" s="591"/>
      <c r="W5" s="592"/>
      <c r="X5" s="585" t="str">
        <f>IF('様式95_外来・在宅ベースアップ評価料（Ⅰ）'!H18=0,"",'様式95_外来・在宅ベースアップ評価料（Ⅰ）'!H18)</f>
        <v/>
      </c>
      <c r="Y5" s="586"/>
      <c r="Z5" s="586"/>
      <c r="AA5" s="586"/>
      <c r="AB5" s="586"/>
      <c r="AC5" s="586"/>
      <c r="AD5" s="586"/>
      <c r="AE5" s="586"/>
      <c r="AF5" s="586"/>
      <c r="AG5" s="587"/>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336</v>
      </c>
      <c r="B7" s="3"/>
      <c r="C7" s="3"/>
      <c r="D7" s="3"/>
      <c r="E7" s="3"/>
      <c r="F7" s="3"/>
      <c r="G7" s="369"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69"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607" t="s">
        <v>16</v>
      </c>
      <c r="C19" s="608"/>
      <c r="D19" s="608"/>
      <c r="E19" s="606"/>
      <c r="F19" s="606"/>
      <c r="G19" s="11" t="s">
        <v>17</v>
      </c>
      <c r="H19" s="606"/>
      <c r="I19" s="606"/>
      <c r="J19" s="11" t="s">
        <v>31</v>
      </c>
      <c r="K19" s="11"/>
      <c r="L19" s="11" t="s">
        <v>344</v>
      </c>
      <c r="M19" s="11" t="s">
        <v>16</v>
      </c>
      <c r="N19" s="11"/>
      <c r="O19" s="606"/>
      <c r="P19" s="606"/>
      <c r="Q19" s="11" t="s">
        <v>17</v>
      </c>
      <c r="R19" s="606"/>
      <c r="S19" s="606"/>
      <c r="T19" s="12" t="s">
        <v>31</v>
      </c>
      <c r="V19" s="593" t="str">
        <f>IF(OR(E19="",H19="",O19="",R19=""),"",((O19-E19)*12)+(R19-H19)+1)</f>
        <v/>
      </c>
      <c r="W19" s="593"/>
      <c r="X19" s="593"/>
      <c r="Y19" s="594"/>
      <c r="Z19" s="3" t="s">
        <v>345</v>
      </c>
      <c r="AA19" s="3"/>
      <c r="AG19" s="3"/>
    </row>
    <row r="20" spans="1:44" s="61" customFormat="1" ht="15" customHeight="1">
      <c r="A20" s="334" t="s">
        <v>266</v>
      </c>
      <c r="B20" s="127" t="s">
        <v>1467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4" t="s">
        <v>266</v>
      </c>
      <c r="B21" s="127" t="s">
        <v>1587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1468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607" t="s">
        <v>16</v>
      </c>
      <c r="C24" s="608"/>
      <c r="D24" s="608"/>
      <c r="E24" s="606"/>
      <c r="F24" s="606"/>
      <c r="G24" s="11" t="s">
        <v>17</v>
      </c>
      <c r="H24" s="606"/>
      <c r="I24" s="606"/>
      <c r="J24" s="11" t="s">
        <v>31</v>
      </c>
      <c r="K24" s="11"/>
      <c r="L24" s="11" t="s">
        <v>344</v>
      </c>
      <c r="M24" s="11" t="s">
        <v>16</v>
      </c>
      <c r="N24" s="11"/>
      <c r="O24" s="606"/>
      <c r="P24" s="606"/>
      <c r="Q24" s="11" t="s">
        <v>17</v>
      </c>
      <c r="R24" s="606"/>
      <c r="S24" s="606"/>
      <c r="T24" s="12" t="s">
        <v>31</v>
      </c>
      <c r="V24" s="593" t="str">
        <f>IF(OR(E24="",H24="",O24="",R24=""),"",((O24-E24)*12)+(R24-H24)+1)</f>
        <v/>
      </c>
      <c r="W24" s="593"/>
      <c r="X24" s="593"/>
      <c r="Y24" s="594"/>
      <c r="Z24" s="3" t="s">
        <v>345</v>
      </c>
      <c r="AA24" s="3"/>
      <c r="AG24" s="3"/>
    </row>
    <row r="25" spans="1:44" ht="16.149999999999999" customHeight="1">
      <c r="A25" s="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44" ht="15" customHeight="1" thickBot="1">
      <c r="A26" s="2" t="s">
        <v>1913</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44" s="61" customFormat="1" ht="30" customHeight="1">
      <c r="A27" s="640" t="s">
        <v>1914</v>
      </c>
      <c r="B27" s="641"/>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36"/>
      <c r="AC27" s="636"/>
      <c r="AD27" s="636"/>
      <c r="AE27" s="636"/>
      <c r="AF27" s="636"/>
      <c r="AG27" s="637"/>
      <c r="AH27" s="61" t="b">
        <v>0</v>
      </c>
      <c r="AR27" s="4"/>
    </row>
    <row r="28" spans="1:44" s="61" customFormat="1" ht="30" customHeight="1">
      <c r="A28" s="642" t="s">
        <v>1887</v>
      </c>
      <c r="B28" s="643"/>
      <c r="C28" s="643"/>
      <c r="D28" s="643"/>
      <c r="E28" s="643"/>
      <c r="F28" s="643"/>
      <c r="G28" s="643"/>
      <c r="H28" s="643"/>
      <c r="I28" s="630" t="s">
        <v>1888</v>
      </c>
      <c r="J28" s="630"/>
      <c r="K28" s="630"/>
      <c r="L28" s="630"/>
      <c r="M28" s="630"/>
      <c r="N28" s="630"/>
      <c r="O28" s="630"/>
      <c r="P28" s="630"/>
      <c r="Q28" s="630"/>
      <c r="R28" s="630" t="s">
        <v>1889</v>
      </c>
      <c r="S28" s="630"/>
      <c r="T28" s="630"/>
      <c r="U28" s="630"/>
      <c r="V28" s="630"/>
      <c r="W28" s="630"/>
      <c r="X28" s="631" t="str">
        <f>IF($AH$28=$AI$28,"※どちらか１つを選択してください。","")</f>
        <v>※どちらか１つを選択してください。</v>
      </c>
      <c r="Y28" s="631"/>
      <c r="Z28" s="631"/>
      <c r="AA28" s="631"/>
      <c r="AB28" s="631"/>
      <c r="AC28" s="631"/>
      <c r="AD28" s="631"/>
      <c r="AE28" s="631"/>
      <c r="AF28" s="631"/>
      <c r="AG28" s="632"/>
      <c r="AH28" s="61" t="b">
        <v>0</v>
      </c>
      <c r="AI28" s="61" t="b">
        <v>0</v>
      </c>
      <c r="AJ28" s="61" t="str">
        <f>IF($AH$28=$AI$28,"",IF($AH$28=TRUE,1,2))</f>
        <v/>
      </c>
      <c r="AK28" s="429" t="s">
        <v>1909</v>
      </c>
      <c r="AR28" s="4"/>
    </row>
    <row r="29" spans="1:44" s="61" customFormat="1" ht="15" customHeight="1">
      <c r="A29" s="603" t="s">
        <v>1915</v>
      </c>
      <c r="B29" s="604"/>
      <c r="C29" s="604"/>
      <c r="D29" s="604"/>
      <c r="E29" s="604"/>
      <c r="F29" s="604"/>
      <c r="G29" s="604"/>
      <c r="H29" s="604"/>
      <c r="I29" s="604"/>
      <c r="J29" s="604"/>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605"/>
      <c r="AR29" s="4"/>
    </row>
    <row r="30" spans="1:44" s="61" customFormat="1" ht="125.1" customHeight="1" thickBot="1">
      <c r="A30" s="633"/>
      <c r="B30" s="634"/>
      <c r="C30" s="634"/>
      <c r="D30" s="634"/>
      <c r="E30" s="634"/>
      <c r="F30" s="634"/>
      <c r="G30" s="634"/>
      <c r="H30" s="634"/>
      <c r="I30" s="634"/>
      <c r="J30" s="634"/>
      <c r="K30" s="634"/>
      <c r="L30" s="634"/>
      <c r="M30" s="634"/>
      <c r="N30" s="634"/>
      <c r="O30" s="634"/>
      <c r="P30" s="634"/>
      <c r="Q30" s="634"/>
      <c r="R30" s="634"/>
      <c r="S30" s="634"/>
      <c r="T30" s="634"/>
      <c r="U30" s="634"/>
      <c r="V30" s="634"/>
      <c r="W30" s="634"/>
      <c r="X30" s="634"/>
      <c r="Y30" s="634"/>
      <c r="Z30" s="634"/>
      <c r="AA30" s="634"/>
      <c r="AB30" s="634"/>
      <c r="AC30" s="634"/>
      <c r="AD30" s="634"/>
      <c r="AE30" s="634"/>
      <c r="AF30" s="634"/>
      <c r="AG30" s="635"/>
      <c r="AR30" s="4"/>
    </row>
    <row r="31" spans="1:44" s="61" customFormat="1" ht="16.149999999999999" customHeight="1">
      <c r="A31" s="3"/>
      <c r="B31" s="49"/>
      <c r="C31" s="4"/>
      <c r="D31" s="16"/>
      <c r="E31" s="16"/>
      <c r="F31" s="4"/>
      <c r="G31" s="16"/>
      <c r="H31" s="16"/>
      <c r="I31" s="4"/>
      <c r="J31" s="4"/>
      <c r="K31" s="4"/>
      <c r="L31" s="4"/>
      <c r="M31" s="4"/>
      <c r="N31" s="16"/>
      <c r="O31" s="16"/>
      <c r="P31" s="4"/>
      <c r="Q31" s="16"/>
      <c r="R31" s="16"/>
      <c r="S31" s="4"/>
      <c r="T31" s="4"/>
      <c r="U31" s="3"/>
      <c r="V31" s="4"/>
      <c r="W31" s="4"/>
      <c r="X31" s="4"/>
      <c r="Y31" s="4"/>
      <c r="Z31" s="4"/>
      <c r="AA31" s="4"/>
      <c r="AB31" s="3"/>
      <c r="AC31" s="3"/>
      <c r="AD31" s="3"/>
      <c r="AE31" s="3"/>
      <c r="AF31" s="3"/>
      <c r="AG31" s="3"/>
      <c r="AR31" s="4"/>
    </row>
    <row r="32" spans="1:44" s="61" customFormat="1" ht="15" customHeight="1" thickBot="1">
      <c r="A32" s="2" t="s">
        <v>1878</v>
      </c>
      <c r="B32" s="2"/>
      <c r="C32" s="3"/>
      <c r="D32" s="3"/>
      <c r="E32" s="3"/>
      <c r="F32" s="3"/>
      <c r="G32" s="3"/>
      <c r="H32" s="3"/>
      <c r="I32" s="3"/>
      <c r="J32" s="3"/>
      <c r="K32" s="3"/>
      <c r="L32" s="3"/>
      <c r="M32" s="3"/>
      <c r="N32" s="3"/>
      <c r="O32" s="3"/>
      <c r="P32" s="3"/>
      <c r="Q32" s="3"/>
      <c r="R32" s="3"/>
      <c r="S32" s="3"/>
      <c r="T32" s="420"/>
      <c r="U32" s="420"/>
      <c r="V32" s="420"/>
      <c r="W32" s="420"/>
      <c r="X32" s="420"/>
      <c r="Y32" s="420"/>
      <c r="Z32" s="3"/>
      <c r="AA32" s="3"/>
      <c r="AB32" s="3"/>
      <c r="AC32" s="3"/>
      <c r="AD32" s="3"/>
      <c r="AE32" s="3"/>
      <c r="AF32" s="3"/>
      <c r="AG32" s="3"/>
      <c r="AR32" s="4"/>
    </row>
    <row r="33" spans="1:44" s="61" customFormat="1" ht="15" customHeight="1">
      <c r="A33" s="423" t="s">
        <v>1879</v>
      </c>
      <c r="B33" s="424"/>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639"/>
      <c r="AC33" s="639"/>
      <c r="AD33" s="639"/>
      <c r="AE33" s="639"/>
      <c r="AF33" s="639"/>
      <c r="AG33" s="425"/>
      <c r="AH33" s="61" t="b">
        <v>0</v>
      </c>
      <c r="AI33" s="61">
        <f>IF(AH33=TRUE,1,0)</f>
        <v>0</v>
      </c>
      <c r="AJ33" s="429" t="s">
        <v>1886</v>
      </c>
      <c r="AR33" s="4"/>
    </row>
    <row r="34" spans="1:44" s="61" customFormat="1" ht="15" customHeight="1" thickBot="1">
      <c r="A34" s="426" t="s">
        <v>347</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595"/>
      <c r="AC34" s="595"/>
      <c r="AD34" s="595"/>
      <c r="AE34" s="595"/>
      <c r="AF34" s="595"/>
      <c r="AG34" s="122" t="s">
        <v>307</v>
      </c>
      <c r="AR34" s="4"/>
    </row>
    <row r="35" spans="1:44" s="61" customFormat="1" ht="15" customHeight="1">
      <c r="A35" s="131" t="s">
        <v>1877</v>
      </c>
      <c r="B35" s="132" t="s">
        <v>1921</v>
      </c>
      <c r="C35" s="127"/>
      <c r="D35" s="127"/>
      <c r="E35" s="127"/>
      <c r="F35" s="127"/>
      <c r="G35" s="127"/>
      <c r="H35" s="127"/>
      <c r="I35" s="127"/>
      <c r="J35" s="127"/>
      <c r="K35" s="127"/>
      <c r="L35" s="127"/>
      <c r="M35" s="127"/>
      <c r="N35" s="127"/>
      <c r="O35" s="127"/>
      <c r="P35" s="127"/>
      <c r="Q35" s="127"/>
      <c r="R35" s="127"/>
      <c r="S35" s="127"/>
      <c r="T35" s="421"/>
      <c r="U35" s="421"/>
      <c r="V35" s="421"/>
      <c r="W35" s="421"/>
      <c r="X35" s="421"/>
      <c r="Y35" s="421"/>
      <c r="Z35" s="421"/>
      <c r="AA35" s="422"/>
      <c r="AB35" s="422"/>
      <c r="AC35" s="422"/>
      <c r="AD35" s="422"/>
      <c r="AE35" s="131"/>
      <c r="AF35" s="127"/>
      <c r="AG35" s="133"/>
      <c r="AR35" s="4"/>
    </row>
    <row r="36" spans="1:44" s="61" customFormat="1" ht="15" customHeight="1">
      <c r="A36" s="131" t="s">
        <v>1877</v>
      </c>
      <c r="B36" s="132" t="s">
        <v>1882</v>
      </c>
      <c r="C36" s="127"/>
      <c r="D36" s="127"/>
      <c r="E36" s="127"/>
      <c r="F36" s="127"/>
      <c r="G36" s="127"/>
      <c r="H36" s="127"/>
      <c r="I36" s="127"/>
      <c r="J36" s="127"/>
      <c r="K36" s="127"/>
      <c r="L36" s="127"/>
      <c r="M36" s="127"/>
      <c r="N36" s="127"/>
      <c r="O36" s="127"/>
      <c r="P36" s="127"/>
      <c r="Q36" s="127"/>
      <c r="R36" s="127"/>
      <c r="S36" s="127"/>
      <c r="T36" s="421"/>
      <c r="U36" s="421"/>
      <c r="V36" s="421"/>
      <c r="W36" s="421"/>
      <c r="X36" s="421"/>
      <c r="Y36" s="421"/>
      <c r="Z36" s="421"/>
      <c r="AA36" s="422"/>
      <c r="AB36" s="422"/>
      <c r="AC36" s="422"/>
      <c r="AD36" s="422"/>
      <c r="AE36" s="131"/>
      <c r="AF36" s="127"/>
      <c r="AG36" s="133"/>
      <c r="AR36" s="4"/>
    </row>
    <row r="37" spans="1:44" s="61" customFormat="1" ht="15" customHeight="1" thickBot="1">
      <c r="A37" s="131"/>
      <c r="B37" s="132"/>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31"/>
      <c r="AB37" s="131"/>
      <c r="AC37" s="131"/>
      <c r="AD37" s="131"/>
      <c r="AE37" s="131"/>
      <c r="AF37" s="127"/>
      <c r="AG37" s="133"/>
      <c r="AR37" s="4"/>
    </row>
    <row r="38" spans="1:44" s="61" customFormat="1" ht="15" customHeight="1">
      <c r="A38" s="134" t="s">
        <v>348</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599"/>
      <c r="AC38" s="599"/>
      <c r="AD38" s="599"/>
      <c r="AE38" s="599"/>
      <c r="AF38" s="599"/>
      <c r="AG38" s="25" t="s">
        <v>307</v>
      </c>
      <c r="AR38" s="4"/>
    </row>
    <row r="39" spans="1:44" s="61" customFormat="1" ht="15" customHeight="1">
      <c r="A39" s="1" t="s">
        <v>349</v>
      </c>
      <c r="B39" s="5"/>
      <c r="C39" s="5"/>
      <c r="D39" s="5"/>
      <c r="E39" s="5"/>
      <c r="F39" s="5"/>
      <c r="G39" s="5"/>
      <c r="H39" s="5"/>
      <c r="I39" s="5"/>
      <c r="J39" s="5"/>
      <c r="K39" s="5"/>
      <c r="L39" s="5"/>
      <c r="M39" s="5"/>
      <c r="N39" s="5"/>
      <c r="O39" s="5"/>
      <c r="P39" s="5"/>
      <c r="Q39" s="5"/>
      <c r="R39" s="5"/>
      <c r="S39" s="5"/>
      <c r="T39" s="5"/>
      <c r="U39" s="5"/>
      <c r="V39" s="5"/>
      <c r="W39" s="5"/>
      <c r="X39" s="5"/>
      <c r="Y39" s="5"/>
      <c r="Z39" s="5"/>
      <c r="AA39" s="5"/>
      <c r="AB39" s="597"/>
      <c r="AC39" s="597"/>
      <c r="AD39" s="597"/>
      <c r="AE39" s="597"/>
      <c r="AF39" s="597"/>
      <c r="AG39" s="6" t="s">
        <v>307</v>
      </c>
      <c r="AR39" s="4"/>
    </row>
    <row r="40" spans="1:44" s="61" customFormat="1" ht="15" customHeight="1" thickBot="1">
      <c r="A40" s="13" t="s">
        <v>350</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598"/>
      <c r="AC40" s="598"/>
      <c r="AD40" s="598"/>
      <c r="AE40" s="598"/>
      <c r="AF40" s="598"/>
      <c r="AG40" s="15" t="s">
        <v>307</v>
      </c>
      <c r="AR40" s="4"/>
    </row>
    <row r="41" spans="1:44" ht="15" customHeight="1" thickTop="1" thickBot="1">
      <c r="A41" s="427" t="str">
        <f>IF($AH$33=TRUE,$AK$42,$AK$44)</f>
        <v>（７）ベースアップ評価料等による収入の実績額【（４）＋（５）＋（６）】</v>
      </c>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596" t="str">
        <f>IF(AH33=TRUE,AI42,IF(AI41=TRUE,"",AI44))</f>
        <v/>
      </c>
      <c r="AC41" s="596"/>
      <c r="AD41" s="596"/>
      <c r="AE41" s="596"/>
      <c r="AF41" s="596"/>
      <c r="AG41" s="195" t="s">
        <v>307</v>
      </c>
      <c r="AI41" s="61" t="b">
        <f>IF(AND(AB34="",AB38="",AB39="",AB40=""),TRUE,FALSE)</f>
        <v>1</v>
      </c>
      <c r="AJ41" s="429" t="s">
        <v>1883</v>
      </c>
    </row>
    <row r="42" spans="1:44" s="61" customFormat="1" ht="15" customHeight="1">
      <c r="A42" s="131" t="s">
        <v>266</v>
      </c>
      <c r="B42" s="132" t="s">
        <v>351</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31"/>
      <c r="AB42" s="131"/>
      <c r="AC42" s="131"/>
      <c r="AD42" s="131"/>
      <c r="AE42" s="131"/>
      <c r="AF42" s="127"/>
      <c r="AG42" s="133"/>
      <c r="AI42" s="414">
        <f>SUM(AB34,AB38:AF40)</f>
        <v>0</v>
      </c>
      <c r="AK42" s="61" t="s">
        <v>1881</v>
      </c>
      <c r="AR42" s="4"/>
    </row>
    <row r="43" spans="1:44" s="61" customFormat="1" ht="15" customHeight="1">
      <c r="A43" s="131" t="s">
        <v>1877</v>
      </c>
      <c r="B43" s="132" t="s">
        <v>1899</v>
      </c>
      <c r="C43" s="127"/>
      <c r="D43" s="127"/>
      <c r="E43" s="127"/>
      <c r="F43" s="127"/>
      <c r="G43" s="127"/>
      <c r="H43" s="127"/>
      <c r="I43" s="127"/>
      <c r="J43" s="127"/>
      <c r="K43" s="127"/>
      <c r="L43" s="127"/>
      <c r="M43" s="127"/>
      <c r="N43" s="127"/>
      <c r="O43" s="127"/>
      <c r="P43" s="127"/>
      <c r="Q43" s="127"/>
      <c r="R43" s="434"/>
      <c r="S43" s="127"/>
      <c r="T43" s="127"/>
      <c r="U43" s="127"/>
      <c r="V43" s="127"/>
      <c r="W43" s="127"/>
      <c r="X43" s="127"/>
      <c r="Y43" s="127"/>
      <c r="Z43" s="127"/>
      <c r="AA43" s="131"/>
      <c r="AB43" s="131"/>
      <c r="AC43" s="131"/>
      <c r="AD43" s="131"/>
      <c r="AE43" s="131"/>
      <c r="AF43" s="127"/>
      <c r="AG43" s="133"/>
      <c r="AJ43" s="429" t="s">
        <v>1884</v>
      </c>
      <c r="AR43" s="4"/>
    </row>
    <row r="44" spans="1:44" s="61" customFormat="1" ht="15" customHeight="1">
      <c r="A44" s="131"/>
      <c r="B44" s="132" t="s">
        <v>1900</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I44" s="414">
        <f>SUM(AB38:AF40)</f>
        <v>0</v>
      </c>
      <c r="AK44" s="61" t="s">
        <v>1880</v>
      </c>
      <c r="AR44" s="4"/>
    </row>
    <row r="45" spans="1:44"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J45" s="429" t="s">
        <v>1885</v>
      </c>
    </row>
    <row r="46" spans="1:44" ht="15" customHeight="1">
      <c r="A46" s="2" t="s">
        <v>1458</v>
      </c>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4" s="61" customFormat="1" ht="15" customHeight="1" thickBot="1">
      <c r="A47" s="130" t="s">
        <v>352</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595"/>
      <c r="AC47" s="595"/>
      <c r="AD47" s="595"/>
      <c r="AE47" s="595"/>
      <c r="AF47" s="595"/>
      <c r="AG47" s="122" t="s">
        <v>307</v>
      </c>
      <c r="AR47" s="4"/>
    </row>
    <row r="48" spans="1:44" s="61" customFormat="1" ht="1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135"/>
      <c r="AC48" s="135"/>
      <c r="AD48" s="135"/>
      <c r="AE48" s="135"/>
      <c r="AF48" s="135"/>
      <c r="AG48" s="4"/>
      <c r="AR48" s="4"/>
    </row>
    <row r="49" spans="1:44" ht="15" customHeight="1">
      <c r="A49" s="2" t="s">
        <v>1459</v>
      </c>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44" s="61" customFormat="1" ht="15" customHeight="1">
      <c r="A50" s="13" t="s">
        <v>1460</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200"/>
      <c r="AC50" s="200"/>
      <c r="AD50" s="200"/>
      <c r="AE50" s="200"/>
      <c r="AF50" s="200"/>
      <c r="AG50" s="201"/>
      <c r="AR50" s="4"/>
    </row>
    <row r="51" spans="1:44" s="61" customFormat="1" ht="15" customHeight="1" thickBot="1">
      <c r="A51" s="7" t="s">
        <v>1266</v>
      </c>
      <c r="B51" s="8"/>
      <c r="C51" s="8"/>
      <c r="D51" s="8"/>
      <c r="E51" s="8"/>
      <c r="F51" s="8"/>
      <c r="G51" s="8"/>
      <c r="H51" s="8"/>
      <c r="I51" s="8"/>
      <c r="J51" s="8"/>
      <c r="K51" s="8"/>
      <c r="L51" s="8"/>
      <c r="M51" s="8"/>
      <c r="N51" s="8"/>
      <c r="O51" s="8"/>
      <c r="P51" s="8"/>
      <c r="Q51" s="8"/>
      <c r="R51" s="8"/>
      <c r="S51" s="8"/>
      <c r="T51" s="8"/>
      <c r="U51" s="8"/>
      <c r="V51" s="8"/>
      <c r="W51" s="8"/>
      <c r="X51" s="8"/>
      <c r="Y51" s="8"/>
      <c r="Z51" s="8"/>
      <c r="AA51" s="8"/>
      <c r="AB51" s="624" t="str">
        <f>IF(SUM(AB41,AB47)=0,"",SUM(AB41,AB47))</f>
        <v/>
      </c>
      <c r="AC51" s="624"/>
      <c r="AD51" s="624"/>
      <c r="AE51" s="624"/>
      <c r="AF51" s="624"/>
      <c r="AG51" s="9" t="s">
        <v>307</v>
      </c>
      <c r="AR51" s="4"/>
    </row>
    <row r="52" spans="1:44" s="61" customFormat="1" ht="15" customHeight="1">
      <c r="A52" s="50"/>
      <c r="B52" s="3"/>
      <c r="C52" s="3"/>
      <c r="D52" s="3"/>
      <c r="E52" s="3"/>
      <c r="F52" s="3"/>
      <c r="G52" s="3"/>
      <c r="H52" s="3"/>
      <c r="I52" s="3"/>
      <c r="J52" s="3"/>
      <c r="K52" s="3"/>
      <c r="L52" s="3"/>
      <c r="M52" s="3"/>
      <c r="N52" s="3"/>
      <c r="O52" s="3"/>
      <c r="P52" s="3"/>
      <c r="Q52" s="3"/>
      <c r="R52" s="3"/>
      <c r="S52" s="3"/>
      <c r="T52" s="3"/>
      <c r="U52" s="3"/>
      <c r="V52" s="3"/>
      <c r="W52" s="3"/>
      <c r="X52" s="3"/>
      <c r="Y52" s="3"/>
      <c r="Z52" s="3"/>
      <c r="AA52" s="171"/>
      <c r="AB52" s="171"/>
      <c r="AC52" s="171"/>
      <c r="AD52" s="171"/>
      <c r="AE52" s="171"/>
      <c r="AF52" s="3"/>
      <c r="AG52" s="4"/>
      <c r="AR52" s="4"/>
    </row>
    <row r="53" spans="1:44" s="61" customFormat="1" ht="15" customHeight="1">
      <c r="A53" s="50" t="s">
        <v>1892</v>
      </c>
      <c r="B53" s="3"/>
      <c r="C53" s="3"/>
      <c r="D53" s="3"/>
      <c r="E53" s="3"/>
      <c r="F53" s="3"/>
      <c r="G53" s="3"/>
      <c r="H53" s="3"/>
      <c r="I53" s="3"/>
      <c r="J53" s="3"/>
      <c r="K53" s="3"/>
      <c r="L53" s="3"/>
      <c r="M53" s="3"/>
      <c r="N53" s="3"/>
      <c r="O53" s="3"/>
      <c r="P53" s="3"/>
      <c r="Q53" s="3"/>
      <c r="R53" s="3"/>
      <c r="S53" s="3"/>
      <c r="T53" s="3"/>
      <c r="U53" s="3"/>
      <c r="V53" s="3"/>
      <c r="W53" s="3"/>
      <c r="X53" s="3"/>
      <c r="Y53" s="3"/>
      <c r="Z53" s="3"/>
      <c r="AA53" s="171"/>
      <c r="AB53" s="171"/>
      <c r="AC53" s="171"/>
      <c r="AD53" s="171"/>
      <c r="AE53" s="171"/>
      <c r="AF53" s="3"/>
      <c r="AG53" s="4"/>
      <c r="AR53" s="4"/>
    </row>
    <row r="54" spans="1:44" s="61" customFormat="1" ht="15" customHeight="1">
      <c r="A54" s="430" t="s">
        <v>266</v>
      </c>
      <c r="B54" s="431" t="s">
        <v>1891</v>
      </c>
      <c r="C54" s="3"/>
      <c r="D54" s="3"/>
      <c r="E54" s="3"/>
      <c r="F54" s="3"/>
      <c r="G54" s="3"/>
      <c r="H54" s="3"/>
      <c r="I54" s="3"/>
      <c r="J54" s="3"/>
      <c r="K54" s="3"/>
      <c r="L54" s="3"/>
      <c r="M54" s="3"/>
      <c r="N54" s="3"/>
      <c r="O54" s="3"/>
      <c r="P54" s="3"/>
      <c r="Q54" s="3"/>
      <c r="R54" s="3"/>
      <c r="S54" s="3"/>
      <c r="T54" s="3"/>
      <c r="U54" s="3"/>
      <c r="V54" s="3"/>
      <c r="W54" s="3"/>
      <c r="X54" s="3"/>
      <c r="Y54" s="3"/>
      <c r="Z54" s="3"/>
      <c r="AA54" s="430"/>
      <c r="AB54" s="430"/>
      <c r="AC54" s="430"/>
      <c r="AD54" s="430"/>
      <c r="AE54" s="430"/>
      <c r="AF54" s="3"/>
      <c r="AG54" s="133"/>
      <c r="AR54" s="4"/>
    </row>
    <row r="55" spans="1:44" s="61" customFormat="1" ht="15" customHeight="1">
      <c r="A55" s="430"/>
      <c r="B55" s="431" t="s">
        <v>1890</v>
      </c>
      <c r="C55" s="3"/>
      <c r="D55" s="3"/>
      <c r="E55" s="3"/>
      <c r="F55" s="3"/>
      <c r="G55" s="3"/>
      <c r="H55" s="3"/>
      <c r="I55" s="3"/>
      <c r="J55" s="3"/>
      <c r="K55" s="3"/>
      <c r="L55" s="3"/>
      <c r="M55" s="3"/>
      <c r="N55" s="3"/>
      <c r="O55" s="3"/>
      <c r="P55" s="3"/>
      <c r="Q55" s="3"/>
      <c r="R55" s="3"/>
      <c r="S55" s="3"/>
      <c r="T55" s="3"/>
      <c r="U55" s="3"/>
      <c r="V55" s="3"/>
      <c r="W55" s="3"/>
      <c r="X55" s="3"/>
      <c r="Y55" s="3"/>
      <c r="Z55" s="3"/>
      <c r="AA55" s="430"/>
      <c r="AB55" s="430"/>
      <c r="AC55" s="430"/>
      <c r="AD55" s="430"/>
      <c r="AE55" s="430"/>
      <c r="AF55" s="3"/>
      <c r="AG55" s="133"/>
      <c r="AR55" s="4"/>
    </row>
    <row r="56" spans="1:44" s="61" customFormat="1" ht="15" customHeight="1">
      <c r="A56" s="417" t="s">
        <v>266</v>
      </c>
      <c r="B56" s="3" t="s">
        <v>353</v>
      </c>
      <c r="C56" s="3"/>
      <c r="D56" s="3"/>
      <c r="E56" s="3"/>
      <c r="F56" s="3"/>
      <c r="G56" s="3"/>
      <c r="H56" s="3"/>
      <c r="I56" s="3"/>
      <c r="J56" s="3"/>
      <c r="K56" s="3"/>
      <c r="L56" s="3"/>
      <c r="M56" s="3"/>
      <c r="N56" s="3"/>
      <c r="O56" s="3"/>
      <c r="P56" s="3"/>
      <c r="Q56" s="3"/>
      <c r="R56" s="3"/>
      <c r="S56" s="3"/>
      <c r="T56" s="3"/>
      <c r="U56" s="3"/>
      <c r="V56" s="3"/>
      <c r="W56" s="3"/>
      <c r="X56" s="3"/>
      <c r="Y56" s="3"/>
      <c r="Z56" s="3"/>
      <c r="AA56" s="430"/>
      <c r="AB56" s="430"/>
      <c r="AC56" s="430"/>
      <c r="AD56" s="430"/>
      <c r="AE56" s="430"/>
      <c r="AF56" s="3"/>
      <c r="AG56" s="133"/>
      <c r="AR56" s="4"/>
    </row>
    <row r="57" spans="1:44" s="61" customFormat="1" ht="15" customHeight="1">
      <c r="A57" s="417" t="s">
        <v>266</v>
      </c>
      <c r="B57" s="3" t="s">
        <v>1917</v>
      </c>
      <c r="C57" s="3"/>
      <c r="D57" s="3"/>
      <c r="E57" s="3"/>
      <c r="F57" s="3"/>
      <c r="G57" s="3"/>
      <c r="H57" s="3"/>
      <c r="I57" s="3"/>
      <c r="J57" s="3"/>
      <c r="K57" s="3"/>
      <c r="L57" s="3"/>
      <c r="M57" s="3"/>
      <c r="N57" s="3"/>
      <c r="O57" s="3"/>
      <c r="P57" s="3"/>
      <c r="Q57" s="3"/>
      <c r="R57" s="3"/>
      <c r="S57" s="3"/>
      <c r="T57" s="3"/>
      <c r="U57" s="3"/>
      <c r="V57" s="3"/>
      <c r="W57" s="3"/>
      <c r="X57" s="3"/>
      <c r="Y57" s="3"/>
      <c r="Z57" s="3"/>
      <c r="AA57" s="430"/>
      <c r="AB57" s="430"/>
      <c r="AC57" s="430"/>
      <c r="AD57" s="430"/>
      <c r="AE57" s="430"/>
      <c r="AF57" s="3"/>
      <c r="AG57" s="133"/>
      <c r="AR57" s="4"/>
    </row>
    <row r="58" spans="1:44" s="61" customFormat="1" ht="15" customHeight="1">
      <c r="A58" s="417"/>
      <c r="B58" s="3" t="s">
        <v>1922</v>
      </c>
      <c r="C58" s="3"/>
      <c r="D58" s="3"/>
      <c r="E58" s="3"/>
      <c r="F58" s="3"/>
      <c r="G58" s="3"/>
      <c r="H58" s="3"/>
      <c r="I58" s="3"/>
      <c r="J58" s="3"/>
      <c r="K58" s="3"/>
      <c r="L58" s="3"/>
      <c r="M58" s="3"/>
      <c r="N58" s="3"/>
      <c r="O58" s="3"/>
      <c r="P58" s="3"/>
      <c r="Q58" s="3"/>
      <c r="R58" s="3"/>
      <c r="S58" s="3"/>
      <c r="T58" s="3"/>
      <c r="U58" s="3"/>
      <c r="V58" s="3"/>
      <c r="W58" s="3"/>
      <c r="X58" s="3"/>
      <c r="Y58" s="3"/>
      <c r="Z58" s="3"/>
      <c r="AA58" s="430"/>
      <c r="AB58" s="430"/>
      <c r="AC58" s="430"/>
      <c r="AD58" s="430"/>
      <c r="AE58" s="430"/>
      <c r="AF58" s="3"/>
      <c r="AG58" s="133"/>
      <c r="AR58" s="4"/>
    </row>
    <row r="59" spans="1:44" s="61" customFormat="1" ht="15" customHeight="1">
      <c r="A59" s="440"/>
      <c r="B59" s="3" t="s">
        <v>1918</v>
      </c>
      <c r="C59" s="3"/>
      <c r="D59" s="3"/>
      <c r="E59" s="3"/>
      <c r="F59" s="3"/>
      <c r="G59" s="3"/>
      <c r="H59" s="3"/>
      <c r="I59" s="3"/>
      <c r="J59" s="3"/>
      <c r="K59" s="3"/>
      <c r="L59" s="3"/>
      <c r="M59" s="3"/>
      <c r="N59" s="3"/>
      <c r="O59" s="3"/>
      <c r="P59" s="3"/>
      <c r="Q59" s="3"/>
      <c r="R59" s="3"/>
      <c r="S59" s="3"/>
      <c r="T59" s="3"/>
      <c r="U59" s="3"/>
      <c r="V59" s="3"/>
      <c r="W59" s="3"/>
      <c r="X59" s="3"/>
      <c r="Y59" s="3"/>
      <c r="Z59" s="3"/>
      <c r="AA59" s="430"/>
      <c r="AB59" s="430"/>
      <c r="AC59" s="430"/>
      <c r="AD59" s="430"/>
      <c r="AE59" s="430"/>
      <c r="AF59" s="3"/>
      <c r="AG59" s="133"/>
      <c r="AR59" s="4"/>
    </row>
    <row r="60" spans="1:44" s="61" customFormat="1" ht="15" customHeight="1">
      <c r="A60" s="440"/>
      <c r="B60" s="3" t="s">
        <v>1919</v>
      </c>
      <c r="C60" s="3"/>
      <c r="D60" s="3"/>
      <c r="E60" s="3"/>
      <c r="F60" s="3"/>
      <c r="G60" s="3"/>
      <c r="H60" s="3"/>
      <c r="I60" s="3"/>
      <c r="J60" s="3"/>
      <c r="K60" s="3"/>
      <c r="L60" s="3"/>
      <c r="M60" s="3"/>
      <c r="N60" s="3"/>
      <c r="O60" s="3"/>
      <c r="P60" s="3"/>
      <c r="Q60" s="3"/>
      <c r="R60" s="3"/>
      <c r="S60" s="3"/>
      <c r="T60" s="3"/>
      <c r="U60" s="3"/>
      <c r="V60" s="3"/>
      <c r="W60" s="3"/>
      <c r="X60" s="3"/>
      <c r="Y60" s="3"/>
      <c r="Z60" s="3"/>
      <c r="AA60" s="430"/>
      <c r="AB60" s="430"/>
      <c r="AC60" s="430"/>
      <c r="AD60" s="430"/>
      <c r="AE60" s="430"/>
      <c r="AF60" s="3"/>
      <c r="AG60" s="133"/>
      <c r="AR60" s="4"/>
    </row>
    <row r="61" spans="1:44" s="61" customFormat="1" ht="15" customHeight="1">
      <c r="A61" s="417" t="s">
        <v>266</v>
      </c>
      <c r="B61" s="3" t="s">
        <v>1894</v>
      </c>
      <c r="C61" s="3"/>
      <c r="D61" s="3"/>
      <c r="E61" s="3"/>
      <c r="F61" s="3"/>
      <c r="G61" s="3"/>
      <c r="H61" s="3"/>
      <c r="I61" s="3"/>
      <c r="J61" s="3"/>
      <c r="K61" s="3"/>
      <c r="L61" s="3"/>
      <c r="M61" s="3"/>
      <c r="N61" s="3"/>
      <c r="O61" s="3"/>
      <c r="P61" s="3"/>
      <c r="Q61" s="3"/>
      <c r="R61" s="3"/>
      <c r="S61" s="3"/>
      <c r="T61" s="3"/>
      <c r="U61" s="3"/>
      <c r="V61" s="3"/>
      <c r="W61" s="3"/>
      <c r="X61" s="3"/>
      <c r="Y61" s="3"/>
      <c r="Z61" s="3"/>
      <c r="AA61" s="430"/>
      <c r="AB61" s="430"/>
      <c r="AC61" s="430"/>
      <c r="AD61" s="430"/>
      <c r="AE61" s="430"/>
      <c r="AF61" s="3"/>
      <c r="AG61" s="133"/>
      <c r="AR61" s="4"/>
    </row>
    <row r="62" spans="1:44" s="61" customFormat="1" ht="15" customHeight="1">
      <c r="A62" s="417"/>
      <c r="B62" s="3" t="s">
        <v>1926</v>
      </c>
      <c r="C62" s="3"/>
      <c r="D62" s="3"/>
      <c r="E62" s="3"/>
      <c r="F62" s="3"/>
      <c r="G62" s="3"/>
      <c r="H62" s="3"/>
      <c r="I62" s="3"/>
      <c r="J62" s="3"/>
      <c r="K62" s="3"/>
      <c r="L62" s="3"/>
      <c r="M62" s="3"/>
      <c r="N62" s="3"/>
      <c r="O62" s="3"/>
      <c r="P62" s="3"/>
      <c r="Q62" s="3"/>
      <c r="R62" s="3"/>
      <c r="S62" s="3"/>
      <c r="T62" s="3"/>
      <c r="U62" s="3"/>
      <c r="V62" s="3"/>
      <c r="W62" s="3"/>
      <c r="X62" s="3"/>
      <c r="Y62" s="3"/>
      <c r="Z62" s="3"/>
      <c r="AA62" s="430"/>
      <c r="AB62" s="430"/>
      <c r="AC62" s="430"/>
      <c r="AD62" s="430"/>
      <c r="AE62" s="430"/>
      <c r="AF62" s="3"/>
      <c r="AG62" s="133"/>
      <c r="AR62" s="4"/>
    </row>
    <row r="63" spans="1:44" s="61" customFormat="1" ht="15" customHeight="1">
      <c r="A63" s="441"/>
      <c r="B63" s="3"/>
      <c r="C63" s="3"/>
      <c r="D63" s="3"/>
      <c r="E63" s="3"/>
      <c r="F63" s="3"/>
      <c r="G63" s="3"/>
      <c r="H63" s="3"/>
      <c r="I63" s="3"/>
      <c r="J63" s="3"/>
      <c r="K63" s="3"/>
      <c r="L63" s="3"/>
      <c r="M63" s="3"/>
      <c r="N63" s="3"/>
      <c r="O63" s="3"/>
      <c r="P63" s="3"/>
      <c r="Q63" s="3"/>
      <c r="R63" s="3"/>
      <c r="S63" s="3"/>
      <c r="T63" s="3"/>
      <c r="U63" s="3"/>
      <c r="V63" s="3"/>
      <c r="W63" s="3"/>
      <c r="X63" s="3"/>
      <c r="Y63" s="3"/>
      <c r="Z63" s="3"/>
      <c r="AA63" s="430"/>
      <c r="AB63" s="430"/>
      <c r="AC63" s="430"/>
      <c r="AD63" s="430"/>
      <c r="AE63" s="430"/>
      <c r="AF63" s="3"/>
      <c r="AG63" s="133"/>
      <c r="AR63" s="4"/>
    </row>
    <row r="64" spans="1:44" s="61" customFormat="1" ht="20.100000000000001" customHeight="1">
      <c r="A64" s="128" t="s">
        <v>302</v>
      </c>
      <c r="B64" s="127"/>
      <c r="C64" s="3"/>
      <c r="D64" s="3"/>
      <c r="E64" s="3"/>
      <c r="F64" s="3"/>
      <c r="G64" s="3"/>
      <c r="H64" s="3"/>
      <c r="I64" s="3"/>
      <c r="J64" s="3"/>
      <c r="K64" s="3"/>
      <c r="L64" s="3"/>
      <c r="M64" s="3"/>
      <c r="N64" s="3"/>
      <c r="O64" s="3"/>
      <c r="P64" s="3"/>
      <c r="Q64" s="3"/>
      <c r="R64" s="3"/>
      <c r="S64" s="3"/>
      <c r="T64" s="3"/>
      <c r="U64" s="3"/>
      <c r="V64" s="3"/>
      <c r="W64" s="3"/>
      <c r="X64" s="3"/>
      <c r="Y64" s="3"/>
      <c r="Z64" s="3"/>
      <c r="AA64" s="296"/>
      <c r="AB64" s="121"/>
      <c r="AC64" s="121"/>
      <c r="AD64" s="121"/>
      <c r="AE64" s="121"/>
      <c r="AF64" s="120"/>
      <c r="AG64" s="115"/>
      <c r="AR64" s="4"/>
    </row>
    <row r="65" spans="1:44" s="61" customFormat="1" ht="15" customHeight="1" thickBot="1">
      <c r="A65" s="2" t="s">
        <v>354</v>
      </c>
      <c r="B65" s="3"/>
      <c r="C65" s="3"/>
      <c r="D65" s="3"/>
      <c r="E65" s="3"/>
      <c r="F65" s="3"/>
      <c r="G65" s="3"/>
      <c r="H65" s="3"/>
      <c r="I65" s="3"/>
      <c r="J65" s="3"/>
      <c r="K65" s="3"/>
      <c r="L65" s="3"/>
      <c r="M65" s="3"/>
      <c r="N65" s="3"/>
      <c r="O65" s="3"/>
      <c r="P65" s="3"/>
      <c r="Q65" s="3"/>
      <c r="R65" s="3"/>
      <c r="S65" s="3"/>
      <c r="T65" s="3"/>
      <c r="U65" s="3"/>
      <c r="V65" s="3"/>
      <c r="W65" s="3"/>
      <c r="X65" s="3"/>
      <c r="Y65" s="3"/>
      <c r="Z65" s="3"/>
      <c r="AA65" s="54"/>
      <c r="AB65" s="54"/>
      <c r="AC65" s="54"/>
      <c r="AD65" s="54"/>
      <c r="AE65" s="54"/>
      <c r="AF65" s="54"/>
      <c r="AG65" s="54"/>
      <c r="AR65" s="4"/>
    </row>
    <row r="66" spans="1:44" s="61" customFormat="1" ht="15" customHeight="1">
      <c r="A66" s="41" t="s">
        <v>355</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588" t="str">
        <f>IF($AH$66=0,"",$AH$66)</f>
        <v/>
      </c>
      <c r="AD66" s="588"/>
      <c r="AE66" s="588"/>
      <c r="AF66" s="588"/>
      <c r="AG66" s="37" t="s">
        <v>306</v>
      </c>
      <c r="AH66" s="413">
        <f>SUM(AC75,AC84,AC93,AC102,AC111,AC120,AC129)</f>
        <v>0</v>
      </c>
      <c r="AR66" s="4"/>
    </row>
    <row r="67" spans="1:44" s="61" customFormat="1" ht="15" customHeight="1">
      <c r="A67" s="617" t="s">
        <v>1258</v>
      </c>
      <c r="B67" s="618"/>
      <c r="C67" s="618"/>
      <c r="D67" s="618"/>
      <c r="E67" s="618"/>
      <c r="F67" s="618"/>
      <c r="G67" s="618"/>
      <c r="H67" s="618"/>
      <c r="I67" s="618"/>
      <c r="J67" s="618"/>
      <c r="K67" s="618"/>
      <c r="L67" s="618"/>
      <c r="M67" s="618"/>
      <c r="N67" s="618"/>
      <c r="O67" s="618"/>
      <c r="P67" s="618"/>
      <c r="Q67" s="618"/>
      <c r="R67" s="618"/>
      <c r="S67" s="618"/>
      <c r="T67" s="618"/>
      <c r="U67" s="618"/>
      <c r="V67" s="618"/>
      <c r="W67" s="618"/>
      <c r="X67" s="618"/>
      <c r="Y67" s="618"/>
      <c r="Z67" s="618"/>
      <c r="AA67" s="618"/>
      <c r="AB67" s="618"/>
      <c r="AC67" s="589" t="str">
        <f>IF($AH$67=0,"",$AH$67)</f>
        <v/>
      </c>
      <c r="AD67" s="589"/>
      <c r="AE67" s="589"/>
      <c r="AF67" s="589"/>
      <c r="AG67" s="45" t="s">
        <v>307</v>
      </c>
      <c r="AH67" s="414">
        <f>SUM(AC76,AC85,AC94,AC103,AC112,AC121,AC130)</f>
        <v>0</v>
      </c>
      <c r="AI67" s="429" t="s">
        <v>1905</v>
      </c>
      <c r="AR67" s="4"/>
    </row>
    <row r="68" spans="1:44" s="61" customFormat="1" ht="15" customHeight="1">
      <c r="A68" s="559" t="str">
        <f>IF(OR($H$19=4,$H$19=5),AI68,AI69)</f>
        <v>（12）令和８年５月時点の給与体系を、当該評価料を算定した年度に勤務している職員の賃金に当てはめた場合の対象職員の基本給等総額</v>
      </c>
      <c r="B68" s="560"/>
      <c r="C68" s="560"/>
      <c r="D68" s="560"/>
      <c r="E68" s="560"/>
      <c r="F68" s="560"/>
      <c r="G68" s="560"/>
      <c r="H68" s="560"/>
      <c r="I68" s="560"/>
      <c r="J68" s="560"/>
      <c r="K68" s="560"/>
      <c r="L68" s="560"/>
      <c r="M68" s="560"/>
      <c r="N68" s="560"/>
      <c r="O68" s="560"/>
      <c r="P68" s="560"/>
      <c r="Q68" s="560"/>
      <c r="R68" s="560"/>
      <c r="S68" s="560"/>
      <c r="T68" s="560"/>
      <c r="U68" s="560"/>
      <c r="V68" s="560"/>
      <c r="W68" s="560"/>
      <c r="X68" s="560"/>
      <c r="Y68" s="560"/>
      <c r="Z68" s="560"/>
      <c r="AA68" s="560"/>
      <c r="AB68" s="560"/>
      <c r="AC68" s="590" t="str">
        <f>IF($AH$68=0,"",$AH$68)</f>
        <v/>
      </c>
      <c r="AD68" s="590"/>
      <c r="AE68" s="590"/>
      <c r="AF68" s="590"/>
      <c r="AG68" s="56" t="s">
        <v>307</v>
      </c>
      <c r="AH68" s="414">
        <f>SUM(AC77,AC86,AC95,AC104,AC113,AC122,AC131)</f>
        <v>0</v>
      </c>
      <c r="AI68" s="61" t="s">
        <v>1469</v>
      </c>
      <c r="AR68" s="4"/>
    </row>
    <row r="69" spans="1:44" s="61" customFormat="1" ht="15" customHeight="1">
      <c r="A69" s="325" t="s">
        <v>1267</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600" t="str">
        <f>IFERROR(AC67-AC68,"")</f>
        <v/>
      </c>
      <c r="AD69" s="600"/>
      <c r="AE69" s="600"/>
      <c r="AF69" s="600"/>
      <c r="AG69" s="219" t="s">
        <v>307</v>
      </c>
      <c r="AI69" s="61" t="s">
        <v>1499</v>
      </c>
      <c r="AR69" s="4"/>
    </row>
    <row r="70" spans="1:44" s="61" customFormat="1" ht="15" customHeight="1">
      <c r="A70" s="220"/>
      <c r="B70" s="221" t="s">
        <v>1268</v>
      </c>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22"/>
      <c r="AC70" s="638" t="str">
        <f>IFERROR((AC69/AC68)*100,"")</f>
        <v/>
      </c>
      <c r="AD70" s="638"/>
      <c r="AE70" s="638"/>
      <c r="AF70" s="638"/>
      <c r="AG70" s="223" t="s">
        <v>356</v>
      </c>
      <c r="AR70" s="4"/>
    </row>
    <row r="71" spans="1:44" s="61" customFormat="1" ht="12.95" customHeight="1">
      <c r="A71" s="601" t="s">
        <v>1893</v>
      </c>
      <c r="B71" s="602"/>
      <c r="C71" s="602"/>
      <c r="D71" s="602"/>
      <c r="E71" s="602"/>
      <c r="F71" s="602"/>
      <c r="G71" s="602"/>
      <c r="H71" s="602"/>
      <c r="I71" s="602"/>
      <c r="J71" s="602"/>
      <c r="K71" s="602"/>
      <c r="L71" s="602"/>
      <c r="M71" s="602"/>
      <c r="N71" s="602"/>
      <c r="O71" s="602"/>
      <c r="P71" s="602"/>
      <c r="Q71" s="602"/>
      <c r="R71" s="602"/>
      <c r="S71" s="602"/>
      <c r="T71" s="602"/>
      <c r="U71" s="602"/>
      <c r="V71" s="602"/>
      <c r="W71" s="602"/>
      <c r="X71" s="602"/>
      <c r="Y71" s="602"/>
      <c r="Z71" s="602"/>
      <c r="AA71" s="602"/>
      <c r="AB71" s="602"/>
      <c r="AC71" s="628"/>
      <c r="AD71" s="628"/>
      <c r="AE71" s="628"/>
      <c r="AF71" s="628"/>
      <c r="AG71" s="219"/>
      <c r="AR71" s="4"/>
    </row>
    <row r="72" spans="1:44" s="61" customFormat="1" ht="12.95" customHeight="1" thickBot="1">
      <c r="A72" s="626" t="s">
        <v>1907</v>
      </c>
      <c r="B72" s="627"/>
      <c r="C72" s="627"/>
      <c r="D72" s="627"/>
      <c r="E72" s="627"/>
      <c r="F72" s="627"/>
      <c r="G72" s="627"/>
      <c r="H72" s="627"/>
      <c r="I72" s="627"/>
      <c r="J72" s="627"/>
      <c r="K72" s="627"/>
      <c r="L72" s="627"/>
      <c r="M72" s="627"/>
      <c r="N72" s="627"/>
      <c r="O72" s="627"/>
      <c r="P72" s="627"/>
      <c r="Q72" s="627"/>
      <c r="R72" s="627"/>
      <c r="S72" s="627"/>
      <c r="T72" s="627"/>
      <c r="U72" s="627"/>
      <c r="V72" s="627"/>
      <c r="W72" s="627"/>
      <c r="X72" s="627"/>
      <c r="Y72" s="627"/>
      <c r="Z72" s="627"/>
      <c r="AA72" s="627"/>
      <c r="AB72" s="627"/>
      <c r="AC72" s="629"/>
      <c r="AD72" s="629"/>
      <c r="AE72" s="629"/>
      <c r="AF72" s="629"/>
      <c r="AG72" s="433" t="s">
        <v>307</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619" t="s">
        <v>357</v>
      </c>
      <c r="B74" s="619"/>
      <c r="C74" s="619"/>
      <c r="D74" s="619"/>
      <c r="E74" s="619"/>
      <c r="F74" s="619"/>
      <c r="G74" s="619"/>
      <c r="H74" s="619"/>
      <c r="I74" s="619"/>
      <c r="J74" s="619"/>
      <c r="K74" s="619"/>
      <c r="L74" s="619"/>
      <c r="M74" s="619"/>
      <c r="N74" s="619"/>
      <c r="O74" s="619"/>
      <c r="P74" s="619"/>
      <c r="Q74" s="619"/>
      <c r="R74" s="619"/>
      <c r="S74" s="619"/>
      <c r="T74" s="619"/>
      <c r="U74" s="619"/>
      <c r="V74" s="619"/>
      <c r="W74" s="619"/>
      <c r="X74" s="619"/>
      <c r="Y74" s="619"/>
      <c r="Z74" s="619"/>
      <c r="AA74" s="619"/>
      <c r="AB74" s="619"/>
      <c r="AC74" s="619"/>
      <c r="AD74" s="619"/>
      <c r="AE74" s="619"/>
      <c r="AF74" s="619"/>
      <c r="AG74" s="619"/>
      <c r="AR74" s="4"/>
    </row>
    <row r="75" spans="1:44" s="61" customFormat="1" ht="15" customHeight="1">
      <c r="A75" s="41" t="s">
        <v>358</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581"/>
      <c r="AD75" s="581"/>
      <c r="AE75" s="581"/>
      <c r="AF75" s="581"/>
      <c r="AG75" s="37" t="s">
        <v>306</v>
      </c>
      <c r="AR75" s="4"/>
    </row>
    <row r="76" spans="1:44" s="61" customFormat="1" ht="15" customHeight="1">
      <c r="A76" s="617" t="s">
        <v>1259</v>
      </c>
      <c r="B76" s="618"/>
      <c r="C76" s="618"/>
      <c r="D76" s="618"/>
      <c r="E76" s="618"/>
      <c r="F76" s="618"/>
      <c r="G76" s="618"/>
      <c r="H76" s="618"/>
      <c r="I76" s="618"/>
      <c r="J76" s="618"/>
      <c r="K76" s="618"/>
      <c r="L76" s="618"/>
      <c r="M76" s="618"/>
      <c r="N76" s="618"/>
      <c r="O76" s="618"/>
      <c r="P76" s="618"/>
      <c r="Q76" s="618"/>
      <c r="R76" s="618"/>
      <c r="S76" s="618"/>
      <c r="T76" s="618"/>
      <c r="U76" s="618"/>
      <c r="V76" s="618"/>
      <c r="W76" s="618"/>
      <c r="X76" s="618"/>
      <c r="Y76" s="618"/>
      <c r="Z76" s="618"/>
      <c r="AA76" s="618"/>
      <c r="AB76" s="618"/>
      <c r="AC76" s="579"/>
      <c r="AD76" s="579"/>
      <c r="AE76" s="579"/>
      <c r="AF76" s="579"/>
      <c r="AG76" s="45" t="s">
        <v>307</v>
      </c>
      <c r="AI76" s="429" t="s">
        <v>1905</v>
      </c>
      <c r="AR76" s="4"/>
    </row>
    <row r="77" spans="1:44" s="61" customFormat="1" ht="15" customHeight="1">
      <c r="A77" s="559" t="str">
        <f>IF(OR($H$19=4,$H$19=5),AI77,AI78)</f>
        <v>（18）令和８年５月時点の給与体系を、当該評価料を算定した年度に勤務している職員の賃金に当てはめた場合の対象職員の基本給等総額</v>
      </c>
      <c r="B77" s="560"/>
      <c r="C77" s="560"/>
      <c r="D77" s="560"/>
      <c r="E77" s="560"/>
      <c r="F77" s="560"/>
      <c r="G77" s="560"/>
      <c r="H77" s="560"/>
      <c r="I77" s="560"/>
      <c r="J77" s="560"/>
      <c r="K77" s="560"/>
      <c r="L77" s="560"/>
      <c r="M77" s="560"/>
      <c r="N77" s="560"/>
      <c r="O77" s="560"/>
      <c r="P77" s="560"/>
      <c r="Q77" s="560"/>
      <c r="R77" s="560"/>
      <c r="S77" s="560"/>
      <c r="T77" s="560"/>
      <c r="U77" s="560"/>
      <c r="V77" s="560"/>
      <c r="W77" s="560"/>
      <c r="X77" s="560"/>
      <c r="Y77" s="560"/>
      <c r="Z77" s="560"/>
      <c r="AA77" s="560"/>
      <c r="AB77" s="560"/>
      <c r="AC77" s="579"/>
      <c r="AD77" s="579"/>
      <c r="AE77" s="579"/>
      <c r="AF77" s="579"/>
      <c r="AG77" s="56" t="s">
        <v>307</v>
      </c>
      <c r="AI77" s="61" t="s">
        <v>1471</v>
      </c>
      <c r="AR77" s="4"/>
    </row>
    <row r="78" spans="1:44" s="61" customFormat="1" ht="15" customHeight="1">
      <c r="A78" s="13" t="s">
        <v>1269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578" t="str">
        <f>IF(AC76-AC77=0,"",AC76-AC77)</f>
        <v/>
      </c>
      <c r="AD78" s="578"/>
      <c r="AE78" s="578"/>
      <c r="AF78" s="578"/>
      <c r="AG78" s="219" t="s">
        <v>307</v>
      </c>
      <c r="AI78" s="61" t="s">
        <v>1472</v>
      </c>
      <c r="AR78" s="4"/>
    </row>
    <row r="79" spans="1:44" s="61" customFormat="1" ht="15" customHeight="1">
      <c r="A79" s="220"/>
      <c r="B79" s="313" t="s">
        <v>1314</v>
      </c>
      <c r="C79" s="5"/>
      <c r="D79" s="5"/>
      <c r="E79" s="5"/>
      <c r="F79" s="5"/>
      <c r="G79" s="5"/>
      <c r="H79" s="5"/>
      <c r="I79" s="5"/>
      <c r="J79" s="5"/>
      <c r="K79" s="5"/>
      <c r="L79" s="5"/>
      <c r="M79" s="5"/>
      <c r="N79" s="5"/>
      <c r="O79" s="5"/>
      <c r="P79" s="5"/>
      <c r="Q79" s="5"/>
      <c r="R79" s="5"/>
      <c r="S79" s="5"/>
      <c r="T79" s="5"/>
      <c r="U79" s="5"/>
      <c r="V79" s="5"/>
      <c r="W79" s="5"/>
      <c r="X79" s="5"/>
      <c r="Y79" s="5"/>
      <c r="Z79" s="5"/>
      <c r="AA79" s="5"/>
      <c r="AB79" s="314"/>
      <c r="AC79" s="580" t="str">
        <f>IFERROR((AC78/AC77)*100,"")</f>
        <v/>
      </c>
      <c r="AD79" s="580"/>
      <c r="AE79" s="580"/>
      <c r="AF79" s="580"/>
      <c r="AG79" s="315" t="s">
        <v>356</v>
      </c>
      <c r="AR79" s="4"/>
    </row>
    <row r="80" spans="1:44" s="61" customFormat="1" ht="15" customHeight="1">
      <c r="A80" s="611" t="s">
        <v>1279</v>
      </c>
      <c r="B80" s="612"/>
      <c r="C80" s="612"/>
      <c r="D80" s="612"/>
      <c r="E80" s="612"/>
      <c r="F80" s="612"/>
      <c r="G80" s="612"/>
      <c r="H80" s="612"/>
      <c r="I80" s="612"/>
      <c r="J80" s="612"/>
      <c r="K80" s="612"/>
      <c r="L80" s="612"/>
      <c r="M80" s="612"/>
      <c r="N80" s="612"/>
      <c r="O80" s="612"/>
      <c r="P80" s="612"/>
      <c r="Q80" s="612"/>
      <c r="R80" s="612"/>
      <c r="S80" s="612"/>
      <c r="T80" s="612"/>
      <c r="U80" s="612"/>
      <c r="V80" s="612"/>
      <c r="W80" s="612"/>
      <c r="X80" s="612"/>
      <c r="Y80" s="612"/>
      <c r="Z80" s="612"/>
      <c r="AA80" s="612"/>
      <c r="AB80" s="612"/>
      <c r="AC80" s="575"/>
      <c r="AD80" s="575"/>
      <c r="AE80" s="575"/>
      <c r="AF80" s="575"/>
      <c r="AG80" s="252" t="s">
        <v>359</v>
      </c>
      <c r="AR80" s="4"/>
    </row>
    <row r="81" spans="1:44" s="61" customFormat="1" ht="15" customHeight="1" thickBot="1">
      <c r="A81" s="620" t="s">
        <v>1280</v>
      </c>
      <c r="B81" s="621"/>
      <c r="C81" s="621"/>
      <c r="D81" s="621"/>
      <c r="E81" s="621"/>
      <c r="F81" s="621"/>
      <c r="G81" s="621"/>
      <c r="H81" s="621"/>
      <c r="I81" s="621"/>
      <c r="J81" s="621"/>
      <c r="K81" s="621"/>
      <c r="L81" s="621"/>
      <c r="M81" s="621"/>
      <c r="N81" s="621"/>
      <c r="O81" s="621"/>
      <c r="P81" s="621"/>
      <c r="Q81" s="621"/>
      <c r="R81" s="621"/>
      <c r="S81" s="621"/>
      <c r="T81" s="621"/>
      <c r="U81" s="621"/>
      <c r="V81" s="621"/>
      <c r="W81" s="621"/>
      <c r="X81" s="621"/>
      <c r="Y81" s="621"/>
      <c r="Z81" s="621"/>
      <c r="AA81" s="621"/>
      <c r="AB81" s="621"/>
      <c r="AC81" s="577"/>
      <c r="AD81" s="577"/>
      <c r="AE81" s="577"/>
      <c r="AF81" s="577"/>
      <c r="AG81" s="253" t="s">
        <v>359</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619" t="s">
        <v>360</v>
      </c>
      <c r="B83" s="619"/>
      <c r="C83" s="619"/>
      <c r="D83" s="619"/>
      <c r="E83" s="619"/>
      <c r="F83" s="619"/>
      <c r="G83" s="619"/>
      <c r="H83" s="619"/>
      <c r="I83" s="619"/>
      <c r="J83" s="619"/>
      <c r="K83" s="619"/>
      <c r="L83" s="619"/>
      <c r="M83" s="619"/>
      <c r="N83" s="619"/>
      <c r="O83" s="619"/>
      <c r="P83" s="619"/>
      <c r="Q83" s="619"/>
      <c r="R83" s="619"/>
      <c r="S83" s="619"/>
      <c r="T83" s="619"/>
      <c r="U83" s="619"/>
      <c r="V83" s="619"/>
      <c r="W83" s="619"/>
      <c r="X83" s="619"/>
      <c r="Y83" s="619"/>
      <c r="Z83" s="619"/>
      <c r="AA83" s="619"/>
      <c r="AB83" s="619"/>
      <c r="AC83" s="619"/>
      <c r="AD83" s="619"/>
      <c r="AE83" s="619"/>
      <c r="AF83" s="619"/>
      <c r="AG83" s="619"/>
      <c r="AR83" s="4"/>
    </row>
    <row r="84" spans="1:44" s="61" customFormat="1" ht="15" customHeight="1">
      <c r="A84" s="41" t="s">
        <v>361</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581"/>
      <c r="AD84" s="581"/>
      <c r="AE84" s="581"/>
      <c r="AF84" s="581"/>
      <c r="AG84" s="37" t="s">
        <v>306</v>
      </c>
      <c r="AR84" s="4"/>
    </row>
    <row r="85" spans="1:44" s="61" customFormat="1" ht="15" customHeight="1">
      <c r="A85" s="617" t="s">
        <v>1260</v>
      </c>
      <c r="B85" s="618"/>
      <c r="C85" s="618"/>
      <c r="D85" s="618"/>
      <c r="E85" s="618"/>
      <c r="F85" s="618"/>
      <c r="G85" s="618"/>
      <c r="H85" s="618"/>
      <c r="I85" s="618"/>
      <c r="J85" s="618"/>
      <c r="K85" s="618"/>
      <c r="L85" s="618"/>
      <c r="M85" s="618"/>
      <c r="N85" s="618"/>
      <c r="O85" s="618"/>
      <c r="P85" s="618"/>
      <c r="Q85" s="618"/>
      <c r="R85" s="618"/>
      <c r="S85" s="618"/>
      <c r="T85" s="618"/>
      <c r="U85" s="618"/>
      <c r="V85" s="618"/>
      <c r="W85" s="618"/>
      <c r="X85" s="618"/>
      <c r="Y85" s="618"/>
      <c r="Z85" s="618"/>
      <c r="AA85" s="618"/>
      <c r="AB85" s="618"/>
      <c r="AC85" s="579"/>
      <c r="AD85" s="579"/>
      <c r="AE85" s="579"/>
      <c r="AF85" s="579"/>
      <c r="AG85" s="45" t="s">
        <v>307</v>
      </c>
      <c r="AI85" s="429" t="s">
        <v>1905</v>
      </c>
      <c r="AR85" s="4"/>
    </row>
    <row r="86" spans="1:44" s="61" customFormat="1" ht="15" customHeight="1">
      <c r="A86" s="559" t="str">
        <f>IF(OR($H$19=4,$H$19=5),AI86,AI87)</f>
        <v>（25）令和８年５月時点の給与体系を、当該評価料を算定した年度に勤務している職員の賃金に当てはめた場合の対象職員の基本給等総額</v>
      </c>
      <c r="B86" s="560"/>
      <c r="C86" s="560"/>
      <c r="D86" s="560"/>
      <c r="E86" s="560"/>
      <c r="F86" s="560"/>
      <c r="G86" s="560"/>
      <c r="H86" s="560"/>
      <c r="I86" s="560"/>
      <c r="J86" s="560"/>
      <c r="K86" s="560"/>
      <c r="L86" s="560"/>
      <c r="M86" s="560"/>
      <c r="N86" s="560"/>
      <c r="O86" s="560"/>
      <c r="P86" s="560"/>
      <c r="Q86" s="560"/>
      <c r="R86" s="560"/>
      <c r="S86" s="560"/>
      <c r="T86" s="560"/>
      <c r="U86" s="560"/>
      <c r="V86" s="560"/>
      <c r="W86" s="560"/>
      <c r="X86" s="560"/>
      <c r="Y86" s="560"/>
      <c r="Z86" s="560"/>
      <c r="AA86" s="560"/>
      <c r="AB86" s="560"/>
      <c r="AC86" s="579"/>
      <c r="AD86" s="579"/>
      <c r="AE86" s="579"/>
      <c r="AF86" s="579"/>
      <c r="AG86" s="56" t="s">
        <v>307</v>
      </c>
      <c r="AI86" s="61" t="s">
        <v>1473</v>
      </c>
      <c r="AR86" s="4"/>
    </row>
    <row r="87" spans="1:44" s="61" customFormat="1" ht="15" customHeight="1">
      <c r="A87" s="13" t="s">
        <v>1315</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578" t="str">
        <f>IF(AC85-AC86=0,"",AC85-AC86)</f>
        <v/>
      </c>
      <c r="AD87" s="578"/>
      <c r="AE87" s="578"/>
      <c r="AF87" s="578"/>
      <c r="AG87" s="219" t="s">
        <v>307</v>
      </c>
      <c r="AI87" s="61" t="s">
        <v>1474</v>
      </c>
      <c r="AR87" s="4"/>
    </row>
    <row r="88" spans="1:44" s="61" customFormat="1" ht="15" customHeight="1">
      <c r="A88" s="220"/>
      <c r="B88" s="313" t="s">
        <v>1316</v>
      </c>
      <c r="C88" s="5"/>
      <c r="D88" s="5"/>
      <c r="E88" s="5"/>
      <c r="F88" s="5"/>
      <c r="G88" s="5"/>
      <c r="H88" s="5"/>
      <c r="I88" s="5"/>
      <c r="J88" s="5"/>
      <c r="K88" s="5"/>
      <c r="L88" s="5"/>
      <c r="M88" s="5"/>
      <c r="N88" s="5"/>
      <c r="O88" s="5"/>
      <c r="P88" s="5"/>
      <c r="Q88" s="5"/>
      <c r="R88" s="5"/>
      <c r="S88" s="5"/>
      <c r="T88" s="5"/>
      <c r="U88" s="5"/>
      <c r="V88" s="5"/>
      <c r="W88" s="5"/>
      <c r="X88" s="5"/>
      <c r="Y88" s="5"/>
      <c r="Z88" s="5"/>
      <c r="AA88" s="5"/>
      <c r="AB88" s="314"/>
      <c r="AC88" s="580" t="str">
        <f>IFERROR((AC87/AC86)*100,"")</f>
        <v/>
      </c>
      <c r="AD88" s="580"/>
      <c r="AE88" s="580"/>
      <c r="AF88" s="580"/>
      <c r="AG88" s="315" t="s">
        <v>356</v>
      </c>
      <c r="AR88" s="4"/>
    </row>
    <row r="89" spans="1:44" s="61" customFormat="1" ht="15" customHeight="1">
      <c r="A89" s="622" t="s">
        <v>1288</v>
      </c>
      <c r="B89" s="623"/>
      <c r="C89" s="623"/>
      <c r="D89" s="623"/>
      <c r="E89" s="623"/>
      <c r="F89" s="623"/>
      <c r="G89" s="623"/>
      <c r="H89" s="623"/>
      <c r="I89" s="623"/>
      <c r="J89" s="623"/>
      <c r="K89" s="623"/>
      <c r="L89" s="623"/>
      <c r="M89" s="623"/>
      <c r="N89" s="623"/>
      <c r="O89" s="623"/>
      <c r="P89" s="623"/>
      <c r="Q89" s="623"/>
      <c r="R89" s="623"/>
      <c r="S89" s="623"/>
      <c r="T89" s="623"/>
      <c r="U89" s="623"/>
      <c r="V89" s="623"/>
      <c r="W89" s="623"/>
      <c r="X89" s="623"/>
      <c r="Y89" s="623"/>
      <c r="Z89" s="623"/>
      <c r="AA89" s="623"/>
      <c r="AB89" s="623"/>
      <c r="AC89" s="575"/>
      <c r="AD89" s="575"/>
      <c r="AE89" s="575"/>
      <c r="AF89" s="575"/>
      <c r="AG89" s="252" t="s">
        <v>359</v>
      </c>
      <c r="AR89" s="4"/>
    </row>
    <row r="90" spans="1:44" s="61" customFormat="1" ht="15" customHeight="1" thickBot="1">
      <c r="A90" s="609" t="s">
        <v>1294</v>
      </c>
      <c r="B90" s="610"/>
      <c r="C90" s="610"/>
      <c r="D90" s="610"/>
      <c r="E90" s="610"/>
      <c r="F90" s="610"/>
      <c r="G90" s="610"/>
      <c r="H90" s="610"/>
      <c r="I90" s="610"/>
      <c r="J90" s="610"/>
      <c r="K90" s="610"/>
      <c r="L90" s="610"/>
      <c r="M90" s="610"/>
      <c r="N90" s="610"/>
      <c r="O90" s="610"/>
      <c r="P90" s="610"/>
      <c r="Q90" s="610"/>
      <c r="R90" s="610"/>
      <c r="S90" s="610"/>
      <c r="T90" s="610"/>
      <c r="U90" s="610"/>
      <c r="V90" s="610"/>
      <c r="W90" s="610"/>
      <c r="X90" s="610"/>
      <c r="Y90" s="610"/>
      <c r="Z90" s="610"/>
      <c r="AA90" s="610"/>
      <c r="AB90" s="610"/>
      <c r="AC90" s="577"/>
      <c r="AD90" s="577"/>
      <c r="AE90" s="577"/>
      <c r="AF90" s="577"/>
      <c r="AG90" s="253" t="s">
        <v>359</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619" t="s">
        <v>362</v>
      </c>
      <c r="B92" s="619"/>
      <c r="C92" s="619"/>
      <c r="D92" s="619"/>
      <c r="E92" s="619"/>
      <c r="F92" s="619"/>
      <c r="G92" s="619"/>
      <c r="H92" s="619"/>
      <c r="I92" s="619"/>
      <c r="J92" s="619"/>
      <c r="K92" s="619"/>
      <c r="L92" s="619"/>
      <c r="M92" s="619"/>
      <c r="N92" s="619"/>
      <c r="O92" s="619"/>
      <c r="P92" s="619"/>
      <c r="Q92" s="619"/>
      <c r="R92" s="619"/>
      <c r="S92" s="619"/>
      <c r="T92" s="619"/>
      <c r="U92" s="619"/>
      <c r="V92" s="619"/>
      <c r="W92" s="619"/>
      <c r="X92" s="619"/>
      <c r="Y92" s="619"/>
      <c r="Z92" s="619"/>
      <c r="AA92" s="619"/>
      <c r="AB92" s="619"/>
      <c r="AC92" s="619"/>
      <c r="AD92" s="619"/>
      <c r="AE92" s="619"/>
      <c r="AF92" s="619"/>
      <c r="AG92" s="619"/>
      <c r="AR92" s="4"/>
    </row>
    <row r="93" spans="1:44" s="61" customFormat="1" ht="15" customHeight="1">
      <c r="A93" s="41" t="s">
        <v>363</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581"/>
      <c r="AD93" s="581"/>
      <c r="AE93" s="581"/>
      <c r="AF93" s="581"/>
      <c r="AG93" s="37" t="s">
        <v>306</v>
      </c>
      <c r="AR93" s="4"/>
    </row>
    <row r="94" spans="1:44" s="61" customFormat="1" ht="15" customHeight="1">
      <c r="A94" s="617" t="s">
        <v>1261</v>
      </c>
      <c r="B94" s="618"/>
      <c r="C94" s="618"/>
      <c r="D94" s="618"/>
      <c r="E94" s="618"/>
      <c r="F94" s="618"/>
      <c r="G94" s="618"/>
      <c r="H94" s="618"/>
      <c r="I94" s="618"/>
      <c r="J94" s="618"/>
      <c r="K94" s="618"/>
      <c r="L94" s="618"/>
      <c r="M94" s="618"/>
      <c r="N94" s="618"/>
      <c r="O94" s="618"/>
      <c r="P94" s="618"/>
      <c r="Q94" s="618"/>
      <c r="R94" s="618"/>
      <c r="S94" s="618"/>
      <c r="T94" s="618"/>
      <c r="U94" s="618"/>
      <c r="V94" s="618"/>
      <c r="W94" s="618"/>
      <c r="X94" s="618"/>
      <c r="Y94" s="618"/>
      <c r="Z94" s="618"/>
      <c r="AA94" s="618"/>
      <c r="AB94" s="618"/>
      <c r="AC94" s="579"/>
      <c r="AD94" s="579"/>
      <c r="AE94" s="579"/>
      <c r="AF94" s="579"/>
      <c r="AG94" s="45" t="s">
        <v>307</v>
      </c>
      <c r="AI94" s="429" t="s">
        <v>1905</v>
      </c>
      <c r="AR94" s="4"/>
    </row>
    <row r="95" spans="1:44" s="61" customFormat="1" ht="15" customHeight="1">
      <c r="A95" s="559" t="str">
        <f>IF(OR($H$19=4,$H$19=5),AI95,AI96)</f>
        <v>（32）令和８年５月時点の給与体系を、当該評価料を算定した年度に勤務している職員の賃金に当てはめた場合の対象職員の基本給等総額</v>
      </c>
      <c r="B95" s="560"/>
      <c r="C95" s="560"/>
      <c r="D95" s="560"/>
      <c r="E95" s="560"/>
      <c r="F95" s="560"/>
      <c r="G95" s="560"/>
      <c r="H95" s="560"/>
      <c r="I95" s="560"/>
      <c r="J95" s="560"/>
      <c r="K95" s="560"/>
      <c r="L95" s="560"/>
      <c r="M95" s="560"/>
      <c r="N95" s="560"/>
      <c r="O95" s="560"/>
      <c r="P95" s="560"/>
      <c r="Q95" s="560"/>
      <c r="R95" s="560"/>
      <c r="S95" s="560"/>
      <c r="T95" s="560"/>
      <c r="U95" s="560"/>
      <c r="V95" s="560"/>
      <c r="W95" s="560"/>
      <c r="X95" s="560"/>
      <c r="Y95" s="560"/>
      <c r="Z95" s="560"/>
      <c r="AA95" s="560"/>
      <c r="AB95" s="560"/>
      <c r="AC95" s="579"/>
      <c r="AD95" s="579"/>
      <c r="AE95" s="579"/>
      <c r="AF95" s="579"/>
      <c r="AG95" s="56" t="s">
        <v>307</v>
      </c>
      <c r="AI95" s="61" t="s">
        <v>1475</v>
      </c>
      <c r="AR95" s="4"/>
    </row>
    <row r="96" spans="1:44" s="61" customFormat="1" ht="15" customHeight="1">
      <c r="A96" s="13" t="s">
        <v>1310</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578" t="str">
        <f>IF(AC94-AC95=0,"",AC94-AC95)</f>
        <v/>
      </c>
      <c r="AD96" s="578"/>
      <c r="AE96" s="578"/>
      <c r="AF96" s="578"/>
      <c r="AG96" s="219" t="s">
        <v>307</v>
      </c>
      <c r="AI96" s="61" t="s">
        <v>1476</v>
      </c>
      <c r="AR96" s="4"/>
    </row>
    <row r="97" spans="1:44" s="61" customFormat="1" ht="15" customHeight="1">
      <c r="A97" s="220"/>
      <c r="B97" s="313" t="s">
        <v>1311</v>
      </c>
      <c r="C97" s="5"/>
      <c r="D97" s="5"/>
      <c r="E97" s="5"/>
      <c r="F97" s="5"/>
      <c r="G97" s="5"/>
      <c r="H97" s="5"/>
      <c r="I97" s="5"/>
      <c r="J97" s="5"/>
      <c r="K97" s="5"/>
      <c r="L97" s="5"/>
      <c r="M97" s="5"/>
      <c r="N97" s="5"/>
      <c r="O97" s="5"/>
      <c r="P97" s="5"/>
      <c r="Q97" s="5"/>
      <c r="R97" s="5"/>
      <c r="S97" s="5"/>
      <c r="T97" s="5"/>
      <c r="U97" s="5"/>
      <c r="V97" s="5"/>
      <c r="W97" s="5"/>
      <c r="X97" s="5"/>
      <c r="Y97" s="5"/>
      <c r="Z97" s="5"/>
      <c r="AA97" s="5"/>
      <c r="AB97" s="314"/>
      <c r="AC97" s="580" t="str">
        <f>IFERROR((AC96/AC95)*100,"")</f>
        <v/>
      </c>
      <c r="AD97" s="580"/>
      <c r="AE97" s="580"/>
      <c r="AF97" s="580"/>
      <c r="AG97" s="315" t="s">
        <v>356</v>
      </c>
      <c r="AR97" s="4"/>
    </row>
    <row r="98" spans="1:44" s="61" customFormat="1" ht="15" customHeight="1">
      <c r="A98" s="622" t="s">
        <v>1289</v>
      </c>
      <c r="B98" s="623"/>
      <c r="C98" s="623"/>
      <c r="D98" s="623"/>
      <c r="E98" s="623"/>
      <c r="F98" s="623"/>
      <c r="G98" s="623"/>
      <c r="H98" s="623"/>
      <c r="I98" s="623"/>
      <c r="J98" s="623"/>
      <c r="K98" s="623"/>
      <c r="L98" s="623"/>
      <c r="M98" s="623"/>
      <c r="N98" s="623"/>
      <c r="O98" s="623"/>
      <c r="P98" s="623"/>
      <c r="Q98" s="623"/>
      <c r="R98" s="623"/>
      <c r="S98" s="623"/>
      <c r="T98" s="623"/>
      <c r="U98" s="623"/>
      <c r="V98" s="623"/>
      <c r="W98" s="623"/>
      <c r="X98" s="623"/>
      <c r="Y98" s="623"/>
      <c r="Z98" s="623"/>
      <c r="AA98" s="623"/>
      <c r="AB98" s="623"/>
      <c r="AC98" s="575"/>
      <c r="AD98" s="575"/>
      <c r="AE98" s="575"/>
      <c r="AF98" s="575"/>
      <c r="AG98" s="252" t="s">
        <v>359</v>
      </c>
      <c r="AR98" s="4"/>
    </row>
    <row r="99" spans="1:44" s="61" customFormat="1" ht="15" customHeight="1" thickBot="1">
      <c r="A99" s="609" t="s">
        <v>1295</v>
      </c>
      <c r="B99" s="610"/>
      <c r="C99" s="610"/>
      <c r="D99" s="610"/>
      <c r="E99" s="610"/>
      <c r="F99" s="610"/>
      <c r="G99" s="610"/>
      <c r="H99" s="610"/>
      <c r="I99" s="610"/>
      <c r="J99" s="610"/>
      <c r="K99" s="610"/>
      <c r="L99" s="610"/>
      <c r="M99" s="610"/>
      <c r="N99" s="610"/>
      <c r="O99" s="610"/>
      <c r="P99" s="610"/>
      <c r="Q99" s="610"/>
      <c r="R99" s="610"/>
      <c r="S99" s="610"/>
      <c r="T99" s="610"/>
      <c r="U99" s="610"/>
      <c r="V99" s="610"/>
      <c r="W99" s="610"/>
      <c r="X99" s="610"/>
      <c r="Y99" s="610"/>
      <c r="Z99" s="610"/>
      <c r="AA99" s="610"/>
      <c r="AB99" s="610"/>
      <c r="AC99" s="577"/>
      <c r="AD99" s="577"/>
      <c r="AE99" s="577"/>
      <c r="AF99" s="577"/>
      <c r="AG99" s="253" t="s">
        <v>359</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619" t="s">
        <v>364</v>
      </c>
      <c r="B101" s="619"/>
      <c r="C101" s="619"/>
      <c r="D101" s="619"/>
      <c r="E101" s="619"/>
      <c r="F101" s="619"/>
      <c r="G101" s="619"/>
      <c r="H101" s="619"/>
      <c r="I101" s="619"/>
      <c r="J101" s="619"/>
      <c r="K101" s="619"/>
      <c r="L101" s="619"/>
      <c r="M101" s="619"/>
      <c r="N101" s="619"/>
      <c r="O101" s="619"/>
      <c r="P101" s="619"/>
      <c r="Q101" s="619"/>
      <c r="R101" s="619"/>
      <c r="S101" s="619"/>
      <c r="T101" s="619"/>
      <c r="U101" s="619"/>
      <c r="V101" s="619"/>
      <c r="W101" s="619"/>
      <c r="X101" s="619"/>
      <c r="Y101" s="619"/>
      <c r="Z101" s="619"/>
      <c r="AA101" s="619"/>
      <c r="AB101" s="619"/>
      <c r="AC101" s="619"/>
      <c r="AD101" s="619"/>
      <c r="AE101" s="619"/>
      <c r="AF101" s="619"/>
      <c r="AG101" s="619"/>
      <c r="AR101" s="4"/>
    </row>
    <row r="102" spans="1:44" s="61" customFormat="1" ht="15" customHeight="1">
      <c r="A102" s="41" t="s">
        <v>365</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581"/>
      <c r="AD102" s="581"/>
      <c r="AE102" s="581"/>
      <c r="AF102" s="581"/>
      <c r="AG102" s="37" t="s">
        <v>306</v>
      </c>
      <c r="AR102" s="4"/>
    </row>
    <row r="103" spans="1:44" s="61" customFormat="1" ht="15" customHeight="1">
      <c r="A103" s="617" t="s">
        <v>1262</v>
      </c>
      <c r="B103" s="618"/>
      <c r="C103" s="618"/>
      <c r="D103" s="618"/>
      <c r="E103" s="618"/>
      <c r="F103" s="618"/>
      <c r="G103" s="618"/>
      <c r="H103" s="618"/>
      <c r="I103" s="618"/>
      <c r="J103" s="618"/>
      <c r="K103" s="618"/>
      <c r="L103" s="618"/>
      <c r="M103" s="618"/>
      <c r="N103" s="618"/>
      <c r="O103" s="618"/>
      <c r="P103" s="618"/>
      <c r="Q103" s="618"/>
      <c r="R103" s="618"/>
      <c r="S103" s="618"/>
      <c r="T103" s="618"/>
      <c r="U103" s="618"/>
      <c r="V103" s="618"/>
      <c r="W103" s="618"/>
      <c r="X103" s="618"/>
      <c r="Y103" s="618"/>
      <c r="Z103" s="618"/>
      <c r="AA103" s="618"/>
      <c r="AB103" s="618"/>
      <c r="AC103" s="579"/>
      <c r="AD103" s="579"/>
      <c r="AE103" s="579"/>
      <c r="AF103" s="579"/>
      <c r="AG103" s="45" t="s">
        <v>307</v>
      </c>
      <c r="AI103" s="429" t="s">
        <v>1905</v>
      </c>
      <c r="AR103" s="4"/>
    </row>
    <row r="104" spans="1:44" s="61" customFormat="1" ht="15" customHeight="1">
      <c r="A104" s="559" t="str">
        <f>IF(OR($H$19=4,$H$19=5),AI104,AI105)</f>
        <v>（39）令和８年５月時点の給与体系を、当該評価料を算定した年度に勤務している職員の賃金に当てはめた場合の対象職員の基本給等総額</v>
      </c>
      <c r="B104" s="560"/>
      <c r="C104" s="560"/>
      <c r="D104" s="560"/>
      <c r="E104" s="560"/>
      <c r="F104" s="560"/>
      <c r="G104" s="560"/>
      <c r="H104" s="560"/>
      <c r="I104" s="560"/>
      <c r="J104" s="560"/>
      <c r="K104" s="560"/>
      <c r="L104" s="560"/>
      <c r="M104" s="560"/>
      <c r="N104" s="560"/>
      <c r="O104" s="560"/>
      <c r="P104" s="560"/>
      <c r="Q104" s="560"/>
      <c r="R104" s="560"/>
      <c r="S104" s="560"/>
      <c r="T104" s="560"/>
      <c r="U104" s="560"/>
      <c r="V104" s="560"/>
      <c r="W104" s="560"/>
      <c r="X104" s="560"/>
      <c r="Y104" s="560"/>
      <c r="Z104" s="560"/>
      <c r="AA104" s="560"/>
      <c r="AB104" s="560"/>
      <c r="AC104" s="579"/>
      <c r="AD104" s="579"/>
      <c r="AE104" s="579"/>
      <c r="AF104" s="579"/>
      <c r="AG104" s="56" t="s">
        <v>307</v>
      </c>
      <c r="AI104" s="61" t="s">
        <v>1477</v>
      </c>
      <c r="AR104" s="4"/>
    </row>
    <row r="105" spans="1:44" s="61" customFormat="1" ht="15" customHeight="1">
      <c r="A105" s="13" t="s">
        <v>1312</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578" t="str">
        <f>IF(AC103-AC104=0,"",AC103-AC104)</f>
        <v/>
      </c>
      <c r="AD105" s="578"/>
      <c r="AE105" s="578"/>
      <c r="AF105" s="578"/>
      <c r="AG105" s="219" t="s">
        <v>307</v>
      </c>
      <c r="AI105" s="61" t="s">
        <v>1478</v>
      </c>
      <c r="AR105" s="4"/>
    </row>
    <row r="106" spans="1:44" s="61" customFormat="1" ht="15" customHeight="1">
      <c r="A106" s="220"/>
      <c r="B106" s="313" t="s">
        <v>1313</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4"/>
      <c r="AC106" s="580" t="str">
        <f>IFERROR((AC105/AC104)*100,"")</f>
        <v/>
      </c>
      <c r="AD106" s="580"/>
      <c r="AE106" s="580"/>
      <c r="AF106" s="580"/>
      <c r="AG106" s="315" t="s">
        <v>356</v>
      </c>
      <c r="AR106" s="4"/>
    </row>
    <row r="107" spans="1:44" s="61" customFormat="1" ht="15" customHeight="1">
      <c r="A107" s="622" t="s">
        <v>1290</v>
      </c>
      <c r="B107" s="623"/>
      <c r="C107" s="623"/>
      <c r="D107" s="623"/>
      <c r="E107" s="623"/>
      <c r="F107" s="623"/>
      <c r="G107" s="623"/>
      <c r="H107" s="623"/>
      <c r="I107" s="623"/>
      <c r="J107" s="623"/>
      <c r="K107" s="623"/>
      <c r="L107" s="623"/>
      <c r="M107" s="623"/>
      <c r="N107" s="623"/>
      <c r="O107" s="623"/>
      <c r="P107" s="623"/>
      <c r="Q107" s="623"/>
      <c r="R107" s="623"/>
      <c r="S107" s="623"/>
      <c r="T107" s="623"/>
      <c r="U107" s="623"/>
      <c r="V107" s="623"/>
      <c r="W107" s="623"/>
      <c r="X107" s="623"/>
      <c r="Y107" s="623"/>
      <c r="Z107" s="623"/>
      <c r="AA107" s="623"/>
      <c r="AB107" s="623"/>
      <c r="AC107" s="575"/>
      <c r="AD107" s="575"/>
      <c r="AE107" s="575"/>
      <c r="AF107" s="575"/>
      <c r="AG107" s="252" t="s">
        <v>359</v>
      </c>
      <c r="AR107" s="4"/>
    </row>
    <row r="108" spans="1:44" s="61" customFormat="1" ht="15" customHeight="1" thickBot="1">
      <c r="A108" s="609" t="s">
        <v>1296</v>
      </c>
      <c r="B108" s="610"/>
      <c r="C108" s="610"/>
      <c r="D108" s="610"/>
      <c r="E108" s="610"/>
      <c r="F108" s="610"/>
      <c r="G108" s="610"/>
      <c r="H108" s="610"/>
      <c r="I108" s="610"/>
      <c r="J108" s="610"/>
      <c r="K108" s="610"/>
      <c r="L108" s="610"/>
      <c r="M108" s="610"/>
      <c r="N108" s="610"/>
      <c r="O108" s="610"/>
      <c r="P108" s="610"/>
      <c r="Q108" s="610"/>
      <c r="R108" s="610"/>
      <c r="S108" s="610"/>
      <c r="T108" s="610"/>
      <c r="U108" s="610"/>
      <c r="V108" s="610"/>
      <c r="W108" s="610"/>
      <c r="X108" s="610"/>
      <c r="Y108" s="610"/>
      <c r="Z108" s="610"/>
      <c r="AA108" s="610"/>
      <c r="AB108" s="610"/>
      <c r="AC108" s="577"/>
      <c r="AD108" s="577"/>
      <c r="AE108" s="577"/>
      <c r="AF108" s="577"/>
      <c r="AG108" s="253" t="s">
        <v>359</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619" t="s">
        <v>366</v>
      </c>
      <c r="B110" s="619"/>
      <c r="C110" s="619"/>
      <c r="D110" s="619"/>
      <c r="E110" s="619"/>
      <c r="F110" s="619"/>
      <c r="G110" s="619"/>
      <c r="H110" s="619"/>
      <c r="I110" s="619"/>
      <c r="J110" s="619"/>
      <c r="K110" s="619"/>
      <c r="L110" s="619"/>
      <c r="M110" s="619"/>
      <c r="N110" s="619"/>
      <c r="O110" s="619"/>
      <c r="P110" s="619"/>
      <c r="Q110" s="619"/>
      <c r="R110" s="619"/>
      <c r="S110" s="619"/>
      <c r="T110" s="619"/>
      <c r="U110" s="619"/>
      <c r="V110" s="619"/>
      <c r="W110" s="619"/>
      <c r="X110" s="619"/>
      <c r="Y110" s="619"/>
      <c r="Z110" s="619"/>
      <c r="AA110" s="619"/>
      <c r="AB110" s="619"/>
      <c r="AC110" s="619"/>
      <c r="AD110" s="619"/>
      <c r="AE110" s="619"/>
      <c r="AF110" s="619"/>
      <c r="AG110" s="619"/>
      <c r="AR110" s="4"/>
    </row>
    <row r="111" spans="1:44" s="61" customFormat="1" ht="15" customHeight="1">
      <c r="A111" s="41" t="s">
        <v>367</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581"/>
      <c r="AD111" s="581"/>
      <c r="AE111" s="581"/>
      <c r="AF111" s="581"/>
      <c r="AG111" s="37" t="s">
        <v>306</v>
      </c>
      <c r="AR111" s="4"/>
    </row>
    <row r="112" spans="1:44" s="61" customFormat="1" ht="15" customHeight="1">
      <c r="A112" s="617" t="s">
        <v>1263</v>
      </c>
      <c r="B112" s="618"/>
      <c r="C112" s="618"/>
      <c r="D112" s="618"/>
      <c r="E112" s="618"/>
      <c r="F112" s="618"/>
      <c r="G112" s="618"/>
      <c r="H112" s="618"/>
      <c r="I112" s="618"/>
      <c r="J112" s="618"/>
      <c r="K112" s="618"/>
      <c r="L112" s="618"/>
      <c r="M112" s="618"/>
      <c r="N112" s="618"/>
      <c r="O112" s="618"/>
      <c r="P112" s="618"/>
      <c r="Q112" s="618"/>
      <c r="R112" s="618"/>
      <c r="S112" s="618"/>
      <c r="T112" s="618"/>
      <c r="U112" s="618"/>
      <c r="V112" s="618"/>
      <c r="W112" s="618"/>
      <c r="X112" s="618"/>
      <c r="Y112" s="618"/>
      <c r="Z112" s="618"/>
      <c r="AA112" s="618"/>
      <c r="AB112" s="618"/>
      <c r="AC112" s="579"/>
      <c r="AD112" s="579"/>
      <c r="AE112" s="579"/>
      <c r="AF112" s="579"/>
      <c r="AG112" s="45" t="s">
        <v>307</v>
      </c>
      <c r="AI112" s="429" t="s">
        <v>1905</v>
      </c>
      <c r="AR112" s="4"/>
    </row>
    <row r="113" spans="1:44" s="61" customFormat="1" ht="15" customHeight="1">
      <c r="A113" s="559" t="str">
        <f>IF(OR($H$19=4,$H$19=5),AI113,AI114)</f>
        <v>（46）令和８年５月時点の給与体系を、当該評価料を算定した年度に勤務している職員の賃金に当てはめた場合の対象職員の基本給等総額</v>
      </c>
      <c r="B113" s="560"/>
      <c r="C113" s="560"/>
      <c r="D113" s="560"/>
      <c r="E113" s="560"/>
      <c r="F113" s="560"/>
      <c r="G113" s="560"/>
      <c r="H113" s="560"/>
      <c r="I113" s="560"/>
      <c r="J113" s="560"/>
      <c r="K113" s="560"/>
      <c r="L113" s="560"/>
      <c r="M113" s="560"/>
      <c r="N113" s="560"/>
      <c r="O113" s="560"/>
      <c r="P113" s="560"/>
      <c r="Q113" s="560"/>
      <c r="R113" s="560"/>
      <c r="S113" s="560"/>
      <c r="T113" s="560"/>
      <c r="U113" s="560"/>
      <c r="V113" s="560"/>
      <c r="W113" s="560"/>
      <c r="X113" s="560"/>
      <c r="Y113" s="560"/>
      <c r="Z113" s="560"/>
      <c r="AA113" s="560"/>
      <c r="AB113" s="560"/>
      <c r="AC113" s="579"/>
      <c r="AD113" s="579"/>
      <c r="AE113" s="579"/>
      <c r="AF113" s="579"/>
      <c r="AG113" s="56" t="s">
        <v>307</v>
      </c>
      <c r="AI113" s="61" t="s">
        <v>1479</v>
      </c>
      <c r="AR113" s="4"/>
    </row>
    <row r="114" spans="1:44" s="61" customFormat="1" ht="15" customHeight="1">
      <c r="A114" s="13" t="s">
        <v>1317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578" t="str">
        <f>IF(AC112-AC113=0,"",AC112-AC113)</f>
        <v/>
      </c>
      <c r="AD114" s="578"/>
      <c r="AE114" s="578"/>
      <c r="AF114" s="578"/>
      <c r="AG114" s="219" t="s">
        <v>307</v>
      </c>
      <c r="AI114" s="61" t="s">
        <v>1480</v>
      </c>
      <c r="AR114" s="4"/>
    </row>
    <row r="115" spans="1:44" s="61" customFormat="1" ht="15" customHeight="1">
      <c r="A115" s="220"/>
      <c r="B115" s="313" t="s">
        <v>1318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4"/>
      <c r="AC115" s="580" t="str">
        <f>IFERROR((AC114/AC113)*100,"")</f>
        <v/>
      </c>
      <c r="AD115" s="580"/>
      <c r="AE115" s="580"/>
      <c r="AF115" s="580"/>
      <c r="AG115" s="315" t="s">
        <v>356</v>
      </c>
      <c r="AR115" s="4"/>
    </row>
    <row r="116" spans="1:44" s="61" customFormat="1" ht="15" customHeight="1">
      <c r="A116" s="622" t="s">
        <v>1291</v>
      </c>
      <c r="B116" s="623"/>
      <c r="C116" s="623"/>
      <c r="D116" s="623"/>
      <c r="E116" s="623"/>
      <c r="F116" s="623"/>
      <c r="G116" s="623"/>
      <c r="H116" s="623"/>
      <c r="I116" s="623"/>
      <c r="J116" s="623"/>
      <c r="K116" s="623"/>
      <c r="L116" s="623"/>
      <c r="M116" s="623"/>
      <c r="N116" s="623"/>
      <c r="O116" s="623"/>
      <c r="P116" s="623"/>
      <c r="Q116" s="623"/>
      <c r="R116" s="623"/>
      <c r="S116" s="623"/>
      <c r="T116" s="623"/>
      <c r="U116" s="623"/>
      <c r="V116" s="623"/>
      <c r="W116" s="623"/>
      <c r="X116" s="623"/>
      <c r="Y116" s="623"/>
      <c r="Z116" s="623"/>
      <c r="AA116" s="623"/>
      <c r="AB116" s="623"/>
      <c r="AC116" s="575"/>
      <c r="AD116" s="575"/>
      <c r="AE116" s="575"/>
      <c r="AF116" s="575"/>
      <c r="AG116" s="252" t="s">
        <v>359</v>
      </c>
      <c r="AR116" s="4"/>
    </row>
    <row r="117" spans="1:44" s="61" customFormat="1" ht="15" customHeight="1" thickBot="1">
      <c r="A117" s="609" t="s">
        <v>1297</v>
      </c>
      <c r="B117" s="610"/>
      <c r="C117" s="610"/>
      <c r="D117" s="610"/>
      <c r="E117" s="610"/>
      <c r="F117" s="610"/>
      <c r="G117" s="610"/>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577"/>
      <c r="AD117" s="577"/>
      <c r="AE117" s="577"/>
      <c r="AF117" s="577"/>
      <c r="AG117" s="253" t="s">
        <v>359</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s="61" customFormat="1" ht="15" customHeight="1" thickBot="1">
      <c r="A119" s="619" t="s">
        <v>1287</v>
      </c>
      <c r="B119" s="619"/>
      <c r="C119" s="619"/>
      <c r="D119" s="619"/>
      <c r="E119" s="619"/>
      <c r="F119" s="619"/>
      <c r="G119" s="619"/>
      <c r="H119" s="619"/>
      <c r="I119" s="619"/>
      <c r="J119" s="619"/>
      <c r="K119" s="619"/>
      <c r="L119" s="619"/>
      <c r="M119" s="619"/>
      <c r="N119" s="619"/>
      <c r="O119" s="619"/>
      <c r="P119" s="619"/>
      <c r="Q119" s="619"/>
      <c r="R119" s="619"/>
      <c r="S119" s="619"/>
      <c r="T119" s="619"/>
      <c r="U119" s="619"/>
      <c r="V119" s="619"/>
      <c r="W119" s="619"/>
      <c r="X119" s="619"/>
      <c r="Y119" s="619"/>
      <c r="Z119" s="619"/>
      <c r="AA119" s="619"/>
      <c r="AB119" s="619"/>
      <c r="AC119" s="619"/>
      <c r="AD119" s="619"/>
      <c r="AE119" s="619"/>
      <c r="AF119" s="619"/>
      <c r="AG119" s="619"/>
      <c r="AR119" s="4"/>
    </row>
    <row r="120" spans="1:44" s="61" customFormat="1" ht="15" customHeight="1">
      <c r="A120" s="41" t="s">
        <v>1091</v>
      </c>
      <c r="B120" s="30"/>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36"/>
      <c r="AB120" s="196"/>
      <c r="AC120" s="581"/>
      <c r="AD120" s="581"/>
      <c r="AE120" s="581"/>
      <c r="AF120" s="581"/>
      <c r="AG120" s="37" t="s">
        <v>306</v>
      </c>
      <c r="AR120" s="4"/>
    </row>
    <row r="121" spans="1:44" s="61" customFormat="1" ht="15" customHeight="1">
      <c r="A121" s="617" t="s">
        <v>1264</v>
      </c>
      <c r="B121" s="618"/>
      <c r="C121" s="618"/>
      <c r="D121" s="618"/>
      <c r="E121" s="618"/>
      <c r="F121" s="618"/>
      <c r="G121" s="618"/>
      <c r="H121" s="618"/>
      <c r="I121" s="618"/>
      <c r="J121" s="618"/>
      <c r="K121" s="618"/>
      <c r="L121" s="618"/>
      <c r="M121" s="618"/>
      <c r="N121" s="618"/>
      <c r="O121" s="618"/>
      <c r="P121" s="618"/>
      <c r="Q121" s="618"/>
      <c r="R121" s="618"/>
      <c r="S121" s="618"/>
      <c r="T121" s="618"/>
      <c r="U121" s="618"/>
      <c r="V121" s="618"/>
      <c r="W121" s="618"/>
      <c r="X121" s="618"/>
      <c r="Y121" s="618"/>
      <c r="Z121" s="618"/>
      <c r="AA121" s="618"/>
      <c r="AB121" s="618"/>
      <c r="AC121" s="579"/>
      <c r="AD121" s="579"/>
      <c r="AE121" s="579"/>
      <c r="AF121" s="579"/>
      <c r="AG121" s="45" t="s">
        <v>307</v>
      </c>
      <c r="AI121" s="429" t="s">
        <v>1905</v>
      </c>
      <c r="AR121" s="4"/>
    </row>
    <row r="122" spans="1:44" s="61" customFormat="1" ht="15" customHeight="1">
      <c r="A122" s="559" t="str">
        <f>IF(OR($H$19=4,$H$19=5),AI122,AI123)</f>
        <v>（53）令和８年５月時点の給与体系を、当該評価料を算定した年度に勤務している職員の賃金に当てはめた場合の対象職員の基本給等総額</v>
      </c>
      <c r="B122" s="560"/>
      <c r="C122" s="560"/>
      <c r="D122" s="560"/>
      <c r="E122" s="560"/>
      <c r="F122" s="560"/>
      <c r="G122" s="560"/>
      <c r="H122" s="560"/>
      <c r="I122" s="560"/>
      <c r="J122" s="560"/>
      <c r="K122" s="560"/>
      <c r="L122" s="560"/>
      <c r="M122" s="560"/>
      <c r="N122" s="560"/>
      <c r="O122" s="560"/>
      <c r="P122" s="560"/>
      <c r="Q122" s="560"/>
      <c r="R122" s="560"/>
      <c r="S122" s="560"/>
      <c r="T122" s="560"/>
      <c r="U122" s="560"/>
      <c r="V122" s="560"/>
      <c r="W122" s="560"/>
      <c r="X122" s="560"/>
      <c r="Y122" s="560"/>
      <c r="Z122" s="560"/>
      <c r="AA122" s="560"/>
      <c r="AB122" s="560"/>
      <c r="AC122" s="579"/>
      <c r="AD122" s="579"/>
      <c r="AE122" s="579"/>
      <c r="AF122" s="579"/>
      <c r="AG122" s="56" t="s">
        <v>307</v>
      </c>
      <c r="AI122" s="61" t="s">
        <v>1481</v>
      </c>
      <c r="AR122" s="4"/>
    </row>
    <row r="123" spans="1:44" s="61" customFormat="1" ht="15" customHeight="1">
      <c r="A123" s="13" t="s">
        <v>1319</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218"/>
      <c r="AC123" s="578" t="str">
        <f>IF(AC121-AC122=0,"",AC121-AC122)</f>
        <v/>
      </c>
      <c r="AD123" s="578"/>
      <c r="AE123" s="578"/>
      <c r="AF123" s="578"/>
      <c r="AG123" s="219" t="s">
        <v>307</v>
      </c>
      <c r="AI123" s="61" t="s">
        <v>1482</v>
      </c>
      <c r="AR123" s="4"/>
    </row>
    <row r="124" spans="1:44" s="61" customFormat="1" ht="15" customHeight="1">
      <c r="A124" s="220"/>
      <c r="B124" s="313" t="s">
        <v>1320</v>
      </c>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314"/>
      <c r="AC124" s="580" t="str">
        <f>IFERROR((AC123/AC122)*100,"")</f>
        <v/>
      </c>
      <c r="AD124" s="580"/>
      <c r="AE124" s="580"/>
      <c r="AF124" s="580"/>
      <c r="AG124" s="315" t="s">
        <v>356</v>
      </c>
      <c r="AR124" s="4"/>
    </row>
    <row r="125" spans="1:44" s="61" customFormat="1" ht="15" customHeight="1">
      <c r="A125" s="622" t="s">
        <v>1292</v>
      </c>
      <c r="B125" s="623"/>
      <c r="C125" s="623"/>
      <c r="D125" s="623"/>
      <c r="E125" s="623"/>
      <c r="F125" s="623"/>
      <c r="G125" s="623"/>
      <c r="H125" s="623"/>
      <c r="I125" s="623"/>
      <c r="J125" s="623"/>
      <c r="K125" s="623"/>
      <c r="L125" s="623"/>
      <c r="M125" s="623"/>
      <c r="N125" s="623"/>
      <c r="O125" s="623"/>
      <c r="P125" s="623"/>
      <c r="Q125" s="623"/>
      <c r="R125" s="623"/>
      <c r="S125" s="623"/>
      <c r="T125" s="623"/>
      <c r="U125" s="623"/>
      <c r="V125" s="623"/>
      <c r="W125" s="623"/>
      <c r="X125" s="623"/>
      <c r="Y125" s="623"/>
      <c r="Z125" s="623"/>
      <c r="AA125" s="623"/>
      <c r="AB125" s="623"/>
      <c r="AC125" s="575"/>
      <c r="AD125" s="575"/>
      <c r="AE125" s="575"/>
      <c r="AF125" s="575"/>
      <c r="AG125" s="252" t="s">
        <v>359</v>
      </c>
      <c r="AR125" s="4"/>
    </row>
    <row r="126" spans="1:44" s="61" customFormat="1" ht="15" customHeight="1" thickBot="1">
      <c r="A126" s="609" t="s">
        <v>1298</v>
      </c>
      <c r="B126" s="610"/>
      <c r="C126" s="610"/>
      <c r="D126" s="610"/>
      <c r="E126" s="610"/>
      <c r="F126" s="610"/>
      <c r="G126" s="610"/>
      <c r="H126" s="610"/>
      <c r="I126" s="610"/>
      <c r="J126" s="610"/>
      <c r="K126" s="610"/>
      <c r="L126" s="610"/>
      <c r="M126" s="610"/>
      <c r="N126" s="610"/>
      <c r="O126" s="610"/>
      <c r="P126" s="610"/>
      <c r="Q126" s="610"/>
      <c r="R126" s="610"/>
      <c r="S126" s="610"/>
      <c r="T126" s="610"/>
      <c r="U126" s="610"/>
      <c r="V126" s="610"/>
      <c r="W126" s="610"/>
      <c r="X126" s="610"/>
      <c r="Y126" s="610"/>
      <c r="Z126" s="610"/>
      <c r="AA126" s="610"/>
      <c r="AB126" s="610"/>
      <c r="AC126" s="577"/>
      <c r="AD126" s="577"/>
      <c r="AE126" s="577"/>
      <c r="AF126" s="577"/>
      <c r="AG126" s="253" t="s">
        <v>359</v>
      </c>
      <c r="AR126" s="4"/>
    </row>
    <row r="127" spans="1:44" s="61" customFormat="1" ht="15" customHeight="1">
      <c r="A127" s="29"/>
      <c r="B127" s="4"/>
      <c r="C127" s="4"/>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4"/>
      <c r="AC127" s="4"/>
      <c r="AD127" s="4"/>
      <c r="AE127" s="4"/>
      <c r="AF127" s="4"/>
      <c r="AG127" s="4"/>
      <c r="AR127" s="4"/>
    </row>
    <row r="128" spans="1:44" s="61" customFormat="1" ht="15" customHeight="1" thickBot="1">
      <c r="A128" s="619" t="s">
        <v>368</v>
      </c>
      <c r="B128" s="619"/>
      <c r="C128" s="619"/>
      <c r="D128" s="619"/>
      <c r="E128" s="619"/>
      <c r="F128" s="619"/>
      <c r="G128" s="619"/>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R128" s="4"/>
    </row>
    <row r="129" spans="1:44" s="61" customFormat="1" ht="15" customHeight="1">
      <c r="A129" s="41" t="s">
        <v>1092</v>
      </c>
      <c r="B129" s="30"/>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36"/>
      <c r="AB129" s="196"/>
      <c r="AC129" s="581"/>
      <c r="AD129" s="581"/>
      <c r="AE129" s="581"/>
      <c r="AF129" s="581"/>
      <c r="AG129" s="37" t="s">
        <v>306</v>
      </c>
      <c r="AR129" s="4"/>
    </row>
    <row r="130" spans="1:44" s="61" customFormat="1" ht="15" customHeight="1">
      <c r="A130" s="617" t="s">
        <v>1265</v>
      </c>
      <c r="B130" s="618"/>
      <c r="C130" s="618"/>
      <c r="D130" s="618"/>
      <c r="E130" s="618"/>
      <c r="F130" s="618"/>
      <c r="G130" s="618"/>
      <c r="H130" s="618"/>
      <c r="I130" s="618"/>
      <c r="J130" s="618"/>
      <c r="K130" s="618"/>
      <c r="L130" s="618"/>
      <c r="M130" s="618"/>
      <c r="N130" s="618"/>
      <c r="O130" s="618"/>
      <c r="P130" s="618"/>
      <c r="Q130" s="618"/>
      <c r="R130" s="618"/>
      <c r="S130" s="618"/>
      <c r="T130" s="618"/>
      <c r="U130" s="618"/>
      <c r="V130" s="618"/>
      <c r="W130" s="618"/>
      <c r="X130" s="618"/>
      <c r="Y130" s="618"/>
      <c r="Z130" s="618"/>
      <c r="AA130" s="618"/>
      <c r="AB130" s="618"/>
      <c r="AC130" s="579"/>
      <c r="AD130" s="579"/>
      <c r="AE130" s="579"/>
      <c r="AF130" s="579"/>
      <c r="AG130" s="45" t="s">
        <v>307</v>
      </c>
      <c r="AI130" s="429" t="s">
        <v>1905</v>
      </c>
      <c r="AR130" s="4"/>
    </row>
    <row r="131" spans="1:44" s="61" customFormat="1" ht="15" customHeight="1">
      <c r="A131" s="559" t="str">
        <f>IF(OR($H$19=4,$H$19=5),AI131,AI132)</f>
        <v>（60）令和８年５月時点の給与体系を、当該評価料を算定した年度に勤務している職員の賃金に当てはめた場合の対象職員の基本給等総額</v>
      </c>
      <c r="B131" s="560"/>
      <c r="C131" s="560"/>
      <c r="D131" s="560"/>
      <c r="E131" s="560"/>
      <c r="F131" s="560"/>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79"/>
      <c r="AD131" s="579"/>
      <c r="AE131" s="579"/>
      <c r="AF131" s="579"/>
      <c r="AG131" s="56" t="s">
        <v>307</v>
      </c>
      <c r="AI131" s="61" t="s">
        <v>1483</v>
      </c>
      <c r="AR131" s="4"/>
    </row>
    <row r="132" spans="1:44" s="61" customFormat="1" ht="15" customHeight="1">
      <c r="A132" s="13" t="s">
        <v>1321</v>
      </c>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218"/>
      <c r="AC132" s="578" t="str">
        <f>IF(AC130-AC131=0,"",AC130-AC131)</f>
        <v/>
      </c>
      <c r="AD132" s="578"/>
      <c r="AE132" s="578"/>
      <c r="AF132" s="578"/>
      <c r="AG132" s="219" t="s">
        <v>307</v>
      </c>
      <c r="AI132" s="61" t="s">
        <v>1484</v>
      </c>
      <c r="AR132" s="4"/>
    </row>
    <row r="133" spans="1:44" s="61" customFormat="1" ht="15" customHeight="1">
      <c r="A133" s="220"/>
      <c r="B133" s="313" t="s">
        <v>1322</v>
      </c>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314"/>
      <c r="AC133" s="580" t="str">
        <f>IFERROR((AC132/AC131)*100,"")</f>
        <v/>
      </c>
      <c r="AD133" s="580"/>
      <c r="AE133" s="580"/>
      <c r="AF133" s="580"/>
      <c r="AG133" s="315" t="s">
        <v>356</v>
      </c>
      <c r="AR133" s="4"/>
    </row>
    <row r="134" spans="1:44" s="61" customFormat="1" ht="15" customHeight="1">
      <c r="A134" s="622" t="s">
        <v>1293</v>
      </c>
      <c r="B134" s="623"/>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575"/>
      <c r="AD134" s="575"/>
      <c r="AE134" s="575"/>
      <c r="AF134" s="575"/>
      <c r="AG134" s="252" t="s">
        <v>359</v>
      </c>
      <c r="AR134" s="4"/>
    </row>
    <row r="135" spans="1:44" s="61" customFormat="1" ht="15" customHeight="1" thickBot="1">
      <c r="A135" s="609" t="s">
        <v>1299</v>
      </c>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577"/>
      <c r="AD135" s="577"/>
      <c r="AE135" s="577"/>
      <c r="AF135" s="577"/>
      <c r="AG135" s="253" t="s">
        <v>359</v>
      </c>
      <c r="AR135" s="4"/>
    </row>
    <row r="136" spans="1:44" s="61" customFormat="1" ht="15" customHeight="1">
      <c r="A136" s="29"/>
      <c r="B136" s="4"/>
      <c r="C136" s="4"/>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4"/>
      <c r="AC136" s="4"/>
      <c r="AD136" s="4"/>
      <c r="AE136" s="4"/>
      <c r="AF136" s="4"/>
      <c r="AG136" s="4"/>
      <c r="AR136" s="4"/>
    </row>
    <row r="137" spans="1:44" ht="15" customHeight="1" thickBot="1">
      <c r="A137" s="2" t="s">
        <v>369</v>
      </c>
      <c r="B137" s="2"/>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row>
    <row r="138" spans="1:44" s="61" customFormat="1" ht="20.100000000000001" customHeight="1">
      <c r="A138" s="134" t="s">
        <v>1093</v>
      </c>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625" t="str">
        <f>IF(AB51=0,"",AB51)</f>
        <v/>
      </c>
      <c r="AC138" s="625"/>
      <c r="AD138" s="625"/>
      <c r="AE138" s="625"/>
      <c r="AF138" s="625"/>
      <c r="AG138" s="25" t="s">
        <v>307</v>
      </c>
      <c r="AR138" s="4"/>
    </row>
    <row r="139" spans="1:44" s="61" customFormat="1" ht="20.100000000000001" customHeight="1">
      <c r="A139" s="13" t="s">
        <v>1916</v>
      </c>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613" t="str">
        <f>IFERROR(AC69*V19,"")</f>
        <v/>
      </c>
      <c r="AC139" s="613"/>
      <c r="AD139" s="613"/>
      <c r="AE139" s="613"/>
      <c r="AF139" s="613"/>
      <c r="AG139" s="15" t="s">
        <v>307</v>
      </c>
      <c r="AR139" s="4"/>
    </row>
    <row r="140" spans="1:44" s="61" customFormat="1" ht="20.100000000000001" customHeight="1">
      <c r="A140" s="622" t="s">
        <v>1912</v>
      </c>
      <c r="B140" s="623"/>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13" t="str">
        <f>IF(AC71="","",AC71)</f>
        <v/>
      </c>
      <c r="AC140" s="613"/>
      <c r="AD140" s="613"/>
      <c r="AE140" s="613"/>
      <c r="AF140" s="613"/>
      <c r="AG140" s="15" t="s">
        <v>307</v>
      </c>
      <c r="AR140" s="4"/>
    </row>
    <row r="141" spans="1:44" s="61" customFormat="1" ht="20.100000000000001" customHeight="1" thickBot="1">
      <c r="A141" s="13" t="s">
        <v>1455</v>
      </c>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613" t="str">
        <f>IFERROR((AB139+AB140)-AB138,"")</f>
        <v/>
      </c>
      <c r="AC141" s="613"/>
      <c r="AD141" s="613"/>
      <c r="AE141" s="613"/>
      <c r="AF141" s="613"/>
      <c r="AG141" s="15" t="s">
        <v>307</v>
      </c>
      <c r="AR141" s="4"/>
    </row>
    <row r="142" spans="1:44" s="61" customFormat="1" ht="20.100000000000001" customHeight="1" thickTop="1" thickBot="1">
      <c r="A142" s="202"/>
      <c r="B142" s="39" t="s">
        <v>1094</v>
      </c>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616" t="str">
        <f>IF(AB141&gt;=0,"賃金改善額充当済み","賃金改善額充当不足")</f>
        <v>賃金改善額充当済み</v>
      </c>
      <c r="AC142" s="616"/>
      <c r="AD142" s="616"/>
      <c r="AE142" s="616"/>
      <c r="AF142" s="616"/>
      <c r="AG142" s="46"/>
      <c r="AR142" s="4"/>
    </row>
    <row r="143" spans="1:44" s="61" customFormat="1" ht="15" customHeight="1">
      <c r="A143" s="50"/>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171"/>
      <c r="AB143" s="171"/>
      <c r="AC143" s="171"/>
      <c r="AD143" s="171"/>
      <c r="AE143" s="171"/>
      <c r="AF143" s="3"/>
      <c r="AG143" s="4"/>
      <c r="AR143" s="4"/>
    </row>
    <row r="144" spans="1:44" s="61" customFormat="1" ht="24.95" customHeight="1">
      <c r="A144" s="3" t="s">
        <v>370</v>
      </c>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R144" s="4"/>
    </row>
    <row r="145" spans="1:44" s="61" customFormat="1" ht="1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R145" s="4"/>
    </row>
    <row r="146" spans="1:44" s="61" customFormat="1" ht="24.95" customHeight="1" thickBot="1">
      <c r="A146" s="3"/>
      <c r="B146" s="3"/>
      <c r="C146" s="3"/>
      <c r="D146" s="3" t="s">
        <v>16</v>
      </c>
      <c r="E146" s="3"/>
      <c r="F146" s="614"/>
      <c r="G146" s="614"/>
      <c r="H146" s="3" t="s">
        <v>17</v>
      </c>
      <c r="I146" s="614"/>
      <c r="J146" s="614"/>
      <c r="K146" s="3" t="s">
        <v>31</v>
      </c>
      <c r="L146" s="614"/>
      <c r="M146" s="614"/>
      <c r="N146" s="3" t="s">
        <v>19</v>
      </c>
      <c r="O146" s="3"/>
      <c r="P146" s="3"/>
      <c r="Q146" s="3" t="s">
        <v>32</v>
      </c>
      <c r="R146" s="3"/>
      <c r="S146" s="3"/>
      <c r="T146" s="3"/>
      <c r="U146" s="615"/>
      <c r="V146" s="615"/>
      <c r="W146" s="615"/>
      <c r="X146" s="615"/>
      <c r="Y146" s="615"/>
      <c r="Z146" s="615"/>
      <c r="AA146" s="615"/>
      <c r="AB146" s="615"/>
      <c r="AC146" s="615"/>
      <c r="AD146" s="615"/>
      <c r="AE146" s="615"/>
      <c r="AF146" s="615"/>
      <c r="AG146" s="3"/>
      <c r="AH146" s="69"/>
      <c r="AR146" s="4"/>
    </row>
    <row r="147" spans="1:44" s="61" customFormat="1" ht="15" customHeight="1">
      <c r="A147" s="3"/>
      <c r="B147" s="3"/>
      <c r="C147" s="3"/>
      <c r="D147" s="3"/>
      <c r="E147" s="3"/>
      <c r="F147" s="198"/>
      <c r="G147" s="198"/>
      <c r="H147" s="4"/>
      <c r="I147" s="198"/>
      <c r="J147" s="198"/>
      <c r="K147" s="4"/>
      <c r="L147" s="198"/>
      <c r="M147" s="198"/>
      <c r="N147" s="4"/>
      <c r="O147" s="4"/>
      <c r="P147" s="4"/>
      <c r="Q147" s="4"/>
      <c r="R147" s="4"/>
      <c r="S147" s="4"/>
      <c r="T147" s="4"/>
      <c r="U147" s="199"/>
      <c r="V147" s="199"/>
      <c r="W147" s="199"/>
      <c r="X147" s="199"/>
      <c r="Y147" s="199"/>
      <c r="Z147" s="199"/>
      <c r="AA147" s="199"/>
      <c r="AB147" s="199"/>
      <c r="AC147" s="199"/>
      <c r="AD147" s="199"/>
      <c r="AE147" s="199"/>
      <c r="AF147" s="199"/>
      <c r="AG147" s="3"/>
      <c r="AH147" s="69"/>
      <c r="AR147" s="4"/>
    </row>
    <row r="148" spans="1:44" s="61" customFormat="1" ht="15" customHeight="1">
      <c r="A148" s="3" t="s">
        <v>319</v>
      </c>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69"/>
      <c r="AR148" s="4"/>
    </row>
    <row r="149" spans="1:44" s="61" customFormat="1" ht="15" customHeight="1">
      <c r="A149" s="324" t="s">
        <v>1300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4" t="s">
        <v>1301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4" t="s">
        <v>1302</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4" t="s">
        <v>1303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4" t="s">
        <v>1306</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71"/>
      <c r="AR153" s="4"/>
    </row>
    <row r="154" spans="1:44" s="61" customFormat="1" ht="15" customHeight="1">
      <c r="A154" s="324" t="s">
        <v>1308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0"/>
      <c r="AR154" s="4"/>
    </row>
    <row r="155" spans="1:44" s="61" customFormat="1" ht="15" customHeight="1">
      <c r="A155" s="324" t="s">
        <v>1307</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0"/>
      <c r="AR155" s="4"/>
    </row>
    <row r="156" spans="1:44" s="61" customFormat="1" ht="15" customHeight="1">
      <c r="A156" s="324" t="s">
        <v>1588</v>
      </c>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70"/>
      <c r="AR156" s="4"/>
    </row>
    <row r="157" spans="1:44" s="61" customFormat="1" ht="15" customHeight="1">
      <c r="A157" s="324" t="s">
        <v>1589</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70"/>
      <c r="AR157" s="4"/>
    </row>
    <row r="158" spans="1:44" s="61" customFormat="1" ht="15" customHeight="1">
      <c r="A158" s="324" t="s">
        <v>1590</v>
      </c>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70"/>
      <c r="AR158" s="4"/>
    </row>
    <row r="159" spans="1:44" s="61" customFormat="1" ht="15" customHeight="1">
      <c r="A159" s="324" t="s">
        <v>1591</v>
      </c>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70"/>
      <c r="AR159" s="4"/>
    </row>
    <row r="160" spans="1:44" s="61" customFormat="1" ht="15" customHeight="1">
      <c r="A160" s="324" t="s">
        <v>1592</v>
      </c>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70"/>
      <c r="AR160" s="4"/>
    </row>
    <row r="161" spans="1:44" s="61" customFormat="1" ht="15" customHeight="1">
      <c r="A161" s="324" t="s">
        <v>1593</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70"/>
      <c r="AR161" s="4"/>
    </row>
    <row r="162" spans="1:44" s="61" customFormat="1" ht="15" customHeight="1">
      <c r="A162" s="324" t="s">
        <v>1501</v>
      </c>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70"/>
      <c r="AR162" s="4"/>
    </row>
    <row r="163" spans="1:44" s="61" customFormat="1" ht="15" customHeight="1">
      <c r="A163" s="324" t="s">
        <v>1304</v>
      </c>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72"/>
      <c r="AR163" s="4"/>
    </row>
    <row r="164" spans="1:44" s="61" customFormat="1" ht="15" customHeight="1">
      <c r="A164" s="324" t="s">
        <v>1305</v>
      </c>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69"/>
      <c r="AR164" s="4"/>
    </row>
    <row r="165" spans="1:44" s="61" customFormat="1" ht="15" customHeight="1">
      <c r="A165" s="324" t="s">
        <v>1502</v>
      </c>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70"/>
      <c r="AR165" s="4"/>
    </row>
    <row r="166" spans="1:44" s="61" customFormat="1" ht="15" customHeight="1">
      <c r="A166" s="324" t="s">
        <v>1566</v>
      </c>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69"/>
      <c r="AR166" s="4"/>
    </row>
    <row r="167" spans="1:44" s="61" customFormat="1" ht="15" customHeight="1">
      <c r="A167" s="445" t="s">
        <v>1927</v>
      </c>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69"/>
      <c r="AR167" s="4"/>
    </row>
    <row r="168" spans="1:44" s="61" customFormat="1" ht="15" customHeight="1">
      <c r="A168" s="324" t="s">
        <v>1567</v>
      </c>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69"/>
      <c r="AR168" s="4"/>
    </row>
    <row r="169" spans="1:44" s="61" customFormat="1" ht="15" customHeight="1">
      <c r="A169" s="445" t="s">
        <v>1927</v>
      </c>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69"/>
      <c r="AR169" s="4"/>
    </row>
    <row r="170" spans="1:44" s="61" customFormat="1" ht="15" customHeight="1">
      <c r="A170" s="324" t="s">
        <v>1568</v>
      </c>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69"/>
      <c r="AR170" s="4"/>
    </row>
    <row r="171" spans="1:44" s="61" customFormat="1" ht="15" customHeight="1">
      <c r="A171" s="324" t="s">
        <v>1453</v>
      </c>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69"/>
      <c r="AR171" s="4"/>
    </row>
    <row r="172" spans="1:44" s="61" customFormat="1" ht="15" customHeight="1">
      <c r="A172" s="324" t="s">
        <v>1454</v>
      </c>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72"/>
      <c r="AR172" s="4"/>
    </row>
    <row r="173" spans="1:44" s="61" customFormat="1" ht="1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69"/>
      <c r="AR173" s="4"/>
    </row>
    <row r="174" spans="1:44" s="61" customFormat="1" ht="1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R174" s="4"/>
    </row>
    <row r="175" spans="1:44" s="61" customFormat="1" ht="1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R175" s="4"/>
    </row>
    <row r="176" spans="1:44" s="61" customFormat="1" ht="1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R176" s="4"/>
    </row>
    <row r="177" spans="1:44" s="61" customFormat="1" ht="1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R177" s="4"/>
    </row>
    <row r="178" spans="1:44" s="61" customFormat="1" ht="1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R178" s="4"/>
    </row>
    <row r="179" spans="1:44" s="61" customFormat="1" ht="1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s="61" customFormat="1" ht="1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R180" s="4"/>
    </row>
    <row r="181" spans="1:44" s="61" customForma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R181" s="4"/>
    </row>
    <row r="182" spans="1:44" s="61" customForma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R182" s="4"/>
    </row>
    <row r="183" spans="1:44" s="61" customForma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R183" s="4"/>
    </row>
    <row r="184" spans="1:44" s="61" customForma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R184" s="4"/>
    </row>
    <row r="185" spans="1:44" s="61" customForma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R185" s="4"/>
    </row>
    <row r="186" spans="1:44" s="61" customForma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R186" s="4"/>
    </row>
    <row r="187" spans="1:44" s="61" customForma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R187" s="4"/>
    </row>
    <row r="188" spans="1:44" s="61" customForma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R188" s="4"/>
    </row>
    <row r="189" spans="1:44" s="61" customForma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R189" s="4"/>
    </row>
    <row r="190" spans="1:44" s="61" customForma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R190" s="4"/>
    </row>
    <row r="191" spans="1:44" s="61" customForma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R191" s="4"/>
    </row>
    <row r="192" spans="1:44" s="61" customForma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R192" s="4"/>
    </row>
    <row r="193" spans="1:44" s="61" customForma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R193" s="4"/>
    </row>
    <row r="194" spans="1:44" s="61" customForma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R194" s="4"/>
    </row>
    <row r="195" spans="1:44" s="61" customForma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R195" s="4"/>
    </row>
    <row r="196" spans="1:44" s="61" customForma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R196" s="4"/>
    </row>
    <row r="197" spans="1:4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1:4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row r="199" spans="1:4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row>
  </sheetData>
  <sheetProtection algorithmName="SHA-512" hashValue="AoRqEagl4MNHS9N76uwQDuH/jgs7JQ9k6X+VMYXQJjidJQgm/pPcz4qBXCCDhqRnkBg3jWVHvxbdcqT1QTolug==" saltValue="apdOW2TTuOwyaL2j0AR9Nw==" spinCount="100000" sheet="1" objects="1" scenarios="1"/>
  <mergeCells count="140">
    <mergeCell ref="A72:AB72"/>
    <mergeCell ref="AC71:AF72"/>
    <mergeCell ref="R28:W28"/>
    <mergeCell ref="X28:AG28"/>
    <mergeCell ref="A30:AG30"/>
    <mergeCell ref="AB27:AG27"/>
    <mergeCell ref="I28:Q28"/>
    <mergeCell ref="AC70:AF70"/>
    <mergeCell ref="AB33:AF33"/>
    <mergeCell ref="A27:AA27"/>
    <mergeCell ref="A28:H28"/>
    <mergeCell ref="G2:K2"/>
    <mergeCell ref="A140:AA140"/>
    <mergeCell ref="AB140:AF140"/>
    <mergeCell ref="A134:AB134"/>
    <mergeCell ref="A135:AB135"/>
    <mergeCell ref="A116:AB116"/>
    <mergeCell ref="A117:AB117"/>
    <mergeCell ref="A125:AB125"/>
    <mergeCell ref="A108:AB108"/>
    <mergeCell ref="A90:AB90"/>
    <mergeCell ref="A98:AB98"/>
    <mergeCell ref="A99:AB99"/>
    <mergeCell ref="AB138:AF138"/>
    <mergeCell ref="AC133:AF133"/>
    <mergeCell ref="AC121:AF121"/>
    <mergeCell ref="AC122:AF122"/>
    <mergeCell ref="AC123:AF123"/>
    <mergeCell ref="AC124:AF124"/>
    <mergeCell ref="AC129:AF129"/>
    <mergeCell ref="A128:AG128"/>
    <mergeCell ref="A131:AB131"/>
    <mergeCell ref="AC78:AF78"/>
    <mergeCell ref="AC130:AF130"/>
    <mergeCell ref="AC131:AF131"/>
    <mergeCell ref="A89:AB89"/>
    <mergeCell ref="AB51:AF51"/>
    <mergeCell ref="A113:AB113"/>
    <mergeCell ref="A103:AB103"/>
    <mergeCell ref="A104:AB104"/>
    <mergeCell ref="A121:AB121"/>
    <mergeCell ref="A122:AB122"/>
    <mergeCell ref="A119:AG119"/>
    <mergeCell ref="AC106:AF106"/>
    <mergeCell ref="AC111:AF111"/>
    <mergeCell ref="AC112:AF112"/>
    <mergeCell ref="AC113:AF113"/>
    <mergeCell ref="AC114:AF114"/>
    <mergeCell ref="AC115:AF115"/>
    <mergeCell ref="AC120:AF120"/>
    <mergeCell ref="AC103:AF103"/>
    <mergeCell ref="A107:AB107"/>
    <mergeCell ref="A67:AB67"/>
    <mergeCell ref="A68:AB68"/>
    <mergeCell ref="AC80:AF80"/>
    <mergeCell ref="AC77:AF77"/>
    <mergeCell ref="A74:AG74"/>
    <mergeCell ref="AC75:AF75"/>
    <mergeCell ref="A76:AB76"/>
    <mergeCell ref="A126:AB126"/>
    <mergeCell ref="AC79:AF79"/>
    <mergeCell ref="AC84:AF84"/>
    <mergeCell ref="A80:AB80"/>
    <mergeCell ref="AB141:AF141"/>
    <mergeCell ref="F146:G146"/>
    <mergeCell ref="I146:J146"/>
    <mergeCell ref="L146:M146"/>
    <mergeCell ref="U146:AF146"/>
    <mergeCell ref="AB142:AF142"/>
    <mergeCell ref="AB139:AF139"/>
    <mergeCell ref="A112:AB112"/>
    <mergeCell ref="A83:AG83"/>
    <mergeCell ref="A85:AB85"/>
    <mergeCell ref="A86:AB86"/>
    <mergeCell ref="A92:AG92"/>
    <mergeCell ref="A94:AB94"/>
    <mergeCell ref="A95:AB95"/>
    <mergeCell ref="A101:AG101"/>
    <mergeCell ref="A110:AG110"/>
    <mergeCell ref="AC102:AF102"/>
    <mergeCell ref="A130:AB130"/>
    <mergeCell ref="A81:AB81"/>
    <mergeCell ref="AC99:AF99"/>
    <mergeCell ref="H24:I24"/>
    <mergeCell ref="O24:P24"/>
    <mergeCell ref="R24:S24"/>
    <mergeCell ref="B19:D19"/>
    <mergeCell ref="E19:F19"/>
    <mergeCell ref="H19:I19"/>
    <mergeCell ref="O19:P19"/>
    <mergeCell ref="R19:S19"/>
    <mergeCell ref="B24:D24"/>
    <mergeCell ref="AC97:AF97"/>
    <mergeCell ref="A77:AB77"/>
    <mergeCell ref="AC76:AF76"/>
    <mergeCell ref="U2:V2"/>
    <mergeCell ref="W2:AG2"/>
    <mergeCell ref="S4:W4"/>
    <mergeCell ref="X4:AG4"/>
    <mergeCell ref="AC66:AF66"/>
    <mergeCell ref="AC67:AF67"/>
    <mergeCell ref="AC68:AF68"/>
    <mergeCell ref="S5:W5"/>
    <mergeCell ref="X5:AG5"/>
    <mergeCell ref="V24:Y24"/>
    <mergeCell ref="V19:Y19"/>
    <mergeCell ref="AB47:AF47"/>
    <mergeCell ref="AB41:AF41"/>
    <mergeCell ref="AB34:AF34"/>
    <mergeCell ref="AB39:AF39"/>
    <mergeCell ref="AB40:AF40"/>
    <mergeCell ref="AB38:AF38"/>
    <mergeCell ref="AC69:AF69"/>
    <mergeCell ref="A71:AB71"/>
    <mergeCell ref="A29:AG29"/>
    <mergeCell ref="E24:F24"/>
    <mergeCell ref="AC98:AF98"/>
    <mergeCell ref="M2:R2"/>
    <mergeCell ref="AC134:AF134"/>
    <mergeCell ref="AC135:AF135"/>
    <mergeCell ref="AC81:AF81"/>
    <mergeCell ref="AC89:AF89"/>
    <mergeCell ref="AC90:AF90"/>
    <mergeCell ref="AC107:AF107"/>
    <mergeCell ref="AC108:AF108"/>
    <mergeCell ref="AC116:AF116"/>
    <mergeCell ref="AC117:AF117"/>
    <mergeCell ref="AC125:AF125"/>
    <mergeCell ref="AC126:AF126"/>
    <mergeCell ref="AC132:AF132"/>
    <mergeCell ref="AC85:AF85"/>
    <mergeCell ref="AC86:AF86"/>
    <mergeCell ref="AC87:AF87"/>
    <mergeCell ref="AC104:AF104"/>
    <mergeCell ref="AC105:AF105"/>
    <mergeCell ref="AC88:AF88"/>
    <mergeCell ref="AC93:AF93"/>
    <mergeCell ref="AC94:AF94"/>
    <mergeCell ref="AC95:AF95"/>
    <mergeCell ref="AC96:AF96"/>
  </mergeCells>
  <phoneticPr fontId="1"/>
  <conditionalFormatting sqref="A28:R28 X28 A29:Q29 A30:AG30">
    <cfRule type="expression" dxfId="23" priority="9">
      <formula>$AH$27=FALSE</formula>
    </cfRule>
  </conditionalFormatting>
  <conditionalFormatting sqref="A26:AG27 A28:R28 X28 A29:Q29 A30:AG30">
    <cfRule type="expression" dxfId="22" priority="10">
      <formula>$AH$9=FALSE</formula>
    </cfRule>
  </conditionalFormatting>
  <conditionalFormatting sqref="A34:AG34">
    <cfRule type="expression" dxfId="21" priority="11">
      <formula>$AH$33=FALSE</formula>
    </cfRule>
  </conditionalFormatting>
  <conditionalFormatting sqref="A46:AG47">
    <cfRule type="expression" dxfId="20" priority="14">
      <formula>$U$2&gt;8</formula>
    </cfRule>
  </conditionalFormatting>
  <conditionalFormatting sqref="A74:AG81 A101:AG108 A110:AG117">
    <cfRule type="expression" dxfId="19" priority="16">
      <formula>$AI$15=1</formula>
    </cfRule>
  </conditionalFormatting>
  <conditionalFormatting sqref="AC107:AF108">
    <cfRule type="expression" dxfId="18" priority="5">
      <formula>#REF!=1</formula>
    </cfRule>
  </conditionalFormatting>
  <conditionalFormatting sqref="AC116:AF117">
    <cfRule type="expression" dxfId="17" priority="4">
      <formula>#REF!=1</formula>
    </cfRule>
  </conditionalFormatting>
  <pageMargins left="0.25" right="0.25" top="0.75" bottom="0.75" header="0.3" footer="0.3"/>
  <pageSetup paperSize="9" scale="77" fitToHeight="0" orientation="portrait" r:id="rId1"/>
  <rowBreaks count="2" manualBreakCount="2">
    <brk id="51" max="32" man="1"/>
    <brk id="10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mc:AlternateContent xmlns:mc="http://schemas.openxmlformats.org/markup-compatibility/2006">
          <mc:Choice Requires="x14">
            <control shapeId="104463" r:id="rId8" name="Check Box 15">
              <controlPr defaultSize="0" autoFill="0" autoLine="0" autoPict="0">
                <anchor moveWithCells="1">
                  <from>
                    <xdr:col>29</xdr:col>
                    <xdr:colOff>47625</xdr:colOff>
                    <xdr:row>32</xdr:row>
                    <xdr:rowOff>0</xdr:rowOff>
                  </from>
                  <to>
                    <xdr:col>30</xdr:col>
                    <xdr:colOff>66675</xdr:colOff>
                    <xdr:row>33</xdr:row>
                    <xdr:rowOff>9525</xdr:rowOff>
                  </to>
                </anchor>
              </controlPr>
            </control>
          </mc:Choice>
        </mc:AlternateContent>
        <mc:AlternateContent xmlns:mc="http://schemas.openxmlformats.org/markup-compatibility/2006">
          <mc:Choice Requires="x14">
            <control shapeId="104468" r:id="rId9" name="Check Box 20">
              <controlPr defaultSize="0" autoFill="0" autoLine="0" autoPict="0">
                <anchor moveWithCells="1">
                  <from>
                    <xdr:col>29</xdr:col>
                    <xdr:colOff>114300</xdr:colOff>
                    <xdr:row>26</xdr:row>
                    <xdr:rowOff>66675</xdr:rowOff>
                  </from>
                  <to>
                    <xdr:col>32</xdr:col>
                    <xdr:colOff>171450</xdr:colOff>
                    <xdr:row>26</xdr:row>
                    <xdr:rowOff>314325</xdr:rowOff>
                  </to>
                </anchor>
              </controlPr>
            </control>
          </mc:Choice>
        </mc:AlternateContent>
        <mc:AlternateContent xmlns:mc="http://schemas.openxmlformats.org/markup-compatibility/2006">
          <mc:Choice Requires="x14">
            <control shapeId="104482" r:id="rId10" name="Check Box 34">
              <controlPr defaultSize="0" autoFill="0" autoLine="0" autoPict="0">
                <anchor moveWithCells="1">
                  <from>
                    <xdr:col>8</xdr:col>
                    <xdr:colOff>114300</xdr:colOff>
                    <xdr:row>27</xdr:row>
                    <xdr:rowOff>66675</xdr:rowOff>
                  </from>
                  <to>
                    <xdr:col>15</xdr:col>
                    <xdr:colOff>123825</xdr:colOff>
                    <xdr:row>27</xdr:row>
                    <xdr:rowOff>304800</xdr:rowOff>
                  </to>
                </anchor>
              </controlPr>
            </control>
          </mc:Choice>
        </mc:AlternateContent>
        <mc:AlternateContent xmlns:mc="http://schemas.openxmlformats.org/markup-compatibility/2006">
          <mc:Choice Requires="x14">
            <control shapeId="104483" r:id="rId11" name="Check Box 35">
              <controlPr defaultSize="0" autoFill="0" autoLine="0" autoPict="0">
                <anchor moveWithCells="1">
                  <from>
                    <xdr:col>17</xdr:col>
                    <xdr:colOff>104775</xdr:colOff>
                    <xdr:row>27</xdr:row>
                    <xdr:rowOff>57150</xdr:rowOff>
                  </from>
                  <to>
                    <xdr:col>21</xdr:col>
                    <xdr:colOff>152400</xdr:colOff>
                    <xdr:row>27</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F146:G146 O24:P24 E19:F19 E24:F24</xm:sqref>
        </x14:dataValidation>
        <x14:dataValidation type="list" allowBlank="1" showInputMessage="1" showErrorMessage="1" xr:uid="{B124D9C4-C46E-462D-AB2F-AC3896B09F39}">
          <x14:formula1>
            <xm:f>プルダウンリスト一覧!$B$2:$B$13</xm:f>
          </x14:formula1>
          <xm:sqref>R19:S19 R24:S24 H19:I19 I146:J146 H24:I24</xm:sqref>
        </x14:dataValidation>
        <x14:dataValidation type="list" allowBlank="1" showInputMessage="1" showErrorMessage="1" xr:uid="{E07F6240-4FFD-4C4C-A3C8-0BC3DBBE5917}">
          <x14:formula1>
            <xm:f>プルダウンリスト一覧!$C$2:$C$32</xm:f>
          </x14:formula1>
          <xm:sqref>L146:M146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98"/>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9.6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1700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2"/>
      <c r="B2" s="312"/>
      <c r="C2" s="312"/>
      <c r="D2" s="312"/>
      <c r="E2" s="312"/>
      <c r="F2" s="312"/>
      <c r="G2" s="361" t="str">
        <f>IF(AH14=TRUE,C14,IF(AH15=TRUE,C15,""))</f>
        <v/>
      </c>
      <c r="H2" s="361"/>
      <c r="I2" s="361"/>
      <c r="J2" s="361"/>
      <c r="K2" s="361"/>
      <c r="M2" s="576" t="str">
        <f>IF(AH9=TRUE,C9,IF(AH10=TRUE,C10,""))</f>
        <v/>
      </c>
      <c r="N2" s="576"/>
      <c r="O2" s="576"/>
      <c r="P2" s="576"/>
      <c r="Q2" s="576"/>
      <c r="R2" s="576"/>
      <c r="S2" s="312" t="s">
        <v>1257</v>
      </c>
      <c r="T2" s="312"/>
      <c r="U2" s="582"/>
      <c r="V2" s="582"/>
      <c r="W2" s="583" t="s">
        <v>333</v>
      </c>
      <c r="X2" s="583"/>
      <c r="Y2" s="583"/>
      <c r="Z2" s="583"/>
      <c r="AA2" s="583"/>
      <c r="AB2" s="583"/>
      <c r="AC2" s="583"/>
      <c r="AD2" s="583"/>
      <c r="AE2" s="583"/>
      <c r="AF2" s="583"/>
      <c r="AG2" s="58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84" t="s">
        <v>334</v>
      </c>
      <c r="T4" s="584"/>
      <c r="U4" s="584"/>
      <c r="V4" s="584"/>
      <c r="W4" s="584"/>
      <c r="X4" s="648" t="str">
        <f>IF('様式95_外来・在宅ベースアップ評価料（Ⅰ）'!H17=0,"",'様式95_外来・在宅ベースアップ評価料（Ⅰ）'!H17)</f>
        <v/>
      </c>
      <c r="Y4" s="649"/>
      <c r="Z4" s="649"/>
      <c r="AA4" s="649"/>
      <c r="AB4" s="649"/>
      <c r="AC4" s="649"/>
      <c r="AD4" s="649"/>
      <c r="AE4" s="649"/>
      <c r="AF4" s="649"/>
      <c r="AG4" s="650"/>
    </row>
    <row r="5" spans="1:43" ht="16.149999999999999" customHeight="1">
      <c r="A5" s="3"/>
      <c r="B5" s="3"/>
      <c r="C5" s="3"/>
      <c r="D5" s="3"/>
      <c r="E5" s="3"/>
      <c r="F5" s="3"/>
      <c r="G5" s="3"/>
      <c r="H5" s="3"/>
      <c r="I5" s="3"/>
      <c r="J5" s="3"/>
      <c r="K5" s="3"/>
      <c r="L5" s="3"/>
      <c r="M5" s="3"/>
      <c r="N5" s="3"/>
      <c r="O5" s="3"/>
      <c r="P5" s="3"/>
      <c r="Q5" s="3"/>
      <c r="R5" s="3"/>
      <c r="S5" s="591" t="s">
        <v>335</v>
      </c>
      <c r="T5" s="591"/>
      <c r="U5" s="591"/>
      <c r="V5" s="591"/>
      <c r="W5" s="592"/>
      <c r="X5" s="648" t="str">
        <f>IF('様式95_外来・在宅ベースアップ評価料（Ⅰ）'!H18=0,"",'様式95_外来・在宅ベースアップ評価料（Ⅰ）'!H18)</f>
        <v/>
      </c>
      <c r="Y5" s="649"/>
      <c r="Z5" s="649"/>
      <c r="AA5" s="649"/>
      <c r="AB5" s="649"/>
      <c r="AC5" s="649"/>
      <c r="AD5" s="649"/>
      <c r="AE5" s="649"/>
      <c r="AF5" s="649"/>
      <c r="AG5" s="650"/>
    </row>
    <row r="6" spans="1:43" s="115" customFormat="1" ht="16.149999999999999" customHeight="1">
      <c r="S6" s="656" t="s">
        <v>371</v>
      </c>
      <c r="T6" s="656"/>
      <c r="U6" s="656"/>
      <c r="V6" s="656"/>
      <c r="W6" s="657"/>
      <c r="X6" s="653"/>
      <c r="Y6" s="654"/>
      <c r="Z6" s="654"/>
      <c r="AA6" s="654"/>
      <c r="AB6" s="654"/>
      <c r="AC6" s="654"/>
      <c r="AD6" s="654"/>
      <c r="AE6" s="654"/>
      <c r="AF6" s="654"/>
      <c r="AG6" s="655"/>
      <c r="AH6" s="113"/>
      <c r="AI6" s="113"/>
      <c r="AJ6" s="113"/>
      <c r="AK6" s="113"/>
      <c r="AL6" s="113"/>
      <c r="AM6" s="113"/>
      <c r="AN6" s="113"/>
      <c r="AO6" s="113"/>
      <c r="AP6" s="113"/>
      <c r="AQ6" s="113"/>
    </row>
    <row r="7" spans="1:43" ht="16.149999999999999" customHeight="1">
      <c r="A7" s="2" t="s">
        <v>336</v>
      </c>
      <c r="B7" s="3"/>
      <c r="C7" s="3"/>
      <c r="D7" s="3"/>
      <c r="E7" s="3"/>
      <c r="F7" s="3"/>
      <c r="G7" s="369"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29"/>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29"/>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69"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607" t="s">
        <v>16</v>
      </c>
      <c r="C19" s="608"/>
      <c r="D19" s="608"/>
      <c r="E19" s="606"/>
      <c r="F19" s="606"/>
      <c r="G19" s="11" t="s">
        <v>17</v>
      </c>
      <c r="H19" s="606"/>
      <c r="I19" s="606"/>
      <c r="J19" s="11" t="s">
        <v>31</v>
      </c>
      <c r="K19" s="11"/>
      <c r="L19" s="11" t="s">
        <v>344</v>
      </c>
      <c r="M19" s="11" t="s">
        <v>16</v>
      </c>
      <c r="N19" s="11"/>
      <c r="O19" s="606"/>
      <c r="P19" s="606"/>
      <c r="Q19" s="11" t="s">
        <v>17</v>
      </c>
      <c r="R19" s="606"/>
      <c r="S19" s="606"/>
      <c r="T19" s="12" t="s">
        <v>31</v>
      </c>
      <c r="V19" s="651" t="str">
        <f>IF(OR(E19="",H19="",O19="",R19=""),"",((O19-E19)*12)+(R19-H19)+1)</f>
        <v/>
      </c>
      <c r="W19" s="651"/>
      <c r="X19" s="651"/>
      <c r="Y19" s="652"/>
      <c r="Z19" s="3" t="s">
        <v>345</v>
      </c>
      <c r="AA19" s="3"/>
      <c r="AG19" s="3"/>
    </row>
    <row r="20" spans="1:44" s="61" customFormat="1" ht="15" customHeight="1">
      <c r="A20" s="335" t="s">
        <v>266</v>
      </c>
      <c r="B20" s="127" t="s">
        <v>1467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1587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1468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607" t="s">
        <v>16</v>
      </c>
      <c r="C24" s="608"/>
      <c r="D24" s="608"/>
      <c r="E24" s="606"/>
      <c r="F24" s="606"/>
      <c r="G24" s="11" t="s">
        <v>17</v>
      </c>
      <c r="H24" s="606"/>
      <c r="I24" s="606"/>
      <c r="J24" s="11" t="s">
        <v>31</v>
      </c>
      <c r="K24" s="11"/>
      <c r="L24" s="11" t="s">
        <v>344</v>
      </c>
      <c r="M24" s="11" t="s">
        <v>16</v>
      </c>
      <c r="N24" s="11"/>
      <c r="O24" s="606"/>
      <c r="P24" s="606"/>
      <c r="Q24" s="11" t="s">
        <v>17</v>
      </c>
      <c r="R24" s="606"/>
      <c r="S24" s="606"/>
      <c r="T24" s="12" t="s">
        <v>31</v>
      </c>
      <c r="V24" s="651" t="str">
        <f>IF(OR(E24="",H24="",O24="",R24=""),"",((O24-E24)*12)+(R24-H24)+1)</f>
        <v/>
      </c>
      <c r="W24" s="651"/>
      <c r="X24" s="651"/>
      <c r="Y24" s="652"/>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ht="15" customHeight="1" thickBot="1">
      <c r="A26" s="2" t="s">
        <v>1920</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44" s="61" customFormat="1" ht="30" customHeight="1">
      <c r="A27" s="640" t="s">
        <v>1914</v>
      </c>
      <c r="B27" s="641"/>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36"/>
      <c r="AC27" s="636"/>
      <c r="AD27" s="636"/>
      <c r="AE27" s="636"/>
      <c r="AF27" s="636"/>
      <c r="AG27" s="637"/>
      <c r="AH27" s="61" t="b">
        <v>0</v>
      </c>
      <c r="AR27" s="4"/>
    </row>
    <row r="28" spans="1:44" s="61" customFormat="1" ht="30" customHeight="1">
      <c r="A28" s="642" t="s">
        <v>1887</v>
      </c>
      <c r="B28" s="643"/>
      <c r="C28" s="643"/>
      <c r="D28" s="643"/>
      <c r="E28" s="643"/>
      <c r="F28" s="643"/>
      <c r="G28" s="643"/>
      <c r="H28" s="643"/>
      <c r="I28" s="630" t="s">
        <v>1888</v>
      </c>
      <c r="J28" s="630"/>
      <c r="K28" s="630"/>
      <c r="L28" s="630"/>
      <c r="M28" s="630"/>
      <c r="N28" s="630"/>
      <c r="O28" s="630"/>
      <c r="P28" s="630"/>
      <c r="Q28" s="630"/>
      <c r="R28" s="630" t="s">
        <v>1889</v>
      </c>
      <c r="S28" s="630"/>
      <c r="T28" s="630"/>
      <c r="U28" s="630"/>
      <c r="V28" s="630"/>
      <c r="W28" s="630"/>
      <c r="X28" s="631" t="str">
        <f>IF($AH$28=$AI$28,"※どちらか１つを選択してください。","")</f>
        <v>※どちらか１つを選択してください。</v>
      </c>
      <c r="Y28" s="631"/>
      <c r="Z28" s="631"/>
      <c r="AA28" s="631"/>
      <c r="AB28" s="631"/>
      <c r="AC28" s="631"/>
      <c r="AD28" s="631"/>
      <c r="AE28" s="631"/>
      <c r="AF28" s="631"/>
      <c r="AG28" s="632"/>
      <c r="AH28" s="61" t="b">
        <v>0</v>
      </c>
      <c r="AI28" s="61" t="b">
        <v>0</v>
      </c>
      <c r="AJ28" s="61" t="str">
        <f>IF($AH$28=$AI$28,"",IF($AH$28=TRUE,1,2))</f>
        <v/>
      </c>
      <c r="AK28" s="429" t="s">
        <v>1909</v>
      </c>
      <c r="AR28" s="4"/>
    </row>
    <row r="29" spans="1:44" s="61" customFormat="1" ht="15" customHeight="1">
      <c r="A29" s="603" t="s">
        <v>1915</v>
      </c>
      <c r="B29" s="604"/>
      <c r="C29" s="604"/>
      <c r="D29" s="604"/>
      <c r="E29" s="604"/>
      <c r="F29" s="604"/>
      <c r="G29" s="604"/>
      <c r="H29" s="604"/>
      <c r="I29" s="604"/>
      <c r="J29" s="604"/>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605"/>
      <c r="AR29" s="4"/>
    </row>
    <row r="30" spans="1:44" s="61" customFormat="1" ht="125.1" customHeight="1" thickBot="1">
      <c r="A30" s="633"/>
      <c r="B30" s="634"/>
      <c r="C30" s="634"/>
      <c r="D30" s="634"/>
      <c r="E30" s="634"/>
      <c r="F30" s="634"/>
      <c r="G30" s="634"/>
      <c r="H30" s="634"/>
      <c r="I30" s="634"/>
      <c r="J30" s="634"/>
      <c r="K30" s="634"/>
      <c r="L30" s="634"/>
      <c r="M30" s="634"/>
      <c r="N30" s="634"/>
      <c r="O30" s="634"/>
      <c r="P30" s="634"/>
      <c r="Q30" s="634"/>
      <c r="R30" s="634"/>
      <c r="S30" s="634"/>
      <c r="T30" s="634"/>
      <c r="U30" s="634"/>
      <c r="V30" s="634"/>
      <c r="W30" s="634"/>
      <c r="X30" s="634"/>
      <c r="Y30" s="634"/>
      <c r="Z30" s="634"/>
      <c r="AA30" s="634"/>
      <c r="AB30" s="634"/>
      <c r="AC30" s="634"/>
      <c r="AD30" s="634"/>
      <c r="AE30" s="634"/>
      <c r="AF30" s="634"/>
      <c r="AG30" s="635"/>
      <c r="AR30" s="4"/>
    </row>
    <row r="31" spans="1:44" s="61" customFormat="1" ht="16.149999999999999" customHeight="1">
      <c r="A31" s="3"/>
      <c r="B31" s="49"/>
      <c r="C31" s="4"/>
      <c r="D31" s="16"/>
      <c r="E31" s="16"/>
      <c r="F31" s="4"/>
      <c r="G31" s="16"/>
      <c r="H31" s="16"/>
      <c r="I31" s="4"/>
      <c r="J31" s="4"/>
      <c r="K31" s="4"/>
      <c r="L31" s="4"/>
      <c r="M31" s="4"/>
      <c r="N31" s="16"/>
      <c r="O31" s="16"/>
      <c r="P31" s="4"/>
      <c r="Q31" s="16"/>
      <c r="R31" s="16"/>
      <c r="S31" s="4"/>
      <c r="T31" s="4"/>
      <c r="U31" s="3"/>
      <c r="V31" s="4"/>
      <c r="W31" s="4"/>
      <c r="X31" s="4"/>
      <c r="Y31" s="4"/>
      <c r="Z31" s="4"/>
      <c r="AA31" s="4"/>
      <c r="AB31" s="3"/>
      <c r="AC31" s="3"/>
      <c r="AD31" s="3"/>
      <c r="AE31" s="3"/>
      <c r="AF31" s="3"/>
      <c r="AG31" s="3"/>
      <c r="AR31" s="4"/>
    </row>
    <row r="32" spans="1:44" s="61" customFormat="1" ht="15" customHeight="1" thickBot="1">
      <c r="A32" s="2" t="s">
        <v>1908</v>
      </c>
      <c r="B32" s="2"/>
      <c r="C32" s="3"/>
      <c r="D32" s="3"/>
      <c r="E32" s="3"/>
      <c r="F32" s="3"/>
      <c r="G32" s="3"/>
      <c r="H32" s="3"/>
      <c r="I32" s="3"/>
      <c r="J32" s="3"/>
      <c r="K32" s="3"/>
      <c r="L32" s="3"/>
      <c r="M32" s="3"/>
      <c r="N32" s="3"/>
      <c r="O32" s="3"/>
      <c r="P32" s="3"/>
      <c r="Q32" s="3"/>
      <c r="R32" s="3"/>
      <c r="S32" s="3"/>
      <c r="T32" s="420"/>
      <c r="U32" s="420"/>
      <c r="V32" s="420"/>
      <c r="W32" s="420"/>
      <c r="X32" s="420"/>
      <c r="Y32" s="420"/>
      <c r="Z32" s="3"/>
      <c r="AA32" s="3"/>
      <c r="AB32" s="3"/>
      <c r="AC32" s="3"/>
      <c r="AD32" s="3"/>
      <c r="AE32" s="3"/>
      <c r="AF32" s="3"/>
      <c r="AG32" s="3"/>
      <c r="AR32" s="4"/>
    </row>
    <row r="33" spans="1:44" s="61" customFormat="1" ht="15" customHeight="1">
      <c r="A33" s="129" t="s">
        <v>1879</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599"/>
      <c r="AC33" s="599"/>
      <c r="AD33" s="599"/>
      <c r="AE33" s="599"/>
      <c r="AF33" s="599"/>
      <c r="AG33" s="25"/>
      <c r="AH33" s="61" t="b">
        <v>0</v>
      </c>
      <c r="AI33" s="61">
        <f>IF(AH33=TRUE,1,0)</f>
        <v>0</v>
      </c>
      <c r="AJ33" s="429" t="s">
        <v>1886</v>
      </c>
      <c r="AR33" s="4"/>
    </row>
    <row r="34" spans="1:44" s="61" customFormat="1" ht="15" customHeight="1" thickBot="1">
      <c r="A34" s="426" t="s">
        <v>347</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595"/>
      <c r="AC34" s="595"/>
      <c r="AD34" s="595"/>
      <c r="AE34" s="595"/>
      <c r="AF34" s="595"/>
      <c r="AG34" s="122" t="s">
        <v>307</v>
      </c>
      <c r="AR34" s="4"/>
    </row>
    <row r="35" spans="1:44" s="61" customFormat="1" ht="15" customHeight="1">
      <c r="A35" s="131" t="s">
        <v>1877</v>
      </c>
      <c r="B35" s="132" t="s">
        <v>1921</v>
      </c>
      <c r="C35" s="127"/>
      <c r="D35" s="127"/>
      <c r="E35" s="127"/>
      <c r="F35" s="127"/>
      <c r="G35" s="127"/>
      <c r="H35" s="127"/>
      <c r="I35" s="127"/>
      <c r="J35" s="127"/>
      <c r="K35" s="127"/>
      <c r="L35" s="127"/>
      <c r="M35" s="127"/>
      <c r="N35" s="127"/>
      <c r="O35" s="127"/>
      <c r="P35" s="127"/>
      <c r="Q35" s="127"/>
      <c r="R35" s="127"/>
      <c r="S35" s="127"/>
      <c r="T35" s="421"/>
      <c r="U35" s="421"/>
      <c r="V35" s="421"/>
      <c r="W35" s="421"/>
      <c r="X35" s="421"/>
      <c r="Y35" s="421"/>
      <c r="Z35" s="421"/>
      <c r="AA35" s="422"/>
      <c r="AB35" s="422"/>
      <c r="AC35" s="422"/>
      <c r="AD35" s="422"/>
      <c r="AE35" s="131"/>
      <c r="AF35" s="127"/>
      <c r="AG35" s="133"/>
      <c r="AR35" s="4"/>
    </row>
    <row r="36" spans="1:44" s="61" customFormat="1" ht="15" customHeight="1">
      <c r="A36" s="131" t="s">
        <v>1877</v>
      </c>
      <c r="B36" s="132" t="s">
        <v>1882</v>
      </c>
      <c r="C36" s="127"/>
      <c r="D36" s="127"/>
      <c r="E36" s="127"/>
      <c r="F36" s="127"/>
      <c r="G36" s="127"/>
      <c r="H36" s="127"/>
      <c r="I36" s="127"/>
      <c r="J36" s="127"/>
      <c r="K36" s="127"/>
      <c r="L36" s="127"/>
      <c r="M36" s="127"/>
      <c r="N36" s="127"/>
      <c r="O36" s="127"/>
      <c r="P36" s="127"/>
      <c r="Q36" s="127"/>
      <c r="R36" s="127"/>
      <c r="S36" s="127"/>
      <c r="T36" s="421"/>
      <c r="U36" s="421"/>
      <c r="V36" s="421"/>
      <c r="W36" s="421"/>
      <c r="X36" s="421"/>
      <c r="Y36" s="421"/>
      <c r="Z36" s="421"/>
      <c r="AA36" s="422"/>
      <c r="AB36" s="422"/>
      <c r="AC36" s="422"/>
      <c r="AD36" s="422"/>
      <c r="AE36" s="131"/>
      <c r="AF36" s="127"/>
      <c r="AG36" s="133"/>
      <c r="AR36" s="4"/>
    </row>
    <row r="37" spans="1:44" s="61" customFormat="1" ht="15" customHeight="1" thickBot="1">
      <c r="A37" s="436"/>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8"/>
      <c r="AC37" s="438"/>
      <c r="AD37" s="438"/>
      <c r="AE37" s="438"/>
      <c r="AF37" s="438"/>
      <c r="AG37" s="439"/>
      <c r="AR37" s="4"/>
    </row>
    <row r="38" spans="1:44" s="61" customFormat="1" ht="15" customHeight="1">
      <c r="A38" s="435" t="s">
        <v>348</v>
      </c>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647"/>
      <c r="AC38" s="647"/>
      <c r="AD38" s="647"/>
      <c r="AE38" s="647"/>
      <c r="AF38" s="647"/>
      <c r="AG38" s="419" t="s">
        <v>307</v>
      </c>
      <c r="AR38" s="4"/>
    </row>
    <row r="39" spans="1:44" s="61" customFormat="1" ht="15" customHeight="1">
      <c r="A39" s="1" t="s">
        <v>349</v>
      </c>
      <c r="B39" s="5"/>
      <c r="C39" s="5"/>
      <c r="D39" s="5"/>
      <c r="E39" s="5"/>
      <c r="F39" s="5"/>
      <c r="G39" s="5"/>
      <c r="H39" s="5"/>
      <c r="I39" s="5"/>
      <c r="J39" s="5"/>
      <c r="K39" s="5"/>
      <c r="L39" s="5"/>
      <c r="M39" s="5"/>
      <c r="N39" s="5"/>
      <c r="O39" s="5"/>
      <c r="P39" s="5"/>
      <c r="Q39" s="5"/>
      <c r="R39" s="5"/>
      <c r="S39" s="5"/>
      <c r="T39" s="5"/>
      <c r="U39" s="5"/>
      <c r="V39" s="5"/>
      <c r="W39" s="5"/>
      <c r="X39" s="5"/>
      <c r="Y39" s="5"/>
      <c r="Z39" s="5"/>
      <c r="AA39" s="5"/>
      <c r="AB39" s="597"/>
      <c r="AC39" s="597"/>
      <c r="AD39" s="597"/>
      <c r="AE39" s="597"/>
      <c r="AF39" s="597"/>
      <c r="AG39" s="6" t="s">
        <v>307</v>
      </c>
      <c r="AR39" s="4"/>
    </row>
    <row r="40" spans="1:44" s="61" customFormat="1" ht="15" customHeight="1" thickBot="1">
      <c r="A40" s="13" t="s">
        <v>350</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598"/>
      <c r="AC40" s="598"/>
      <c r="AD40" s="598"/>
      <c r="AE40" s="598"/>
      <c r="AF40" s="598"/>
      <c r="AG40" s="15" t="s">
        <v>307</v>
      </c>
      <c r="AR40" s="4"/>
    </row>
    <row r="41" spans="1:44" ht="15" customHeight="1" thickTop="1" thickBot="1">
      <c r="A41" s="194" t="str">
        <f>IF($AH$33=TRUE,$AK$42,$AK$44)</f>
        <v>（７）ベースアップ評価料等による収入の実績額【（４）＋（５）＋（６）】</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596" t="str">
        <f>IF(AH33=TRUE,AI42,IF(AI41=TRUE,"",AI44))</f>
        <v/>
      </c>
      <c r="AC41" s="596"/>
      <c r="AD41" s="596"/>
      <c r="AE41" s="596"/>
      <c r="AF41" s="596"/>
      <c r="AG41" s="195" t="s">
        <v>307</v>
      </c>
      <c r="AI41" s="61" t="b">
        <f>IF(AND(AB34="",AB38="",AB39="",AB40=""),TRUE,FALSE)</f>
        <v>1</v>
      </c>
      <c r="AJ41" s="429" t="s">
        <v>1883</v>
      </c>
    </row>
    <row r="42" spans="1:44" s="61" customFormat="1" ht="15" customHeight="1">
      <c r="A42" s="131" t="s">
        <v>266</v>
      </c>
      <c r="B42" s="132" t="s">
        <v>351</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31"/>
      <c r="AB42" s="131"/>
      <c r="AC42" s="131"/>
      <c r="AD42" s="131"/>
      <c r="AE42" s="131"/>
      <c r="AF42" s="127"/>
      <c r="AG42" s="133"/>
      <c r="AI42" s="414">
        <f>SUM(AB34,AB38:AF40)</f>
        <v>0</v>
      </c>
      <c r="AK42" s="61" t="s">
        <v>1881</v>
      </c>
      <c r="AR42" s="4"/>
    </row>
    <row r="43" spans="1:44" s="61" customFormat="1" ht="15" customHeight="1">
      <c r="A43" s="131" t="s">
        <v>1877</v>
      </c>
      <c r="B43" s="132" t="s">
        <v>1899</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J43" s="429" t="s">
        <v>1884</v>
      </c>
      <c r="AR43" s="4"/>
    </row>
    <row r="44" spans="1:44" s="61" customFormat="1" ht="15" customHeight="1">
      <c r="A44" s="131"/>
      <c r="B44" s="132" t="s">
        <v>1900</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I44" s="414">
        <f>SUM(AB38:AF40)</f>
        <v>0</v>
      </c>
      <c r="AK44" s="61" t="s">
        <v>1880</v>
      </c>
      <c r="AR44" s="4"/>
    </row>
    <row r="45" spans="1:44"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J45" s="429" t="s">
        <v>1885</v>
      </c>
    </row>
    <row r="46" spans="1:44" ht="15" customHeight="1">
      <c r="A46" s="2" t="s">
        <v>1458</v>
      </c>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4" s="61" customFormat="1" ht="15" customHeight="1" thickBot="1">
      <c r="A47" s="130" t="s">
        <v>352</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595"/>
      <c r="AC47" s="595"/>
      <c r="AD47" s="595"/>
      <c r="AE47" s="595"/>
      <c r="AF47" s="595"/>
      <c r="AG47" s="122" t="s">
        <v>307</v>
      </c>
      <c r="AR47" s="4"/>
    </row>
    <row r="48" spans="1:44" s="61" customFormat="1" ht="1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135"/>
      <c r="AC48" s="135"/>
      <c r="AD48" s="135"/>
      <c r="AE48" s="135"/>
      <c r="AF48" s="135"/>
      <c r="AG48" s="4"/>
      <c r="AR48" s="4"/>
    </row>
    <row r="49" spans="1:44" ht="15" customHeight="1">
      <c r="A49" s="2" t="s">
        <v>1459</v>
      </c>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44" s="61" customFormat="1" ht="15" customHeight="1">
      <c r="A50" s="13" t="s">
        <v>1460</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200"/>
      <c r="AC50" s="200"/>
      <c r="AD50" s="200"/>
      <c r="AE50" s="200"/>
      <c r="AF50" s="200"/>
      <c r="AG50" s="201"/>
      <c r="AR50" s="4"/>
    </row>
    <row r="51" spans="1:44" s="61" customFormat="1" ht="15" customHeight="1" thickBot="1">
      <c r="A51" s="7" t="s">
        <v>1266</v>
      </c>
      <c r="B51" s="8"/>
      <c r="C51" s="8"/>
      <c r="D51" s="8"/>
      <c r="E51" s="8"/>
      <c r="F51" s="8"/>
      <c r="G51" s="8"/>
      <c r="H51" s="8"/>
      <c r="I51" s="8"/>
      <c r="J51" s="8"/>
      <c r="K51" s="8"/>
      <c r="L51" s="8"/>
      <c r="M51" s="8"/>
      <c r="N51" s="8"/>
      <c r="O51" s="8"/>
      <c r="P51" s="8"/>
      <c r="Q51" s="8"/>
      <c r="R51" s="8"/>
      <c r="S51" s="8"/>
      <c r="T51" s="8"/>
      <c r="U51" s="8"/>
      <c r="V51" s="8"/>
      <c r="W51" s="8"/>
      <c r="X51" s="8"/>
      <c r="Y51" s="8"/>
      <c r="Z51" s="8"/>
      <c r="AA51" s="8"/>
      <c r="AB51" s="624" t="str">
        <f>IF(SUM(AB41,AB47)=0,"",SUM(AB41,AB47))</f>
        <v/>
      </c>
      <c r="AC51" s="624"/>
      <c r="AD51" s="624"/>
      <c r="AE51" s="624"/>
      <c r="AF51" s="624"/>
      <c r="AG51" s="9" t="s">
        <v>307</v>
      </c>
      <c r="AR51" s="4"/>
    </row>
    <row r="52" spans="1:44" s="61" customFormat="1" ht="15" customHeight="1">
      <c r="A52" s="50"/>
      <c r="B52" s="3"/>
      <c r="C52" s="3"/>
      <c r="D52" s="3"/>
      <c r="E52" s="3"/>
      <c r="F52" s="3"/>
      <c r="G52" s="3"/>
      <c r="H52" s="3"/>
      <c r="I52" s="3"/>
      <c r="J52" s="3"/>
      <c r="K52" s="3"/>
      <c r="L52" s="3"/>
      <c r="M52" s="3"/>
      <c r="N52" s="3"/>
      <c r="O52" s="3"/>
      <c r="P52" s="3"/>
      <c r="Q52" s="3"/>
      <c r="R52" s="3"/>
      <c r="S52" s="3"/>
      <c r="T52" s="3"/>
      <c r="U52" s="3"/>
      <c r="V52" s="3"/>
      <c r="W52" s="3"/>
      <c r="X52" s="3"/>
      <c r="Y52" s="3"/>
      <c r="Z52" s="3"/>
      <c r="AA52" s="335"/>
      <c r="AB52" s="335"/>
      <c r="AC52" s="335"/>
      <c r="AD52" s="335"/>
      <c r="AE52" s="335"/>
      <c r="AF52" s="3"/>
      <c r="AG52" s="4"/>
      <c r="AR52" s="4"/>
    </row>
    <row r="53" spans="1:44" s="61" customFormat="1" ht="15" customHeight="1">
      <c r="A53" s="50" t="s">
        <v>1892</v>
      </c>
      <c r="B53" s="3"/>
      <c r="C53" s="3"/>
      <c r="D53" s="3"/>
      <c r="E53" s="3"/>
      <c r="F53" s="3"/>
      <c r="G53" s="3"/>
      <c r="H53" s="3"/>
      <c r="I53" s="3"/>
      <c r="J53" s="3"/>
      <c r="K53" s="3"/>
      <c r="L53" s="3"/>
      <c r="M53" s="3"/>
      <c r="N53" s="3"/>
      <c r="O53" s="3"/>
      <c r="P53" s="3"/>
      <c r="Q53" s="3"/>
      <c r="R53" s="3"/>
      <c r="S53" s="3"/>
      <c r="T53" s="3"/>
      <c r="U53" s="3"/>
      <c r="V53" s="3"/>
      <c r="W53" s="3"/>
      <c r="X53" s="3"/>
      <c r="Y53" s="3"/>
      <c r="Z53" s="3"/>
      <c r="AA53" s="335"/>
      <c r="AB53" s="335"/>
      <c r="AC53" s="335"/>
      <c r="AD53" s="335"/>
      <c r="AE53" s="335"/>
      <c r="AF53" s="3"/>
      <c r="AG53" s="4"/>
      <c r="AR53" s="4"/>
    </row>
    <row r="54" spans="1:44" s="61" customFormat="1" ht="15" customHeight="1">
      <c r="A54" s="430" t="s">
        <v>266</v>
      </c>
      <c r="B54" s="431" t="s">
        <v>1891</v>
      </c>
      <c r="C54" s="3"/>
      <c r="D54" s="3"/>
      <c r="E54" s="3"/>
      <c r="F54" s="127"/>
      <c r="G54" s="127"/>
      <c r="H54" s="127"/>
      <c r="I54" s="127"/>
      <c r="J54" s="127"/>
      <c r="K54" s="127"/>
      <c r="L54" s="127"/>
      <c r="M54" s="127"/>
      <c r="N54" s="127"/>
      <c r="O54" s="127"/>
      <c r="P54" s="127"/>
      <c r="Q54" s="127"/>
      <c r="R54" s="127"/>
      <c r="S54" s="127"/>
      <c r="T54" s="127"/>
      <c r="U54" s="127"/>
      <c r="V54" s="127"/>
      <c r="W54" s="127"/>
      <c r="X54" s="127"/>
      <c r="Y54" s="127"/>
      <c r="Z54" s="127"/>
      <c r="AA54" s="131"/>
      <c r="AB54" s="131"/>
      <c r="AC54" s="131"/>
      <c r="AD54" s="131"/>
      <c r="AE54" s="131"/>
      <c r="AF54" s="127"/>
      <c r="AG54" s="133"/>
      <c r="AR54" s="4"/>
    </row>
    <row r="55" spans="1:44" s="61" customFormat="1" ht="15" customHeight="1">
      <c r="A55" s="430"/>
      <c r="B55" s="431" t="s">
        <v>1890</v>
      </c>
      <c r="C55" s="3"/>
      <c r="D55" s="3"/>
      <c r="E55" s="3"/>
      <c r="F55" s="127"/>
      <c r="G55" s="127"/>
      <c r="H55" s="127"/>
      <c r="I55" s="127"/>
      <c r="J55" s="127"/>
      <c r="K55" s="127"/>
      <c r="L55" s="127"/>
      <c r="M55" s="127"/>
      <c r="N55" s="127"/>
      <c r="O55" s="127"/>
      <c r="P55" s="127"/>
      <c r="Q55" s="127"/>
      <c r="R55" s="127"/>
      <c r="S55" s="127"/>
      <c r="T55" s="127"/>
      <c r="U55" s="127"/>
      <c r="V55" s="127"/>
      <c r="W55" s="127"/>
      <c r="X55" s="127"/>
      <c r="Y55" s="127"/>
      <c r="Z55" s="127"/>
      <c r="AA55" s="131"/>
      <c r="AB55" s="131"/>
      <c r="AC55" s="131"/>
      <c r="AD55" s="131"/>
      <c r="AE55" s="131"/>
      <c r="AF55" s="127"/>
      <c r="AG55" s="133"/>
      <c r="AR55" s="4"/>
    </row>
    <row r="56" spans="1:44" s="61" customFormat="1" ht="15" customHeight="1">
      <c r="A56" s="417" t="s">
        <v>266</v>
      </c>
      <c r="B56" s="3" t="s">
        <v>353</v>
      </c>
      <c r="C56" s="3"/>
      <c r="D56" s="3"/>
      <c r="E56" s="3"/>
      <c r="F56" s="127"/>
      <c r="G56" s="127"/>
      <c r="H56" s="127"/>
      <c r="I56" s="127"/>
      <c r="J56" s="127"/>
      <c r="K56" s="127"/>
      <c r="L56" s="127"/>
      <c r="M56" s="127"/>
      <c r="N56" s="127"/>
      <c r="O56" s="127"/>
      <c r="P56" s="127"/>
      <c r="Q56" s="127"/>
      <c r="R56" s="127"/>
      <c r="S56" s="127"/>
      <c r="T56" s="127"/>
      <c r="U56" s="127"/>
      <c r="V56" s="127"/>
      <c r="W56" s="127"/>
      <c r="X56" s="127"/>
      <c r="Y56" s="127"/>
      <c r="Z56" s="127"/>
      <c r="AA56" s="131"/>
      <c r="AB56" s="131"/>
      <c r="AC56" s="131"/>
      <c r="AD56" s="131"/>
      <c r="AE56" s="131"/>
      <c r="AF56" s="127"/>
      <c r="AG56" s="133"/>
      <c r="AR56" s="4"/>
    </row>
    <row r="57" spans="1:44" s="61" customFormat="1" ht="15" customHeight="1">
      <c r="A57" s="440" t="s">
        <v>266</v>
      </c>
      <c r="B57" s="3" t="s">
        <v>1917</v>
      </c>
      <c r="C57" s="3"/>
      <c r="D57" s="3"/>
      <c r="E57" s="3"/>
      <c r="F57" s="3"/>
      <c r="G57" s="3"/>
      <c r="H57" s="3"/>
      <c r="I57" s="3"/>
      <c r="J57" s="3"/>
      <c r="K57" s="3"/>
      <c r="L57" s="3"/>
      <c r="M57" s="3"/>
      <c r="N57" s="3"/>
      <c r="O57" s="3"/>
      <c r="P57" s="3"/>
      <c r="Q57" s="3"/>
      <c r="R57" s="3"/>
      <c r="S57" s="3"/>
      <c r="T57" s="3"/>
      <c r="U57" s="3"/>
      <c r="V57" s="3"/>
      <c r="W57" s="3"/>
      <c r="X57" s="3"/>
      <c r="Y57" s="3"/>
      <c r="Z57" s="3"/>
      <c r="AA57" s="430"/>
      <c r="AB57" s="430"/>
      <c r="AC57" s="430"/>
      <c r="AD57" s="430"/>
      <c r="AE57" s="430"/>
      <c r="AF57" s="3"/>
      <c r="AG57" s="133"/>
      <c r="AR57" s="4"/>
    </row>
    <row r="58" spans="1:44" s="61" customFormat="1" ht="15" customHeight="1">
      <c r="A58" s="440"/>
      <c r="B58" s="3" t="s">
        <v>1922</v>
      </c>
      <c r="C58" s="3"/>
      <c r="D58" s="3"/>
      <c r="E58" s="3"/>
      <c r="F58" s="3"/>
      <c r="G58" s="3"/>
      <c r="H58" s="3"/>
      <c r="I58" s="3"/>
      <c r="J58" s="3"/>
      <c r="K58" s="3"/>
      <c r="L58" s="3"/>
      <c r="M58" s="3"/>
      <c r="N58" s="3"/>
      <c r="O58" s="3"/>
      <c r="P58" s="3"/>
      <c r="Q58" s="3"/>
      <c r="R58" s="3"/>
      <c r="S58" s="3"/>
      <c r="T58" s="3"/>
      <c r="U58" s="3"/>
      <c r="V58" s="3"/>
      <c r="W58" s="3"/>
      <c r="X58" s="3"/>
      <c r="Y58" s="3"/>
      <c r="Z58" s="3"/>
      <c r="AA58" s="430"/>
      <c r="AB58" s="430"/>
      <c r="AC58" s="430"/>
      <c r="AD58" s="430"/>
      <c r="AE58" s="430"/>
      <c r="AF58" s="3"/>
      <c r="AG58" s="133"/>
      <c r="AR58" s="4"/>
    </row>
    <row r="59" spans="1:44" s="61" customFormat="1" ht="15" customHeight="1">
      <c r="A59" s="440"/>
      <c r="B59" s="3" t="s">
        <v>1918</v>
      </c>
      <c r="C59" s="3"/>
      <c r="D59" s="3"/>
      <c r="E59" s="3"/>
      <c r="F59" s="3"/>
      <c r="G59" s="3"/>
      <c r="H59" s="3"/>
      <c r="I59" s="3"/>
      <c r="J59" s="3"/>
      <c r="K59" s="3"/>
      <c r="L59" s="3"/>
      <c r="M59" s="3"/>
      <c r="N59" s="3"/>
      <c r="O59" s="3"/>
      <c r="P59" s="3"/>
      <c r="Q59" s="3"/>
      <c r="R59" s="3"/>
      <c r="S59" s="3"/>
      <c r="T59" s="3"/>
      <c r="U59" s="3"/>
      <c r="V59" s="3"/>
      <c r="W59" s="3"/>
      <c r="X59" s="3"/>
      <c r="Y59" s="3"/>
      <c r="Z59" s="3"/>
      <c r="AA59" s="430"/>
      <c r="AB59" s="430"/>
      <c r="AC59" s="430"/>
      <c r="AD59" s="430"/>
      <c r="AE59" s="430"/>
      <c r="AF59" s="3"/>
      <c r="AG59" s="133"/>
      <c r="AR59" s="4"/>
    </row>
    <row r="60" spans="1:44" s="61" customFormat="1" ht="15" customHeight="1">
      <c r="A60" s="440"/>
      <c r="B60" s="3" t="s">
        <v>1919</v>
      </c>
      <c r="C60" s="3"/>
      <c r="D60" s="3"/>
      <c r="E60" s="3"/>
      <c r="F60" s="3"/>
      <c r="G60" s="3"/>
      <c r="H60" s="3"/>
      <c r="I60" s="3"/>
      <c r="J60" s="3"/>
      <c r="K60" s="3"/>
      <c r="L60" s="3"/>
      <c r="M60" s="3"/>
      <c r="N60" s="3"/>
      <c r="O60" s="3"/>
      <c r="P60" s="3"/>
      <c r="Q60" s="3"/>
      <c r="R60" s="3"/>
      <c r="S60" s="3"/>
      <c r="T60" s="3"/>
      <c r="U60" s="3"/>
      <c r="V60" s="3"/>
      <c r="W60" s="3"/>
      <c r="X60" s="3"/>
      <c r="Y60" s="3"/>
      <c r="Z60" s="3"/>
      <c r="AA60" s="430"/>
      <c r="AB60" s="430"/>
      <c r="AC60" s="430"/>
      <c r="AD60" s="430"/>
      <c r="AE60" s="430"/>
      <c r="AF60" s="3"/>
      <c r="AG60" s="133"/>
      <c r="AR60" s="4"/>
    </row>
    <row r="61" spans="1:44" s="61" customFormat="1" ht="15" customHeight="1">
      <c r="A61" s="417" t="s">
        <v>266</v>
      </c>
      <c r="B61" s="3" t="s">
        <v>1894</v>
      </c>
      <c r="C61" s="3"/>
      <c r="D61" s="3"/>
      <c r="E61" s="3"/>
      <c r="F61" s="3"/>
      <c r="G61" s="3"/>
      <c r="H61" s="3"/>
      <c r="I61" s="3"/>
      <c r="J61" s="3"/>
      <c r="K61" s="3"/>
      <c r="L61" s="3"/>
      <c r="M61" s="3"/>
      <c r="N61" s="3"/>
      <c r="O61" s="3"/>
      <c r="P61" s="3"/>
      <c r="Q61" s="3"/>
      <c r="R61" s="3"/>
      <c r="S61" s="3"/>
      <c r="T61" s="3"/>
      <c r="U61" s="3"/>
      <c r="V61" s="3"/>
      <c r="W61" s="3"/>
      <c r="X61" s="3"/>
      <c r="Y61" s="3"/>
      <c r="Z61" s="3"/>
      <c r="AA61" s="430"/>
      <c r="AB61" s="430"/>
      <c r="AC61" s="430"/>
      <c r="AD61" s="430"/>
      <c r="AE61" s="430"/>
      <c r="AF61" s="3"/>
      <c r="AG61" s="133"/>
      <c r="AR61" s="4"/>
    </row>
    <row r="62" spans="1:44" s="61" customFormat="1" ht="15" customHeight="1">
      <c r="A62" s="417"/>
      <c r="B62" s="3" t="s">
        <v>1926</v>
      </c>
      <c r="C62" s="3"/>
      <c r="D62" s="3"/>
      <c r="E62" s="3"/>
      <c r="F62" s="3"/>
      <c r="G62" s="3"/>
      <c r="H62" s="3"/>
      <c r="I62" s="3"/>
      <c r="J62" s="3"/>
      <c r="K62" s="3"/>
      <c r="L62" s="3"/>
      <c r="M62" s="3"/>
      <c r="N62" s="3"/>
      <c r="O62" s="3"/>
      <c r="P62" s="3"/>
      <c r="Q62" s="3"/>
      <c r="R62" s="3"/>
      <c r="S62" s="3"/>
      <c r="T62" s="3"/>
      <c r="U62" s="3"/>
      <c r="V62" s="3"/>
      <c r="W62" s="3"/>
      <c r="X62" s="3"/>
      <c r="Y62" s="3"/>
      <c r="Z62" s="3"/>
      <c r="AA62" s="335"/>
      <c r="AB62" s="121"/>
      <c r="AC62" s="121"/>
      <c r="AD62" s="121"/>
      <c r="AE62" s="121"/>
      <c r="AF62" s="120"/>
      <c r="AG62" s="115"/>
      <c r="AR62" s="4"/>
    </row>
    <row r="63" spans="1:44" s="61" customFormat="1" ht="20.100000000000001" customHeight="1">
      <c r="A63" s="128" t="s">
        <v>302</v>
      </c>
      <c r="B63" s="127"/>
      <c r="C63" s="3"/>
      <c r="D63" s="3"/>
      <c r="E63" s="3"/>
      <c r="F63" s="3"/>
      <c r="G63" s="3"/>
      <c r="H63" s="3"/>
      <c r="I63" s="3"/>
      <c r="J63" s="3"/>
      <c r="K63" s="3"/>
      <c r="L63" s="3"/>
      <c r="M63" s="3"/>
      <c r="N63" s="3"/>
      <c r="O63" s="3"/>
      <c r="P63" s="3"/>
      <c r="Q63" s="3"/>
      <c r="R63" s="3"/>
      <c r="S63" s="3"/>
      <c r="T63" s="3"/>
      <c r="U63" s="3"/>
      <c r="V63" s="3"/>
      <c r="W63" s="3"/>
      <c r="X63" s="3"/>
      <c r="Y63" s="3"/>
      <c r="Z63" s="3"/>
      <c r="AA63" s="335"/>
      <c r="AB63" s="121"/>
      <c r="AC63" s="121"/>
      <c r="AD63" s="121"/>
      <c r="AE63" s="121"/>
      <c r="AF63" s="120"/>
      <c r="AG63" s="115"/>
      <c r="AR63" s="4"/>
    </row>
    <row r="64" spans="1:44" s="61" customFormat="1" ht="15" customHeight="1" thickBot="1">
      <c r="A64" s="2" t="s">
        <v>354</v>
      </c>
      <c r="B64" s="3"/>
      <c r="C64" s="3"/>
      <c r="D64" s="3"/>
      <c r="E64" s="3"/>
      <c r="F64" s="3"/>
      <c r="G64" s="3"/>
      <c r="H64" s="3"/>
      <c r="I64" s="3"/>
      <c r="J64" s="3"/>
      <c r="K64" s="3"/>
      <c r="L64" s="3"/>
      <c r="M64" s="3"/>
      <c r="N64" s="3"/>
      <c r="O64" s="3"/>
      <c r="P64" s="3"/>
      <c r="Q64" s="3"/>
      <c r="R64" s="3"/>
      <c r="S64" s="3"/>
      <c r="T64" s="3"/>
      <c r="U64" s="3"/>
      <c r="V64" s="3"/>
      <c r="W64" s="3"/>
      <c r="X64" s="3"/>
      <c r="Y64" s="3"/>
      <c r="Z64" s="3"/>
      <c r="AA64" s="54"/>
      <c r="AB64" s="54"/>
      <c r="AC64" s="54"/>
      <c r="AD64" s="54"/>
      <c r="AE64" s="54"/>
      <c r="AF64" s="54"/>
      <c r="AG64" s="54"/>
      <c r="AR64" s="4"/>
    </row>
    <row r="65" spans="1:44" s="61" customFormat="1" ht="15" customHeight="1">
      <c r="A65" s="41" t="s">
        <v>355</v>
      </c>
      <c r="B65" s="30"/>
      <c r="C65" s="24"/>
      <c r="D65" s="24"/>
      <c r="E65" s="24"/>
      <c r="F65" s="24"/>
      <c r="G65" s="24"/>
      <c r="H65" s="24"/>
      <c r="I65" s="24"/>
      <c r="J65" s="24"/>
      <c r="K65" s="24"/>
      <c r="L65" s="24"/>
      <c r="M65" s="24"/>
      <c r="N65" s="24"/>
      <c r="O65" s="24"/>
      <c r="P65" s="24"/>
      <c r="Q65" s="24"/>
      <c r="R65" s="24"/>
      <c r="S65" s="24"/>
      <c r="T65" s="24"/>
      <c r="U65" s="24"/>
      <c r="V65" s="24"/>
      <c r="W65" s="24"/>
      <c r="X65" s="24"/>
      <c r="Y65" s="24"/>
      <c r="Z65" s="24"/>
      <c r="AA65" s="36"/>
      <c r="AB65" s="196"/>
      <c r="AC65" s="588" t="str">
        <f>IF($AH$65=0,"",$AH$65)</f>
        <v/>
      </c>
      <c r="AD65" s="588"/>
      <c r="AE65" s="588"/>
      <c r="AF65" s="588"/>
      <c r="AG65" s="37" t="s">
        <v>306</v>
      </c>
      <c r="AH65" s="413">
        <f>SUM(AC74,AC83,AC92,AC101,AC110,AC119,AC128)</f>
        <v>0</v>
      </c>
      <c r="AR65" s="4"/>
    </row>
    <row r="66" spans="1:44" s="61" customFormat="1" ht="15" customHeight="1">
      <c r="A66" s="617" t="s">
        <v>1258</v>
      </c>
      <c r="B66" s="618"/>
      <c r="C66" s="618"/>
      <c r="D66" s="618"/>
      <c r="E66" s="618"/>
      <c r="F66" s="618"/>
      <c r="G66" s="618"/>
      <c r="H66" s="618"/>
      <c r="I66" s="618"/>
      <c r="J66" s="618"/>
      <c r="K66" s="618"/>
      <c r="L66" s="618"/>
      <c r="M66" s="618"/>
      <c r="N66" s="618"/>
      <c r="O66" s="618"/>
      <c r="P66" s="618"/>
      <c r="Q66" s="618"/>
      <c r="R66" s="618"/>
      <c r="S66" s="618"/>
      <c r="T66" s="618"/>
      <c r="U66" s="618"/>
      <c r="V66" s="618"/>
      <c r="W66" s="618"/>
      <c r="X66" s="618"/>
      <c r="Y66" s="618"/>
      <c r="Z66" s="618"/>
      <c r="AA66" s="618"/>
      <c r="AB66" s="618"/>
      <c r="AC66" s="589" t="str">
        <f>IF($AH$66=0,"",$AH$66)</f>
        <v/>
      </c>
      <c r="AD66" s="589"/>
      <c r="AE66" s="589"/>
      <c r="AF66" s="589"/>
      <c r="AG66" s="45" t="s">
        <v>307</v>
      </c>
      <c r="AH66" s="414">
        <f>SUM(AC75,AC84,AC93,AC102,AC111,AC120,AC129)</f>
        <v>0</v>
      </c>
      <c r="AI66" s="429" t="s">
        <v>1905</v>
      </c>
      <c r="AR66" s="4"/>
    </row>
    <row r="67" spans="1:44" s="61" customFormat="1" ht="15" customHeight="1">
      <c r="A67" s="559" t="str">
        <f>IF(OR($H$19=4,$H$19=5),AI67,AI68)</f>
        <v>（12）令和８年５月時点の給与体系を、当該評価料を算定した年度に勤務している職員の賃金に当てはめた場合の対象職員の基本給等総額</v>
      </c>
      <c r="B67" s="560"/>
      <c r="C67" s="560"/>
      <c r="D67" s="560"/>
      <c r="E67" s="560"/>
      <c r="F67" s="560"/>
      <c r="G67" s="560"/>
      <c r="H67" s="560"/>
      <c r="I67" s="560"/>
      <c r="J67" s="560"/>
      <c r="K67" s="560"/>
      <c r="L67" s="560"/>
      <c r="M67" s="560"/>
      <c r="N67" s="560"/>
      <c r="O67" s="560"/>
      <c r="P67" s="560"/>
      <c r="Q67" s="560"/>
      <c r="R67" s="560"/>
      <c r="S67" s="560"/>
      <c r="T67" s="560"/>
      <c r="U67" s="560"/>
      <c r="V67" s="560"/>
      <c r="W67" s="560"/>
      <c r="X67" s="560"/>
      <c r="Y67" s="560"/>
      <c r="Z67" s="560"/>
      <c r="AA67" s="560"/>
      <c r="AB67" s="560"/>
      <c r="AC67" s="590" t="str">
        <f>IF($AH$67=0,"",$AH$67)</f>
        <v/>
      </c>
      <c r="AD67" s="590"/>
      <c r="AE67" s="590"/>
      <c r="AF67" s="590"/>
      <c r="AG67" s="56" t="s">
        <v>307</v>
      </c>
      <c r="AH67" s="414">
        <f>SUM(AC76,AC85,AC94,AC103,AC112,AC121,AC130)</f>
        <v>0</v>
      </c>
      <c r="AI67" s="61" t="s">
        <v>1469</v>
      </c>
      <c r="AR67" s="4"/>
    </row>
    <row r="68" spans="1:44" s="61" customFormat="1" ht="15" customHeight="1">
      <c r="A68" s="325" t="s">
        <v>1267</v>
      </c>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218"/>
      <c r="AC68" s="578" t="str">
        <f>IFERROR(AC66-AC67,"")</f>
        <v/>
      </c>
      <c r="AD68" s="578"/>
      <c r="AE68" s="578"/>
      <c r="AF68" s="578"/>
      <c r="AG68" s="219" t="s">
        <v>307</v>
      </c>
      <c r="AI68" s="61" t="s">
        <v>1470</v>
      </c>
      <c r="AR68" s="4"/>
    </row>
    <row r="69" spans="1:44" s="61" customFormat="1" ht="15" customHeight="1">
      <c r="A69" s="220"/>
      <c r="B69" s="221" t="s">
        <v>1268</v>
      </c>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22"/>
      <c r="AC69" s="646" t="str">
        <f>IFERROR((AC68/AC67)*100,"")</f>
        <v/>
      </c>
      <c r="AD69" s="646"/>
      <c r="AE69" s="646"/>
      <c r="AF69" s="646"/>
      <c r="AG69" s="223" t="s">
        <v>356</v>
      </c>
      <c r="AR69" s="4"/>
    </row>
    <row r="70" spans="1:44" s="61" customFormat="1" ht="12.95" customHeight="1">
      <c r="A70" s="601" t="s">
        <v>1910</v>
      </c>
      <c r="B70" s="602"/>
      <c r="C70" s="602"/>
      <c r="D70" s="602"/>
      <c r="E70" s="602"/>
      <c r="F70" s="602"/>
      <c r="G70" s="602"/>
      <c r="H70" s="602"/>
      <c r="I70" s="602"/>
      <c r="J70" s="602"/>
      <c r="K70" s="602"/>
      <c r="L70" s="602"/>
      <c r="M70" s="602"/>
      <c r="N70" s="602"/>
      <c r="O70" s="602"/>
      <c r="P70" s="602"/>
      <c r="Q70" s="602"/>
      <c r="R70" s="602"/>
      <c r="S70" s="602"/>
      <c r="T70" s="602"/>
      <c r="U70" s="602"/>
      <c r="V70" s="602"/>
      <c r="W70" s="602"/>
      <c r="X70" s="602"/>
      <c r="Y70" s="602"/>
      <c r="Z70" s="602"/>
      <c r="AA70" s="602"/>
      <c r="AB70" s="602"/>
      <c r="AC70" s="628"/>
      <c r="AD70" s="628"/>
      <c r="AE70" s="628"/>
      <c r="AF70" s="628"/>
      <c r="AG70" s="219"/>
      <c r="AR70" s="4"/>
    </row>
    <row r="71" spans="1:44" s="61" customFormat="1" ht="12.95" customHeight="1" thickBot="1">
      <c r="A71" s="627" t="s">
        <v>1906</v>
      </c>
      <c r="B71" s="627"/>
      <c r="C71" s="627"/>
      <c r="D71" s="627"/>
      <c r="E71" s="627"/>
      <c r="F71" s="627"/>
      <c r="G71" s="627"/>
      <c r="H71" s="627"/>
      <c r="I71" s="627"/>
      <c r="J71" s="627"/>
      <c r="K71" s="627"/>
      <c r="L71" s="627"/>
      <c r="M71" s="627"/>
      <c r="N71" s="627"/>
      <c r="O71" s="627"/>
      <c r="P71" s="627"/>
      <c r="Q71" s="627"/>
      <c r="R71" s="627"/>
      <c r="S71" s="627"/>
      <c r="T71" s="627"/>
      <c r="U71" s="627"/>
      <c r="V71" s="627"/>
      <c r="W71" s="627"/>
      <c r="X71" s="627"/>
      <c r="Y71" s="627"/>
      <c r="Z71" s="627"/>
      <c r="AA71" s="627"/>
      <c r="AB71" s="627"/>
      <c r="AC71" s="629"/>
      <c r="AD71" s="629"/>
      <c r="AE71" s="629"/>
      <c r="AF71" s="629"/>
      <c r="AG71" s="432" t="s">
        <v>307</v>
      </c>
      <c r="AR71" s="4"/>
    </row>
    <row r="72" spans="1:44" s="61" customFormat="1" ht="15" customHeight="1">
      <c r="A72" s="29"/>
      <c r="B72" s="4"/>
      <c r="C72" s="4"/>
      <c r="D72" s="28"/>
      <c r="E72" s="28"/>
      <c r="F72" s="28"/>
      <c r="G72" s="28"/>
      <c r="H72" s="28"/>
      <c r="I72" s="28"/>
      <c r="J72" s="28"/>
      <c r="K72" s="28"/>
      <c r="L72" s="28"/>
      <c r="M72" s="28"/>
      <c r="N72" s="28"/>
      <c r="O72" s="28"/>
      <c r="P72" s="28"/>
      <c r="Q72" s="28"/>
      <c r="R72" s="28"/>
      <c r="S72" s="28"/>
      <c r="T72" s="28"/>
      <c r="U72" s="28"/>
      <c r="V72" s="28"/>
      <c r="W72" s="28"/>
      <c r="X72" s="28"/>
      <c r="Y72" s="28"/>
      <c r="Z72" s="28"/>
      <c r="AA72" s="28"/>
      <c r="AB72" s="4"/>
      <c r="AC72" s="4"/>
      <c r="AD72" s="4"/>
      <c r="AE72" s="4"/>
      <c r="AF72" s="4"/>
      <c r="AG72" s="4"/>
      <c r="AR72" s="4"/>
    </row>
    <row r="73" spans="1:44" s="61" customFormat="1" ht="15" customHeight="1" thickBot="1">
      <c r="A73" s="619" t="s">
        <v>357</v>
      </c>
      <c r="B73" s="619"/>
      <c r="C73" s="619"/>
      <c r="D73" s="619"/>
      <c r="E73" s="619"/>
      <c r="F73" s="619"/>
      <c r="G73" s="619"/>
      <c r="H73" s="619"/>
      <c r="I73" s="619"/>
      <c r="J73" s="619"/>
      <c r="K73" s="619"/>
      <c r="L73" s="619"/>
      <c r="M73" s="619"/>
      <c r="N73" s="619"/>
      <c r="O73" s="619"/>
      <c r="P73" s="619"/>
      <c r="Q73" s="619"/>
      <c r="R73" s="619"/>
      <c r="S73" s="619"/>
      <c r="T73" s="619"/>
      <c r="U73" s="619"/>
      <c r="V73" s="619"/>
      <c r="W73" s="619"/>
      <c r="X73" s="619"/>
      <c r="Y73" s="619"/>
      <c r="Z73" s="619"/>
      <c r="AA73" s="619"/>
      <c r="AB73" s="619"/>
      <c r="AC73" s="619"/>
      <c r="AD73" s="619"/>
      <c r="AE73" s="619"/>
      <c r="AF73" s="619"/>
      <c r="AG73" s="619"/>
      <c r="AR73" s="4"/>
    </row>
    <row r="74" spans="1:44" s="61" customFormat="1" ht="15" customHeight="1">
      <c r="A74" s="41" t="s">
        <v>358</v>
      </c>
      <c r="B74" s="30"/>
      <c r="C74" s="24"/>
      <c r="D74" s="24"/>
      <c r="E74" s="24"/>
      <c r="F74" s="24"/>
      <c r="G74" s="24"/>
      <c r="H74" s="24"/>
      <c r="I74" s="24"/>
      <c r="J74" s="24"/>
      <c r="K74" s="24"/>
      <c r="L74" s="24"/>
      <c r="M74" s="24"/>
      <c r="N74" s="24"/>
      <c r="O74" s="24"/>
      <c r="P74" s="24"/>
      <c r="Q74" s="24"/>
      <c r="R74" s="24"/>
      <c r="S74" s="24"/>
      <c r="T74" s="24"/>
      <c r="U74" s="24"/>
      <c r="V74" s="24"/>
      <c r="W74" s="24"/>
      <c r="X74" s="24"/>
      <c r="Y74" s="24"/>
      <c r="Z74" s="24"/>
      <c r="AA74" s="36"/>
      <c r="AB74" s="196"/>
      <c r="AC74" s="581"/>
      <c r="AD74" s="581"/>
      <c r="AE74" s="581"/>
      <c r="AF74" s="581"/>
      <c r="AG74" s="37" t="s">
        <v>306</v>
      </c>
      <c r="AR74" s="4"/>
    </row>
    <row r="75" spans="1:44" s="61" customFormat="1" ht="15" customHeight="1">
      <c r="A75" s="617" t="s">
        <v>1259</v>
      </c>
      <c r="B75" s="618"/>
      <c r="C75" s="618"/>
      <c r="D75" s="618"/>
      <c r="E75" s="618"/>
      <c r="F75" s="618"/>
      <c r="G75" s="618"/>
      <c r="H75" s="618"/>
      <c r="I75" s="618"/>
      <c r="J75" s="618"/>
      <c r="K75" s="618"/>
      <c r="L75" s="618"/>
      <c r="M75" s="618"/>
      <c r="N75" s="618"/>
      <c r="O75" s="618"/>
      <c r="P75" s="618"/>
      <c r="Q75" s="618"/>
      <c r="R75" s="618"/>
      <c r="S75" s="618"/>
      <c r="T75" s="618"/>
      <c r="U75" s="618"/>
      <c r="V75" s="618"/>
      <c r="W75" s="618"/>
      <c r="X75" s="618"/>
      <c r="Y75" s="618"/>
      <c r="Z75" s="618"/>
      <c r="AA75" s="618"/>
      <c r="AB75" s="618"/>
      <c r="AC75" s="579"/>
      <c r="AD75" s="579"/>
      <c r="AE75" s="579"/>
      <c r="AF75" s="579"/>
      <c r="AG75" s="45" t="s">
        <v>307</v>
      </c>
      <c r="AI75" s="429" t="s">
        <v>1905</v>
      </c>
      <c r="AR75" s="4"/>
    </row>
    <row r="76" spans="1:44" s="61" customFormat="1" ht="15" customHeight="1">
      <c r="A76" s="559" t="str">
        <f>IF(OR($H$19=4,$H$19=5),AI76,AI77)</f>
        <v>（18）令和８年５月時点の給与体系を、当該評価料を算定した年度に勤務している職員の賃金に当てはめた場合の対象職員の基本給等総額</v>
      </c>
      <c r="B76" s="560"/>
      <c r="C76" s="560"/>
      <c r="D76" s="560"/>
      <c r="E76" s="560"/>
      <c r="F76" s="560"/>
      <c r="G76" s="560"/>
      <c r="H76" s="560"/>
      <c r="I76" s="560"/>
      <c r="J76" s="560"/>
      <c r="K76" s="560"/>
      <c r="L76" s="560"/>
      <c r="M76" s="560"/>
      <c r="N76" s="560"/>
      <c r="O76" s="560"/>
      <c r="P76" s="560"/>
      <c r="Q76" s="560"/>
      <c r="R76" s="560"/>
      <c r="S76" s="560"/>
      <c r="T76" s="560"/>
      <c r="U76" s="560"/>
      <c r="V76" s="560"/>
      <c r="W76" s="560"/>
      <c r="X76" s="560"/>
      <c r="Y76" s="560"/>
      <c r="Z76" s="560"/>
      <c r="AA76" s="560"/>
      <c r="AB76" s="560"/>
      <c r="AC76" s="579"/>
      <c r="AD76" s="579"/>
      <c r="AE76" s="579"/>
      <c r="AF76" s="579"/>
      <c r="AG76" s="56" t="s">
        <v>307</v>
      </c>
      <c r="AI76" s="61" t="s">
        <v>1471</v>
      </c>
      <c r="AR76" s="4"/>
    </row>
    <row r="77" spans="1:44" s="61" customFormat="1" ht="15" customHeight="1">
      <c r="A77" s="13" t="s">
        <v>1269</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218"/>
      <c r="AC77" s="578" t="str">
        <f>IF(AC75-AC76=0,"",AC75-AC76)</f>
        <v/>
      </c>
      <c r="AD77" s="578"/>
      <c r="AE77" s="578"/>
      <c r="AF77" s="578"/>
      <c r="AG77" s="219" t="s">
        <v>307</v>
      </c>
      <c r="AI77" s="61" t="s">
        <v>1472</v>
      </c>
      <c r="AR77" s="4"/>
    </row>
    <row r="78" spans="1:44" s="61" customFormat="1" ht="15" customHeight="1">
      <c r="A78" s="220"/>
      <c r="B78" s="313" t="s">
        <v>1314</v>
      </c>
      <c r="C78" s="5"/>
      <c r="D78" s="5"/>
      <c r="E78" s="5"/>
      <c r="F78" s="5"/>
      <c r="G78" s="5"/>
      <c r="H78" s="5"/>
      <c r="I78" s="5"/>
      <c r="J78" s="5"/>
      <c r="K78" s="5"/>
      <c r="L78" s="5"/>
      <c r="M78" s="5"/>
      <c r="N78" s="5"/>
      <c r="O78" s="5"/>
      <c r="P78" s="5"/>
      <c r="Q78" s="5"/>
      <c r="R78" s="5"/>
      <c r="S78" s="5"/>
      <c r="T78" s="5"/>
      <c r="U78" s="5"/>
      <c r="V78" s="5"/>
      <c r="W78" s="5"/>
      <c r="X78" s="5"/>
      <c r="Y78" s="5"/>
      <c r="Z78" s="5"/>
      <c r="AA78" s="5"/>
      <c r="AB78" s="314"/>
      <c r="AC78" s="645" t="str">
        <f>IFERROR((AC77/AC76)*100,"")</f>
        <v/>
      </c>
      <c r="AD78" s="645"/>
      <c r="AE78" s="645"/>
      <c r="AF78" s="645"/>
      <c r="AG78" s="315" t="s">
        <v>356</v>
      </c>
      <c r="AR78" s="4"/>
    </row>
    <row r="79" spans="1:44" s="61" customFormat="1" ht="15" customHeight="1">
      <c r="A79" s="611" t="s">
        <v>1279</v>
      </c>
      <c r="B79" s="612"/>
      <c r="C79" s="612"/>
      <c r="D79" s="612"/>
      <c r="E79" s="612"/>
      <c r="F79" s="612"/>
      <c r="G79" s="612"/>
      <c r="H79" s="612"/>
      <c r="I79" s="612"/>
      <c r="J79" s="612"/>
      <c r="K79" s="612"/>
      <c r="L79" s="612"/>
      <c r="M79" s="612"/>
      <c r="N79" s="612"/>
      <c r="O79" s="612"/>
      <c r="P79" s="612"/>
      <c r="Q79" s="612"/>
      <c r="R79" s="612"/>
      <c r="S79" s="612"/>
      <c r="T79" s="612"/>
      <c r="U79" s="612"/>
      <c r="V79" s="612"/>
      <c r="W79" s="612"/>
      <c r="X79" s="612"/>
      <c r="Y79" s="612"/>
      <c r="Z79" s="612"/>
      <c r="AA79" s="612"/>
      <c r="AB79" s="612"/>
      <c r="AC79" s="575"/>
      <c r="AD79" s="575"/>
      <c r="AE79" s="575"/>
      <c r="AF79" s="575"/>
      <c r="AG79" s="252" t="s">
        <v>359</v>
      </c>
      <c r="AR79" s="4"/>
    </row>
    <row r="80" spans="1:44" s="61" customFormat="1" ht="15" customHeight="1" thickBot="1">
      <c r="A80" s="620" t="s">
        <v>1280</v>
      </c>
      <c r="B80" s="621"/>
      <c r="C80" s="621"/>
      <c r="D80" s="621"/>
      <c r="E80" s="621"/>
      <c r="F80" s="621"/>
      <c r="G80" s="621"/>
      <c r="H80" s="621"/>
      <c r="I80" s="621"/>
      <c r="J80" s="621"/>
      <c r="K80" s="621"/>
      <c r="L80" s="621"/>
      <c r="M80" s="621"/>
      <c r="N80" s="621"/>
      <c r="O80" s="621"/>
      <c r="P80" s="621"/>
      <c r="Q80" s="621"/>
      <c r="R80" s="621"/>
      <c r="S80" s="621"/>
      <c r="T80" s="621"/>
      <c r="U80" s="621"/>
      <c r="V80" s="621"/>
      <c r="W80" s="621"/>
      <c r="X80" s="621"/>
      <c r="Y80" s="621"/>
      <c r="Z80" s="621"/>
      <c r="AA80" s="621"/>
      <c r="AB80" s="621"/>
      <c r="AC80" s="577"/>
      <c r="AD80" s="577"/>
      <c r="AE80" s="577"/>
      <c r="AF80" s="577"/>
      <c r="AG80" s="253" t="s">
        <v>359</v>
      </c>
      <c r="AR80" s="4"/>
    </row>
    <row r="81" spans="1:44" s="61" customFormat="1" ht="15" customHeight="1">
      <c r="A81" s="29"/>
      <c r="B81" s="4"/>
      <c r="C81" s="4"/>
      <c r="D81" s="28"/>
      <c r="E81" s="28"/>
      <c r="F81" s="28"/>
      <c r="G81" s="28"/>
      <c r="H81" s="28"/>
      <c r="I81" s="28"/>
      <c r="J81" s="28"/>
      <c r="K81" s="28"/>
      <c r="L81" s="28"/>
      <c r="M81" s="28"/>
      <c r="N81" s="28"/>
      <c r="O81" s="28"/>
      <c r="P81" s="28"/>
      <c r="Q81" s="28"/>
      <c r="R81" s="28"/>
      <c r="S81" s="28"/>
      <c r="T81" s="28"/>
      <c r="U81" s="28"/>
      <c r="V81" s="28"/>
      <c r="W81" s="28"/>
      <c r="X81" s="28"/>
      <c r="Y81" s="28"/>
      <c r="Z81" s="28"/>
      <c r="AA81" s="28"/>
      <c r="AB81" s="4"/>
      <c r="AC81" s="4"/>
      <c r="AD81" s="4"/>
      <c r="AE81" s="4"/>
      <c r="AF81" s="4"/>
      <c r="AG81" s="4"/>
      <c r="AR81" s="4"/>
    </row>
    <row r="82" spans="1:44" s="61" customFormat="1" ht="15" customHeight="1" thickBot="1">
      <c r="A82" s="619" t="s">
        <v>360</v>
      </c>
      <c r="B82" s="619"/>
      <c r="C82" s="619"/>
      <c r="D82" s="619"/>
      <c r="E82" s="619"/>
      <c r="F82" s="619"/>
      <c r="G82" s="619"/>
      <c r="H82" s="619"/>
      <c r="I82" s="619"/>
      <c r="J82" s="619"/>
      <c r="K82" s="619"/>
      <c r="L82" s="619"/>
      <c r="M82" s="619"/>
      <c r="N82" s="619"/>
      <c r="O82" s="619"/>
      <c r="P82" s="619"/>
      <c r="Q82" s="619"/>
      <c r="R82" s="619"/>
      <c r="S82" s="619"/>
      <c r="T82" s="619"/>
      <c r="U82" s="619"/>
      <c r="V82" s="619"/>
      <c r="W82" s="619"/>
      <c r="X82" s="619"/>
      <c r="Y82" s="619"/>
      <c r="Z82" s="619"/>
      <c r="AA82" s="619"/>
      <c r="AB82" s="619"/>
      <c r="AC82" s="619"/>
      <c r="AD82" s="619"/>
      <c r="AE82" s="619"/>
      <c r="AF82" s="619"/>
      <c r="AG82" s="619"/>
      <c r="AR82" s="4"/>
    </row>
    <row r="83" spans="1:44" s="61" customFormat="1" ht="15" customHeight="1">
      <c r="A83" s="41" t="s">
        <v>361</v>
      </c>
      <c r="B83" s="30"/>
      <c r="C83" s="24"/>
      <c r="D83" s="24"/>
      <c r="E83" s="24"/>
      <c r="F83" s="24"/>
      <c r="G83" s="24"/>
      <c r="H83" s="24"/>
      <c r="I83" s="24"/>
      <c r="J83" s="24"/>
      <c r="K83" s="24"/>
      <c r="L83" s="24"/>
      <c r="M83" s="24"/>
      <c r="N83" s="24"/>
      <c r="O83" s="24"/>
      <c r="P83" s="24"/>
      <c r="Q83" s="24"/>
      <c r="R83" s="24"/>
      <c r="S83" s="24"/>
      <c r="T83" s="24"/>
      <c r="U83" s="24"/>
      <c r="V83" s="24"/>
      <c r="W83" s="24"/>
      <c r="X83" s="24"/>
      <c r="Y83" s="24"/>
      <c r="Z83" s="24"/>
      <c r="AA83" s="36"/>
      <c r="AB83" s="196"/>
      <c r="AC83" s="581"/>
      <c r="AD83" s="581"/>
      <c r="AE83" s="581"/>
      <c r="AF83" s="581"/>
      <c r="AG83" s="37" t="s">
        <v>306</v>
      </c>
      <c r="AR83" s="4"/>
    </row>
    <row r="84" spans="1:44" s="61" customFormat="1" ht="15" customHeight="1">
      <c r="A84" s="617" t="s">
        <v>1260</v>
      </c>
      <c r="B84" s="618"/>
      <c r="C84" s="618"/>
      <c r="D84" s="618"/>
      <c r="E84" s="618"/>
      <c r="F84" s="618"/>
      <c r="G84" s="618"/>
      <c r="H84" s="618"/>
      <c r="I84" s="618"/>
      <c r="J84" s="618"/>
      <c r="K84" s="618"/>
      <c r="L84" s="618"/>
      <c r="M84" s="618"/>
      <c r="N84" s="618"/>
      <c r="O84" s="618"/>
      <c r="P84" s="618"/>
      <c r="Q84" s="618"/>
      <c r="R84" s="618"/>
      <c r="S84" s="618"/>
      <c r="T84" s="618"/>
      <c r="U84" s="618"/>
      <c r="V84" s="618"/>
      <c r="W84" s="618"/>
      <c r="X84" s="618"/>
      <c r="Y84" s="618"/>
      <c r="Z84" s="618"/>
      <c r="AA84" s="618"/>
      <c r="AB84" s="618"/>
      <c r="AC84" s="579"/>
      <c r="AD84" s="579"/>
      <c r="AE84" s="579"/>
      <c r="AF84" s="579"/>
      <c r="AG84" s="45" t="s">
        <v>307</v>
      </c>
      <c r="AI84" s="429" t="s">
        <v>1905</v>
      </c>
      <c r="AR84" s="4"/>
    </row>
    <row r="85" spans="1:44" s="61" customFormat="1" ht="15" customHeight="1">
      <c r="A85" s="559" t="str">
        <f>IF(OR($H$19=4,$H$19=5),AI85,AI86)</f>
        <v>（25）令和８年５月時点の給与体系を、当該評価料を算定した年度に勤務している職員の賃金に当てはめた場合の対象職員の基本給等総額</v>
      </c>
      <c r="B85" s="560"/>
      <c r="C85" s="560"/>
      <c r="D85" s="560"/>
      <c r="E85" s="560"/>
      <c r="F85" s="560"/>
      <c r="G85" s="560"/>
      <c r="H85" s="560"/>
      <c r="I85" s="560"/>
      <c r="J85" s="560"/>
      <c r="K85" s="560"/>
      <c r="L85" s="560"/>
      <c r="M85" s="560"/>
      <c r="N85" s="560"/>
      <c r="O85" s="560"/>
      <c r="P85" s="560"/>
      <c r="Q85" s="560"/>
      <c r="R85" s="560"/>
      <c r="S85" s="560"/>
      <c r="T85" s="560"/>
      <c r="U85" s="560"/>
      <c r="V85" s="560"/>
      <c r="W85" s="560"/>
      <c r="X85" s="560"/>
      <c r="Y85" s="560"/>
      <c r="Z85" s="560"/>
      <c r="AA85" s="560"/>
      <c r="AB85" s="560"/>
      <c r="AC85" s="579"/>
      <c r="AD85" s="579"/>
      <c r="AE85" s="579"/>
      <c r="AF85" s="579"/>
      <c r="AG85" s="56" t="s">
        <v>307</v>
      </c>
      <c r="AI85" s="61" t="s">
        <v>1473</v>
      </c>
      <c r="AR85" s="4"/>
    </row>
    <row r="86" spans="1:44" s="61" customFormat="1" ht="15" customHeight="1">
      <c r="A86" s="13" t="s">
        <v>1315</v>
      </c>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218"/>
      <c r="AC86" s="578" t="str">
        <f>IF(AC84-AC85=0,"",AC84-AC85)</f>
        <v/>
      </c>
      <c r="AD86" s="578"/>
      <c r="AE86" s="578"/>
      <c r="AF86" s="578"/>
      <c r="AG86" s="219" t="s">
        <v>307</v>
      </c>
      <c r="AI86" s="61" t="s">
        <v>1474</v>
      </c>
      <c r="AR86" s="4"/>
    </row>
    <row r="87" spans="1:44" s="61" customFormat="1" ht="15" customHeight="1">
      <c r="A87" s="220"/>
      <c r="B87" s="313" t="s">
        <v>1316</v>
      </c>
      <c r="C87" s="5"/>
      <c r="D87" s="5"/>
      <c r="E87" s="5"/>
      <c r="F87" s="5"/>
      <c r="G87" s="5"/>
      <c r="H87" s="5"/>
      <c r="I87" s="5"/>
      <c r="J87" s="5"/>
      <c r="K87" s="5"/>
      <c r="L87" s="5"/>
      <c r="M87" s="5"/>
      <c r="N87" s="5"/>
      <c r="O87" s="5"/>
      <c r="P87" s="5"/>
      <c r="Q87" s="5"/>
      <c r="R87" s="5"/>
      <c r="S87" s="5"/>
      <c r="T87" s="5"/>
      <c r="U87" s="5"/>
      <c r="V87" s="5"/>
      <c r="W87" s="5"/>
      <c r="X87" s="5"/>
      <c r="Y87" s="5"/>
      <c r="Z87" s="5"/>
      <c r="AA87" s="5"/>
      <c r="AB87" s="314"/>
      <c r="AC87" s="645" t="str">
        <f>IFERROR((AC86/AC85)*100,"")</f>
        <v/>
      </c>
      <c r="AD87" s="645"/>
      <c r="AE87" s="645"/>
      <c r="AF87" s="645"/>
      <c r="AG87" s="315" t="s">
        <v>356</v>
      </c>
      <c r="AR87" s="4"/>
    </row>
    <row r="88" spans="1:44" s="61" customFormat="1" ht="15" customHeight="1">
      <c r="A88" s="622" t="s">
        <v>1288</v>
      </c>
      <c r="B88" s="623"/>
      <c r="C88" s="623"/>
      <c r="D88" s="623"/>
      <c r="E88" s="623"/>
      <c r="F88" s="623"/>
      <c r="G88" s="623"/>
      <c r="H88" s="623"/>
      <c r="I88" s="623"/>
      <c r="J88" s="623"/>
      <c r="K88" s="623"/>
      <c r="L88" s="623"/>
      <c r="M88" s="623"/>
      <c r="N88" s="623"/>
      <c r="O88" s="623"/>
      <c r="P88" s="623"/>
      <c r="Q88" s="623"/>
      <c r="R88" s="623"/>
      <c r="S88" s="623"/>
      <c r="T88" s="623"/>
      <c r="U88" s="623"/>
      <c r="V88" s="623"/>
      <c r="W88" s="623"/>
      <c r="X88" s="623"/>
      <c r="Y88" s="623"/>
      <c r="Z88" s="623"/>
      <c r="AA88" s="623"/>
      <c r="AB88" s="623"/>
      <c r="AC88" s="575"/>
      <c r="AD88" s="575"/>
      <c r="AE88" s="575"/>
      <c r="AF88" s="575"/>
      <c r="AG88" s="252" t="s">
        <v>359</v>
      </c>
      <c r="AR88" s="4"/>
    </row>
    <row r="89" spans="1:44" s="61" customFormat="1" ht="15" customHeight="1" thickBot="1">
      <c r="A89" s="609" t="s">
        <v>1294</v>
      </c>
      <c r="B89" s="610"/>
      <c r="C89" s="610"/>
      <c r="D89" s="610"/>
      <c r="E89" s="610"/>
      <c r="F89" s="610"/>
      <c r="G89" s="610"/>
      <c r="H89" s="610"/>
      <c r="I89" s="610"/>
      <c r="J89" s="610"/>
      <c r="K89" s="610"/>
      <c r="L89" s="610"/>
      <c r="M89" s="610"/>
      <c r="N89" s="610"/>
      <c r="O89" s="610"/>
      <c r="P89" s="610"/>
      <c r="Q89" s="610"/>
      <c r="R89" s="610"/>
      <c r="S89" s="610"/>
      <c r="T89" s="610"/>
      <c r="U89" s="610"/>
      <c r="V89" s="610"/>
      <c r="W89" s="610"/>
      <c r="X89" s="610"/>
      <c r="Y89" s="610"/>
      <c r="Z89" s="610"/>
      <c r="AA89" s="610"/>
      <c r="AB89" s="610"/>
      <c r="AC89" s="577"/>
      <c r="AD89" s="577"/>
      <c r="AE89" s="577"/>
      <c r="AF89" s="577"/>
      <c r="AG89" s="253" t="s">
        <v>359</v>
      </c>
      <c r="AR89" s="4"/>
    </row>
    <row r="90" spans="1:44" s="61" customFormat="1" ht="15" customHeight="1">
      <c r="A90" s="29"/>
      <c r="B90" s="4"/>
      <c r="C90" s="4"/>
      <c r="D90" s="28"/>
      <c r="E90" s="28"/>
      <c r="F90" s="28"/>
      <c r="G90" s="28"/>
      <c r="H90" s="28"/>
      <c r="I90" s="28"/>
      <c r="J90" s="28"/>
      <c r="K90" s="28"/>
      <c r="L90" s="28"/>
      <c r="M90" s="28"/>
      <c r="N90" s="28"/>
      <c r="O90" s="28"/>
      <c r="P90" s="28"/>
      <c r="Q90" s="28"/>
      <c r="R90" s="28"/>
      <c r="S90" s="28"/>
      <c r="T90" s="28"/>
      <c r="U90" s="28"/>
      <c r="V90" s="28"/>
      <c r="W90" s="28"/>
      <c r="X90" s="28"/>
      <c r="Y90" s="28"/>
      <c r="Z90" s="28"/>
      <c r="AA90" s="28"/>
      <c r="AB90" s="4"/>
      <c r="AC90" s="4"/>
      <c r="AD90" s="4"/>
      <c r="AE90" s="4"/>
      <c r="AF90" s="4"/>
      <c r="AG90" s="4"/>
      <c r="AR90" s="4"/>
    </row>
    <row r="91" spans="1:44" s="61" customFormat="1" ht="15" customHeight="1" thickBot="1">
      <c r="A91" s="619" t="s">
        <v>362</v>
      </c>
      <c r="B91" s="619"/>
      <c r="C91" s="619"/>
      <c r="D91" s="619"/>
      <c r="E91" s="619"/>
      <c r="F91" s="619"/>
      <c r="G91" s="619"/>
      <c r="H91" s="619"/>
      <c r="I91" s="619"/>
      <c r="J91" s="619"/>
      <c r="K91" s="619"/>
      <c r="L91" s="619"/>
      <c r="M91" s="619"/>
      <c r="N91" s="619"/>
      <c r="O91" s="619"/>
      <c r="P91" s="619"/>
      <c r="Q91" s="619"/>
      <c r="R91" s="619"/>
      <c r="S91" s="619"/>
      <c r="T91" s="619"/>
      <c r="U91" s="619"/>
      <c r="V91" s="619"/>
      <c r="W91" s="619"/>
      <c r="X91" s="619"/>
      <c r="Y91" s="619"/>
      <c r="Z91" s="619"/>
      <c r="AA91" s="619"/>
      <c r="AB91" s="619"/>
      <c r="AC91" s="619"/>
      <c r="AD91" s="619"/>
      <c r="AE91" s="619"/>
      <c r="AF91" s="619"/>
      <c r="AG91" s="619"/>
      <c r="AR91" s="4"/>
    </row>
    <row r="92" spans="1:44" s="61" customFormat="1" ht="15" customHeight="1">
      <c r="A92" s="41" t="s">
        <v>363</v>
      </c>
      <c r="B92" s="30"/>
      <c r="C92" s="24"/>
      <c r="D92" s="24"/>
      <c r="E92" s="24"/>
      <c r="F92" s="24"/>
      <c r="G92" s="24"/>
      <c r="H92" s="24"/>
      <c r="I92" s="24"/>
      <c r="J92" s="24"/>
      <c r="K92" s="24"/>
      <c r="L92" s="24"/>
      <c r="M92" s="24"/>
      <c r="N92" s="24"/>
      <c r="O92" s="24"/>
      <c r="P92" s="24"/>
      <c r="Q92" s="24"/>
      <c r="R92" s="24"/>
      <c r="S92" s="24"/>
      <c r="T92" s="24"/>
      <c r="U92" s="24"/>
      <c r="V92" s="24"/>
      <c r="W92" s="24"/>
      <c r="X92" s="24"/>
      <c r="Y92" s="24"/>
      <c r="Z92" s="24"/>
      <c r="AA92" s="36"/>
      <c r="AB92" s="196"/>
      <c r="AC92" s="581"/>
      <c r="AD92" s="581"/>
      <c r="AE92" s="581"/>
      <c r="AF92" s="581"/>
      <c r="AG92" s="37" t="s">
        <v>306</v>
      </c>
      <c r="AR92" s="4"/>
    </row>
    <row r="93" spans="1:44" s="61" customFormat="1" ht="15" customHeight="1">
      <c r="A93" s="617" t="s">
        <v>1261</v>
      </c>
      <c r="B93" s="618"/>
      <c r="C93" s="618"/>
      <c r="D93" s="618"/>
      <c r="E93" s="618"/>
      <c r="F93" s="618"/>
      <c r="G93" s="618"/>
      <c r="H93" s="618"/>
      <c r="I93" s="618"/>
      <c r="J93" s="618"/>
      <c r="K93" s="618"/>
      <c r="L93" s="618"/>
      <c r="M93" s="618"/>
      <c r="N93" s="618"/>
      <c r="O93" s="618"/>
      <c r="P93" s="618"/>
      <c r="Q93" s="618"/>
      <c r="R93" s="618"/>
      <c r="S93" s="618"/>
      <c r="T93" s="618"/>
      <c r="U93" s="618"/>
      <c r="V93" s="618"/>
      <c r="W93" s="618"/>
      <c r="X93" s="618"/>
      <c r="Y93" s="618"/>
      <c r="Z93" s="618"/>
      <c r="AA93" s="618"/>
      <c r="AB93" s="618"/>
      <c r="AC93" s="579"/>
      <c r="AD93" s="579"/>
      <c r="AE93" s="579"/>
      <c r="AF93" s="579"/>
      <c r="AG93" s="45" t="s">
        <v>307</v>
      </c>
      <c r="AI93" s="429" t="s">
        <v>1905</v>
      </c>
      <c r="AR93" s="4"/>
    </row>
    <row r="94" spans="1:44" s="61" customFormat="1" ht="15" customHeight="1">
      <c r="A94" s="559" t="str">
        <f>IF(OR($H$19=4,$H$19=5),AI94,AI95)</f>
        <v>（32）令和８年５月時点の給与体系を、当該評価料を算定した年度に勤務している職員の賃金に当てはめた場合の対象職員の基本給等総額</v>
      </c>
      <c r="B94" s="560"/>
      <c r="C94" s="560"/>
      <c r="D94" s="560"/>
      <c r="E94" s="560"/>
      <c r="F94" s="560"/>
      <c r="G94" s="560"/>
      <c r="H94" s="560"/>
      <c r="I94" s="560"/>
      <c r="J94" s="560"/>
      <c r="K94" s="560"/>
      <c r="L94" s="560"/>
      <c r="M94" s="560"/>
      <c r="N94" s="560"/>
      <c r="O94" s="560"/>
      <c r="P94" s="560"/>
      <c r="Q94" s="560"/>
      <c r="R94" s="560"/>
      <c r="S94" s="560"/>
      <c r="T94" s="560"/>
      <c r="U94" s="560"/>
      <c r="V94" s="560"/>
      <c r="W94" s="560"/>
      <c r="X94" s="560"/>
      <c r="Y94" s="560"/>
      <c r="Z94" s="560"/>
      <c r="AA94" s="560"/>
      <c r="AB94" s="560"/>
      <c r="AC94" s="579"/>
      <c r="AD94" s="579"/>
      <c r="AE94" s="579"/>
      <c r="AF94" s="579"/>
      <c r="AG94" s="56" t="s">
        <v>307</v>
      </c>
      <c r="AI94" s="61" t="s">
        <v>1475</v>
      </c>
      <c r="AR94" s="4"/>
    </row>
    <row r="95" spans="1:44" s="61" customFormat="1" ht="15" customHeight="1">
      <c r="A95" s="13" t="s">
        <v>1310</v>
      </c>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218"/>
      <c r="AC95" s="578" t="str">
        <f>IF(AC93-AC94=0,"",AC93-AC94)</f>
        <v/>
      </c>
      <c r="AD95" s="578"/>
      <c r="AE95" s="578"/>
      <c r="AF95" s="578"/>
      <c r="AG95" s="219" t="s">
        <v>307</v>
      </c>
      <c r="AI95" s="61" t="s">
        <v>1476</v>
      </c>
      <c r="AR95" s="4"/>
    </row>
    <row r="96" spans="1:44" s="61" customFormat="1" ht="15" customHeight="1">
      <c r="A96" s="220"/>
      <c r="B96" s="313" t="s">
        <v>1311</v>
      </c>
      <c r="C96" s="5"/>
      <c r="D96" s="5"/>
      <c r="E96" s="5"/>
      <c r="F96" s="5"/>
      <c r="G96" s="5"/>
      <c r="H96" s="5"/>
      <c r="I96" s="5"/>
      <c r="J96" s="5"/>
      <c r="K96" s="5"/>
      <c r="L96" s="5"/>
      <c r="M96" s="5"/>
      <c r="N96" s="5"/>
      <c r="O96" s="5"/>
      <c r="P96" s="5"/>
      <c r="Q96" s="5"/>
      <c r="R96" s="5"/>
      <c r="S96" s="5"/>
      <c r="T96" s="5"/>
      <c r="U96" s="5"/>
      <c r="V96" s="5"/>
      <c r="W96" s="5"/>
      <c r="X96" s="5"/>
      <c r="Y96" s="5"/>
      <c r="Z96" s="5"/>
      <c r="AA96" s="5"/>
      <c r="AB96" s="314"/>
      <c r="AC96" s="645" t="str">
        <f>IFERROR((AC95/AC94)*100,"")</f>
        <v/>
      </c>
      <c r="AD96" s="645"/>
      <c r="AE96" s="645"/>
      <c r="AF96" s="645"/>
      <c r="AG96" s="315" t="s">
        <v>356</v>
      </c>
      <c r="AR96" s="4"/>
    </row>
    <row r="97" spans="1:44" s="61" customFormat="1" ht="15" customHeight="1">
      <c r="A97" s="622" t="s">
        <v>1289</v>
      </c>
      <c r="B97" s="623"/>
      <c r="C97" s="623"/>
      <c r="D97" s="623"/>
      <c r="E97" s="623"/>
      <c r="F97" s="623"/>
      <c r="G97" s="623"/>
      <c r="H97" s="623"/>
      <c r="I97" s="623"/>
      <c r="J97" s="623"/>
      <c r="K97" s="623"/>
      <c r="L97" s="623"/>
      <c r="M97" s="623"/>
      <c r="N97" s="623"/>
      <c r="O97" s="623"/>
      <c r="P97" s="623"/>
      <c r="Q97" s="623"/>
      <c r="R97" s="623"/>
      <c r="S97" s="623"/>
      <c r="T97" s="623"/>
      <c r="U97" s="623"/>
      <c r="V97" s="623"/>
      <c r="W97" s="623"/>
      <c r="X97" s="623"/>
      <c r="Y97" s="623"/>
      <c r="Z97" s="623"/>
      <c r="AA97" s="623"/>
      <c r="AB97" s="623"/>
      <c r="AC97" s="575"/>
      <c r="AD97" s="575"/>
      <c r="AE97" s="575"/>
      <c r="AF97" s="575"/>
      <c r="AG97" s="252" t="s">
        <v>359</v>
      </c>
      <c r="AR97" s="4"/>
    </row>
    <row r="98" spans="1:44" s="61" customFormat="1" ht="15" customHeight="1" thickBot="1">
      <c r="A98" s="609" t="s">
        <v>1295</v>
      </c>
      <c r="B98" s="610"/>
      <c r="C98" s="610"/>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577"/>
      <c r="AD98" s="577"/>
      <c r="AE98" s="577"/>
      <c r="AF98" s="577"/>
      <c r="AG98" s="253" t="s">
        <v>359</v>
      </c>
      <c r="AR98" s="4"/>
    </row>
    <row r="99" spans="1:44" s="61" customFormat="1" ht="15" customHeight="1">
      <c r="A99" s="29"/>
      <c r="B99" s="4"/>
      <c r="C99" s="4"/>
      <c r="D99" s="28"/>
      <c r="E99" s="28"/>
      <c r="F99" s="28"/>
      <c r="G99" s="28"/>
      <c r="H99" s="28"/>
      <c r="I99" s="28"/>
      <c r="J99" s="28"/>
      <c r="K99" s="28"/>
      <c r="L99" s="28"/>
      <c r="M99" s="28"/>
      <c r="N99" s="28"/>
      <c r="O99" s="28"/>
      <c r="P99" s="28"/>
      <c r="Q99" s="28"/>
      <c r="R99" s="28"/>
      <c r="S99" s="28"/>
      <c r="T99" s="28"/>
      <c r="U99" s="28"/>
      <c r="V99" s="28"/>
      <c r="W99" s="28"/>
      <c r="X99" s="28"/>
      <c r="Y99" s="28"/>
      <c r="Z99" s="28"/>
      <c r="AA99" s="28"/>
      <c r="AB99" s="4"/>
      <c r="AC99" s="4"/>
      <c r="AD99" s="4"/>
      <c r="AE99" s="4"/>
      <c r="AF99" s="4"/>
      <c r="AG99" s="4"/>
      <c r="AR99" s="4"/>
    </row>
    <row r="100" spans="1:44" s="61" customFormat="1" ht="15" customHeight="1" thickBot="1">
      <c r="A100" s="619" t="s">
        <v>364</v>
      </c>
      <c r="B100" s="619"/>
      <c r="C100" s="619"/>
      <c r="D100" s="619"/>
      <c r="E100" s="619"/>
      <c r="F100" s="619"/>
      <c r="G100" s="619"/>
      <c r="H100" s="619"/>
      <c r="I100" s="619"/>
      <c r="J100" s="619"/>
      <c r="K100" s="619"/>
      <c r="L100" s="619"/>
      <c r="M100" s="619"/>
      <c r="N100" s="619"/>
      <c r="O100" s="619"/>
      <c r="P100" s="619"/>
      <c r="Q100" s="619"/>
      <c r="R100" s="619"/>
      <c r="S100" s="619"/>
      <c r="T100" s="619"/>
      <c r="U100" s="619"/>
      <c r="V100" s="619"/>
      <c r="W100" s="619"/>
      <c r="X100" s="619"/>
      <c r="Y100" s="619"/>
      <c r="Z100" s="619"/>
      <c r="AA100" s="619"/>
      <c r="AB100" s="619"/>
      <c r="AC100" s="619"/>
      <c r="AD100" s="619"/>
      <c r="AE100" s="619"/>
      <c r="AF100" s="619"/>
      <c r="AG100" s="619"/>
      <c r="AR100" s="4"/>
    </row>
    <row r="101" spans="1:44" s="61" customFormat="1" ht="15" customHeight="1">
      <c r="A101" s="41" t="s">
        <v>365</v>
      </c>
      <c r="B101" s="30"/>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36"/>
      <c r="AB101" s="196"/>
      <c r="AC101" s="581"/>
      <c r="AD101" s="581"/>
      <c r="AE101" s="581"/>
      <c r="AF101" s="581"/>
      <c r="AG101" s="37" t="s">
        <v>306</v>
      </c>
      <c r="AR101" s="4"/>
    </row>
    <row r="102" spans="1:44" s="61" customFormat="1" ht="15" customHeight="1">
      <c r="A102" s="617" t="s">
        <v>1262</v>
      </c>
      <c r="B102" s="618"/>
      <c r="C102" s="618"/>
      <c r="D102" s="618"/>
      <c r="E102" s="618"/>
      <c r="F102" s="618"/>
      <c r="G102" s="618"/>
      <c r="H102" s="618"/>
      <c r="I102" s="618"/>
      <c r="J102" s="618"/>
      <c r="K102" s="618"/>
      <c r="L102" s="618"/>
      <c r="M102" s="618"/>
      <c r="N102" s="618"/>
      <c r="O102" s="618"/>
      <c r="P102" s="618"/>
      <c r="Q102" s="618"/>
      <c r="R102" s="618"/>
      <c r="S102" s="618"/>
      <c r="T102" s="618"/>
      <c r="U102" s="618"/>
      <c r="V102" s="618"/>
      <c r="W102" s="618"/>
      <c r="X102" s="618"/>
      <c r="Y102" s="618"/>
      <c r="Z102" s="618"/>
      <c r="AA102" s="618"/>
      <c r="AB102" s="618"/>
      <c r="AC102" s="579"/>
      <c r="AD102" s="579"/>
      <c r="AE102" s="579"/>
      <c r="AF102" s="579"/>
      <c r="AG102" s="45" t="s">
        <v>307</v>
      </c>
      <c r="AI102" s="429" t="s">
        <v>1905</v>
      </c>
      <c r="AR102" s="4"/>
    </row>
    <row r="103" spans="1:44" s="61" customFormat="1" ht="15" customHeight="1">
      <c r="A103" s="559" t="str">
        <f>IF(OR($H$19=4,$H$19=5),AI103,AI104)</f>
        <v>（39）令和８年５月時点の給与体系を、当該評価料を算定した年度に勤務している職員の賃金に当てはめた場合の対象職員の基本給等総額</v>
      </c>
      <c r="B103" s="560"/>
      <c r="C103" s="560"/>
      <c r="D103" s="560"/>
      <c r="E103" s="560"/>
      <c r="F103" s="560"/>
      <c r="G103" s="560"/>
      <c r="H103" s="560"/>
      <c r="I103" s="560"/>
      <c r="J103" s="560"/>
      <c r="K103" s="560"/>
      <c r="L103" s="560"/>
      <c r="M103" s="560"/>
      <c r="N103" s="560"/>
      <c r="O103" s="560"/>
      <c r="P103" s="560"/>
      <c r="Q103" s="560"/>
      <c r="R103" s="560"/>
      <c r="S103" s="560"/>
      <c r="T103" s="560"/>
      <c r="U103" s="560"/>
      <c r="V103" s="560"/>
      <c r="W103" s="560"/>
      <c r="X103" s="560"/>
      <c r="Y103" s="560"/>
      <c r="Z103" s="560"/>
      <c r="AA103" s="560"/>
      <c r="AB103" s="560"/>
      <c r="AC103" s="579"/>
      <c r="AD103" s="579"/>
      <c r="AE103" s="579"/>
      <c r="AF103" s="579"/>
      <c r="AG103" s="56" t="s">
        <v>307</v>
      </c>
      <c r="AI103" s="61" t="s">
        <v>1477</v>
      </c>
      <c r="AR103" s="4"/>
    </row>
    <row r="104" spans="1:44" s="61" customFormat="1" ht="15" customHeight="1">
      <c r="A104" s="13" t="s">
        <v>1312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218"/>
      <c r="AC104" s="578" t="str">
        <f>IF(AC102-AC103=0,"",AC102-AC103)</f>
        <v/>
      </c>
      <c r="AD104" s="578"/>
      <c r="AE104" s="578"/>
      <c r="AF104" s="578"/>
      <c r="AG104" s="219" t="s">
        <v>307</v>
      </c>
      <c r="AI104" s="61" t="s">
        <v>1478</v>
      </c>
      <c r="AR104" s="4"/>
    </row>
    <row r="105" spans="1:44" s="61" customFormat="1" ht="15" customHeight="1">
      <c r="A105" s="220"/>
      <c r="B105" s="313" t="s">
        <v>1313</v>
      </c>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314"/>
      <c r="AC105" s="645" t="str">
        <f>IFERROR((AC104/AC103)*100,"")</f>
        <v/>
      </c>
      <c r="AD105" s="645"/>
      <c r="AE105" s="645"/>
      <c r="AF105" s="645"/>
      <c r="AG105" s="315" t="s">
        <v>356</v>
      </c>
      <c r="AR105" s="4"/>
    </row>
    <row r="106" spans="1:44" s="61" customFormat="1" ht="15" customHeight="1">
      <c r="A106" s="622" t="s">
        <v>1290</v>
      </c>
      <c r="B106" s="623"/>
      <c r="C106" s="623"/>
      <c r="D106" s="623"/>
      <c r="E106" s="623"/>
      <c r="F106" s="623"/>
      <c r="G106" s="623"/>
      <c r="H106" s="623"/>
      <c r="I106" s="623"/>
      <c r="J106" s="623"/>
      <c r="K106" s="623"/>
      <c r="L106" s="623"/>
      <c r="M106" s="623"/>
      <c r="N106" s="623"/>
      <c r="O106" s="623"/>
      <c r="P106" s="623"/>
      <c r="Q106" s="623"/>
      <c r="R106" s="623"/>
      <c r="S106" s="623"/>
      <c r="T106" s="623"/>
      <c r="U106" s="623"/>
      <c r="V106" s="623"/>
      <c r="W106" s="623"/>
      <c r="X106" s="623"/>
      <c r="Y106" s="623"/>
      <c r="Z106" s="623"/>
      <c r="AA106" s="623"/>
      <c r="AB106" s="623"/>
      <c r="AC106" s="575"/>
      <c r="AD106" s="575"/>
      <c r="AE106" s="575"/>
      <c r="AF106" s="575"/>
      <c r="AG106" s="252" t="s">
        <v>359</v>
      </c>
      <c r="AR106" s="4"/>
    </row>
    <row r="107" spans="1:44" s="61" customFormat="1" ht="15" customHeight="1" thickBot="1">
      <c r="A107" s="609" t="s">
        <v>1296</v>
      </c>
      <c r="B107" s="610"/>
      <c r="C107" s="610"/>
      <c r="D107" s="610"/>
      <c r="E107" s="610"/>
      <c r="F107" s="610"/>
      <c r="G107" s="610"/>
      <c r="H107" s="610"/>
      <c r="I107" s="610"/>
      <c r="J107" s="610"/>
      <c r="K107" s="610"/>
      <c r="L107" s="610"/>
      <c r="M107" s="610"/>
      <c r="N107" s="610"/>
      <c r="O107" s="610"/>
      <c r="P107" s="610"/>
      <c r="Q107" s="610"/>
      <c r="R107" s="610"/>
      <c r="S107" s="610"/>
      <c r="T107" s="610"/>
      <c r="U107" s="610"/>
      <c r="V107" s="610"/>
      <c r="W107" s="610"/>
      <c r="X107" s="610"/>
      <c r="Y107" s="610"/>
      <c r="Z107" s="610"/>
      <c r="AA107" s="610"/>
      <c r="AB107" s="610"/>
      <c r="AC107" s="577"/>
      <c r="AD107" s="577"/>
      <c r="AE107" s="577"/>
      <c r="AF107" s="577"/>
      <c r="AG107" s="253" t="s">
        <v>359</v>
      </c>
      <c r="AR107" s="4"/>
    </row>
    <row r="108" spans="1:44" s="61" customFormat="1" ht="15" customHeight="1">
      <c r="A108" s="29"/>
      <c r="B108" s="4"/>
      <c r="C108" s="4"/>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4"/>
      <c r="AC108" s="4"/>
      <c r="AD108" s="4"/>
      <c r="AE108" s="4"/>
      <c r="AF108" s="4"/>
      <c r="AG108" s="4"/>
      <c r="AR108" s="4"/>
    </row>
    <row r="109" spans="1:44" s="61" customFormat="1" ht="15" customHeight="1" thickBot="1">
      <c r="A109" s="619" t="s">
        <v>366</v>
      </c>
      <c r="B109" s="619"/>
      <c r="C109" s="619"/>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R109" s="4"/>
    </row>
    <row r="110" spans="1:44" s="61" customFormat="1" ht="15" customHeight="1">
      <c r="A110" s="41" t="s">
        <v>367</v>
      </c>
      <c r="B110" s="30"/>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36"/>
      <c r="AB110" s="196"/>
      <c r="AC110" s="581"/>
      <c r="AD110" s="581"/>
      <c r="AE110" s="581"/>
      <c r="AF110" s="581"/>
      <c r="AG110" s="37" t="s">
        <v>306</v>
      </c>
      <c r="AR110" s="4"/>
    </row>
    <row r="111" spans="1:44" s="61" customFormat="1" ht="15" customHeight="1">
      <c r="A111" s="617" t="s">
        <v>1263</v>
      </c>
      <c r="B111" s="618"/>
      <c r="C111" s="618"/>
      <c r="D111" s="618"/>
      <c r="E111" s="618"/>
      <c r="F111" s="618"/>
      <c r="G111" s="618"/>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579"/>
      <c r="AD111" s="579"/>
      <c r="AE111" s="579"/>
      <c r="AF111" s="579"/>
      <c r="AG111" s="45" t="s">
        <v>307</v>
      </c>
      <c r="AI111" s="429" t="s">
        <v>1905</v>
      </c>
      <c r="AR111" s="4"/>
    </row>
    <row r="112" spans="1:44" s="61" customFormat="1" ht="15" customHeight="1">
      <c r="A112" s="559" t="str">
        <f>IF(OR($H$19=4,$H$19=5),AI112,AI113)</f>
        <v>（46）令和８年５月時点の給与体系を、当該評価料を算定した年度に勤務している職員の賃金に当てはめた場合の対象職員の基本給等総額</v>
      </c>
      <c r="B112" s="560"/>
      <c r="C112" s="560"/>
      <c r="D112" s="560"/>
      <c r="E112" s="560"/>
      <c r="F112" s="560"/>
      <c r="G112" s="560"/>
      <c r="H112" s="560"/>
      <c r="I112" s="560"/>
      <c r="J112" s="560"/>
      <c r="K112" s="560"/>
      <c r="L112" s="560"/>
      <c r="M112" s="560"/>
      <c r="N112" s="560"/>
      <c r="O112" s="560"/>
      <c r="P112" s="560"/>
      <c r="Q112" s="560"/>
      <c r="R112" s="560"/>
      <c r="S112" s="560"/>
      <c r="T112" s="560"/>
      <c r="U112" s="560"/>
      <c r="V112" s="560"/>
      <c r="W112" s="560"/>
      <c r="X112" s="560"/>
      <c r="Y112" s="560"/>
      <c r="Z112" s="560"/>
      <c r="AA112" s="560"/>
      <c r="AB112" s="560"/>
      <c r="AC112" s="579"/>
      <c r="AD112" s="579"/>
      <c r="AE112" s="579"/>
      <c r="AF112" s="579"/>
      <c r="AG112" s="56" t="s">
        <v>307</v>
      </c>
      <c r="AI112" s="61" t="s">
        <v>1479</v>
      </c>
      <c r="AR112" s="4"/>
    </row>
    <row r="113" spans="1:44" s="61" customFormat="1" ht="15" customHeight="1">
      <c r="A113" s="13" t="s">
        <v>1317</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218"/>
      <c r="AC113" s="578" t="str">
        <f>IF(AC111-AC112=0,"",AC111-AC112)</f>
        <v/>
      </c>
      <c r="AD113" s="578"/>
      <c r="AE113" s="578"/>
      <c r="AF113" s="578"/>
      <c r="AG113" s="219" t="s">
        <v>307</v>
      </c>
      <c r="AI113" s="61" t="s">
        <v>1480</v>
      </c>
      <c r="AR113" s="4"/>
    </row>
    <row r="114" spans="1:44" s="61" customFormat="1" ht="15" customHeight="1">
      <c r="A114" s="220"/>
      <c r="B114" s="313" t="s">
        <v>1318</v>
      </c>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314"/>
      <c r="AC114" s="645" t="str">
        <f>IFERROR((AC113/AC112)*100,"")</f>
        <v/>
      </c>
      <c r="AD114" s="645"/>
      <c r="AE114" s="645"/>
      <c r="AF114" s="645"/>
      <c r="AG114" s="315" t="s">
        <v>356</v>
      </c>
      <c r="AR114" s="4"/>
    </row>
    <row r="115" spans="1:44" s="61" customFormat="1" ht="15" customHeight="1">
      <c r="A115" s="622" t="s">
        <v>1291</v>
      </c>
      <c r="B115" s="623"/>
      <c r="C115" s="623"/>
      <c r="D115" s="623"/>
      <c r="E115" s="623"/>
      <c r="F115" s="623"/>
      <c r="G115" s="623"/>
      <c r="H115" s="623"/>
      <c r="I115" s="623"/>
      <c r="J115" s="623"/>
      <c r="K115" s="623"/>
      <c r="L115" s="623"/>
      <c r="M115" s="623"/>
      <c r="N115" s="623"/>
      <c r="O115" s="623"/>
      <c r="P115" s="623"/>
      <c r="Q115" s="623"/>
      <c r="R115" s="623"/>
      <c r="S115" s="623"/>
      <c r="T115" s="623"/>
      <c r="U115" s="623"/>
      <c r="V115" s="623"/>
      <c r="W115" s="623"/>
      <c r="X115" s="623"/>
      <c r="Y115" s="623"/>
      <c r="Z115" s="623"/>
      <c r="AA115" s="623"/>
      <c r="AB115" s="623"/>
      <c r="AC115" s="575"/>
      <c r="AD115" s="575"/>
      <c r="AE115" s="575"/>
      <c r="AF115" s="575"/>
      <c r="AG115" s="252" t="s">
        <v>359</v>
      </c>
      <c r="AR115" s="4"/>
    </row>
    <row r="116" spans="1:44" s="61" customFormat="1" ht="15" customHeight="1" thickBot="1">
      <c r="A116" s="609" t="s">
        <v>1297</v>
      </c>
      <c r="B116" s="610"/>
      <c r="C116" s="610"/>
      <c r="D116" s="610"/>
      <c r="E116" s="610"/>
      <c r="F116" s="610"/>
      <c r="G116" s="610"/>
      <c r="H116" s="610"/>
      <c r="I116" s="610"/>
      <c r="J116" s="610"/>
      <c r="K116" s="610"/>
      <c r="L116" s="610"/>
      <c r="M116" s="610"/>
      <c r="N116" s="610"/>
      <c r="O116" s="610"/>
      <c r="P116" s="610"/>
      <c r="Q116" s="610"/>
      <c r="R116" s="610"/>
      <c r="S116" s="610"/>
      <c r="T116" s="610"/>
      <c r="U116" s="610"/>
      <c r="V116" s="610"/>
      <c r="W116" s="610"/>
      <c r="X116" s="610"/>
      <c r="Y116" s="610"/>
      <c r="Z116" s="610"/>
      <c r="AA116" s="610"/>
      <c r="AB116" s="610"/>
      <c r="AC116" s="577"/>
      <c r="AD116" s="577"/>
      <c r="AE116" s="577"/>
      <c r="AF116" s="577"/>
      <c r="AG116" s="253" t="s">
        <v>359</v>
      </c>
      <c r="AR116" s="4"/>
    </row>
    <row r="117" spans="1:44" s="61" customFormat="1" ht="15" customHeight="1">
      <c r="A117" s="29"/>
      <c r="B117" s="4"/>
      <c r="C117" s="4"/>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4"/>
      <c r="AC117" s="4"/>
      <c r="AD117" s="4"/>
      <c r="AE117" s="4"/>
      <c r="AF117" s="4"/>
      <c r="AG117" s="4"/>
      <c r="AR117" s="4"/>
    </row>
    <row r="118" spans="1:44" s="61" customFormat="1" ht="15" customHeight="1" thickBot="1">
      <c r="A118" s="619" t="s">
        <v>1287</v>
      </c>
      <c r="B118" s="619"/>
      <c r="C118" s="619"/>
      <c r="D118" s="619"/>
      <c r="E118" s="619"/>
      <c r="F118" s="619"/>
      <c r="G118" s="619"/>
      <c r="H118" s="619"/>
      <c r="I118" s="619"/>
      <c r="J118" s="619"/>
      <c r="K118" s="619"/>
      <c r="L118" s="619"/>
      <c r="M118" s="619"/>
      <c r="N118" s="619"/>
      <c r="O118" s="619"/>
      <c r="P118" s="619"/>
      <c r="Q118" s="619"/>
      <c r="R118" s="619"/>
      <c r="S118" s="619"/>
      <c r="T118" s="619"/>
      <c r="U118" s="619"/>
      <c r="V118" s="619"/>
      <c r="W118" s="619"/>
      <c r="X118" s="619"/>
      <c r="Y118" s="619"/>
      <c r="Z118" s="619"/>
      <c r="AA118" s="619"/>
      <c r="AB118" s="619"/>
      <c r="AC118" s="619"/>
      <c r="AD118" s="619"/>
      <c r="AE118" s="619"/>
      <c r="AF118" s="619"/>
      <c r="AG118" s="619"/>
      <c r="AR118" s="4"/>
    </row>
    <row r="119" spans="1:44" s="61" customFormat="1" ht="15" customHeight="1">
      <c r="A119" s="41" t="s">
        <v>1091</v>
      </c>
      <c r="B119" s="30"/>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36"/>
      <c r="AB119" s="196"/>
      <c r="AC119" s="581"/>
      <c r="AD119" s="581"/>
      <c r="AE119" s="581"/>
      <c r="AF119" s="581"/>
      <c r="AG119" s="37" t="s">
        <v>306</v>
      </c>
      <c r="AR119" s="4"/>
    </row>
    <row r="120" spans="1:44" s="61" customFormat="1" ht="15" customHeight="1">
      <c r="A120" s="617" t="s">
        <v>1264</v>
      </c>
      <c r="B120" s="618"/>
      <c r="C120" s="618"/>
      <c r="D120" s="618"/>
      <c r="E120" s="618"/>
      <c r="F120" s="618"/>
      <c r="G120" s="618"/>
      <c r="H120" s="618"/>
      <c r="I120" s="618"/>
      <c r="J120" s="618"/>
      <c r="K120" s="618"/>
      <c r="L120" s="618"/>
      <c r="M120" s="618"/>
      <c r="N120" s="618"/>
      <c r="O120" s="618"/>
      <c r="P120" s="618"/>
      <c r="Q120" s="618"/>
      <c r="R120" s="618"/>
      <c r="S120" s="618"/>
      <c r="T120" s="618"/>
      <c r="U120" s="618"/>
      <c r="V120" s="618"/>
      <c r="W120" s="618"/>
      <c r="X120" s="618"/>
      <c r="Y120" s="618"/>
      <c r="Z120" s="618"/>
      <c r="AA120" s="618"/>
      <c r="AB120" s="618"/>
      <c r="AC120" s="579"/>
      <c r="AD120" s="579"/>
      <c r="AE120" s="579"/>
      <c r="AF120" s="579"/>
      <c r="AG120" s="45" t="s">
        <v>307</v>
      </c>
      <c r="AI120" s="429" t="s">
        <v>1905</v>
      </c>
      <c r="AR120" s="4"/>
    </row>
    <row r="121" spans="1:44" s="61" customFormat="1" ht="15" customHeight="1">
      <c r="A121" s="559" t="str">
        <f>IF(OR($H$19=4,$H$19=5),AI121,AI122)</f>
        <v>（53）令和８年５月時点の給与体系を、当該評価料を算定した年度に勤務している職員の賃金に当てはめた場合の対象職員の基本給等総額</v>
      </c>
      <c r="B121" s="560"/>
      <c r="C121" s="560"/>
      <c r="D121" s="560"/>
      <c r="E121" s="560"/>
      <c r="F121" s="560"/>
      <c r="G121" s="560"/>
      <c r="H121" s="560"/>
      <c r="I121" s="560"/>
      <c r="J121" s="560"/>
      <c r="K121" s="560"/>
      <c r="L121" s="560"/>
      <c r="M121" s="560"/>
      <c r="N121" s="560"/>
      <c r="O121" s="560"/>
      <c r="P121" s="560"/>
      <c r="Q121" s="560"/>
      <c r="R121" s="560"/>
      <c r="S121" s="560"/>
      <c r="T121" s="560"/>
      <c r="U121" s="560"/>
      <c r="V121" s="560"/>
      <c r="W121" s="560"/>
      <c r="X121" s="560"/>
      <c r="Y121" s="560"/>
      <c r="Z121" s="560"/>
      <c r="AA121" s="560"/>
      <c r="AB121" s="560"/>
      <c r="AC121" s="579"/>
      <c r="AD121" s="579"/>
      <c r="AE121" s="579"/>
      <c r="AF121" s="579"/>
      <c r="AG121" s="56" t="s">
        <v>307</v>
      </c>
      <c r="AI121" s="61" t="s">
        <v>1481</v>
      </c>
      <c r="AR121" s="4"/>
    </row>
    <row r="122" spans="1:44" s="61" customFormat="1" ht="15" customHeight="1">
      <c r="A122" s="13" t="s">
        <v>1319</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218"/>
      <c r="AC122" s="578" t="str">
        <f>IF(AC120-AC121=0,"",AC120-AC121)</f>
        <v/>
      </c>
      <c r="AD122" s="578"/>
      <c r="AE122" s="578"/>
      <c r="AF122" s="578"/>
      <c r="AG122" s="219" t="s">
        <v>307</v>
      </c>
      <c r="AI122" s="61" t="s">
        <v>1482</v>
      </c>
      <c r="AR122" s="4"/>
    </row>
    <row r="123" spans="1:44" s="61" customFormat="1" ht="15" customHeight="1">
      <c r="A123" s="220"/>
      <c r="B123" s="313" t="s">
        <v>1320</v>
      </c>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314"/>
      <c r="AC123" s="645" t="str">
        <f>IFERROR((AC122/AC121)*100,"")</f>
        <v/>
      </c>
      <c r="AD123" s="645"/>
      <c r="AE123" s="645"/>
      <c r="AF123" s="645"/>
      <c r="AG123" s="315" t="s">
        <v>356</v>
      </c>
      <c r="AR123" s="4"/>
    </row>
    <row r="124" spans="1:44" s="61" customFormat="1" ht="15" customHeight="1">
      <c r="A124" s="622" t="s">
        <v>1292</v>
      </c>
      <c r="B124" s="623"/>
      <c r="C124" s="623"/>
      <c r="D124" s="623"/>
      <c r="E124" s="623"/>
      <c r="F124" s="623"/>
      <c r="G124" s="623"/>
      <c r="H124" s="623"/>
      <c r="I124" s="623"/>
      <c r="J124" s="623"/>
      <c r="K124" s="623"/>
      <c r="L124" s="623"/>
      <c r="M124" s="623"/>
      <c r="N124" s="623"/>
      <c r="O124" s="623"/>
      <c r="P124" s="623"/>
      <c r="Q124" s="623"/>
      <c r="R124" s="623"/>
      <c r="S124" s="623"/>
      <c r="T124" s="623"/>
      <c r="U124" s="623"/>
      <c r="V124" s="623"/>
      <c r="W124" s="623"/>
      <c r="X124" s="623"/>
      <c r="Y124" s="623"/>
      <c r="Z124" s="623"/>
      <c r="AA124" s="623"/>
      <c r="AB124" s="623"/>
      <c r="AC124" s="575"/>
      <c r="AD124" s="575"/>
      <c r="AE124" s="575"/>
      <c r="AF124" s="575"/>
      <c r="AG124" s="252" t="s">
        <v>359</v>
      </c>
      <c r="AR124" s="4"/>
    </row>
    <row r="125" spans="1:44" s="61" customFormat="1" ht="15" customHeight="1" thickBot="1">
      <c r="A125" s="609" t="s">
        <v>1298</v>
      </c>
      <c r="B125" s="610"/>
      <c r="C125" s="610"/>
      <c r="D125" s="610"/>
      <c r="E125" s="610"/>
      <c r="F125" s="610"/>
      <c r="G125" s="610"/>
      <c r="H125" s="610"/>
      <c r="I125" s="610"/>
      <c r="J125" s="610"/>
      <c r="K125" s="610"/>
      <c r="L125" s="610"/>
      <c r="M125" s="610"/>
      <c r="N125" s="610"/>
      <c r="O125" s="610"/>
      <c r="P125" s="610"/>
      <c r="Q125" s="610"/>
      <c r="R125" s="610"/>
      <c r="S125" s="610"/>
      <c r="T125" s="610"/>
      <c r="U125" s="610"/>
      <c r="V125" s="610"/>
      <c r="W125" s="610"/>
      <c r="X125" s="610"/>
      <c r="Y125" s="610"/>
      <c r="Z125" s="610"/>
      <c r="AA125" s="610"/>
      <c r="AB125" s="610"/>
      <c r="AC125" s="577"/>
      <c r="AD125" s="577"/>
      <c r="AE125" s="577"/>
      <c r="AF125" s="577"/>
      <c r="AG125" s="253" t="s">
        <v>359</v>
      </c>
      <c r="AR125" s="4"/>
    </row>
    <row r="126" spans="1:44" s="61" customFormat="1" ht="15" customHeight="1">
      <c r="A126" s="29"/>
      <c r="B126" s="4"/>
      <c r="C126" s="4"/>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4"/>
      <c r="AC126" s="4"/>
      <c r="AD126" s="4"/>
      <c r="AE126" s="4"/>
      <c r="AF126" s="4"/>
      <c r="AG126" s="4"/>
      <c r="AR126" s="4"/>
    </row>
    <row r="127" spans="1:44" s="61" customFormat="1" ht="15" customHeight="1" thickBot="1">
      <c r="A127" s="619" t="s">
        <v>368</v>
      </c>
      <c r="B127" s="619"/>
      <c r="C127" s="619"/>
      <c r="D127" s="619"/>
      <c r="E127" s="619"/>
      <c r="F127" s="619"/>
      <c r="G127" s="619"/>
      <c r="H127" s="619"/>
      <c r="I127" s="619"/>
      <c r="J127" s="619"/>
      <c r="K127" s="619"/>
      <c r="L127" s="619"/>
      <c r="M127" s="619"/>
      <c r="N127" s="619"/>
      <c r="O127" s="619"/>
      <c r="P127" s="619"/>
      <c r="Q127" s="619"/>
      <c r="R127" s="619"/>
      <c r="S127" s="619"/>
      <c r="T127" s="619"/>
      <c r="U127" s="619"/>
      <c r="V127" s="619"/>
      <c r="W127" s="619"/>
      <c r="X127" s="619"/>
      <c r="Y127" s="619"/>
      <c r="Z127" s="619"/>
      <c r="AA127" s="619"/>
      <c r="AB127" s="619"/>
      <c r="AC127" s="619"/>
      <c r="AD127" s="619"/>
      <c r="AE127" s="619"/>
      <c r="AF127" s="619"/>
      <c r="AG127" s="619"/>
      <c r="AR127" s="4"/>
    </row>
    <row r="128" spans="1:44" s="61" customFormat="1" ht="15" customHeight="1">
      <c r="A128" s="41" t="s">
        <v>1092</v>
      </c>
      <c r="B128" s="30"/>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36"/>
      <c r="AB128" s="196"/>
      <c r="AC128" s="581"/>
      <c r="AD128" s="581"/>
      <c r="AE128" s="581"/>
      <c r="AF128" s="581"/>
      <c r="AG128" s="37" t="s">
        <v>306</v>
      </c>
      <c r="AR128" s="4"/>
    </row>
    <row r="129" spans="1:44" s="61" customFormat="1" ht="15" customHeight="1">
      <c r="A129" s="617" t="s">
        <v>1265</v>
      </c>
      <c r="B129" s="618"/>
      <c r="C129" s="618"/>
      <c r="D129" s="618"/>
      <c r="E129" s="618"/>
      <c r="F129" s="618"/>
      <c r="G129" s="618"/>
      <c r="H129" s="618"/>
      <c r="I129" s="618"/>
      <c r="J129" s="618"/>
      <c r="K129" s="618"/>
      <c r="L129" s="618"/>
      <c r="M129" s="618"/>
      <c r="N129" s="618"/>
      <c r="O129" s="618"/>
      <c r="P129" s="618"/>
      <c r="Q129" s="618"/>
      <c r="R129" s="618"/>
      <c r="S129" s="618"/>
      <c r="T129" s="618"/>
      <c r="U129" s="618"/>
      <c r="V129" s="618"/>
      <c r="W129" s="618"/>
      <c r="X129" s="618"/>
      <c r="Y129" s="618"/>
      <c r="Z129" s="618"/>
      <c r="AA129" s="618"/>
      <c r="AB129" s="618"/>
      <c r="AC129" s="579"/>
      <c r="AD129" s="579"/>
      <c r="AE129" s="579"/>
      <c r="AF129" s="579"/>
      <c r="AG129" s="45" t="s">
        <v>307</v>
      </c>
      <c r="AI129" s="429" t="s">
        <v>1905</v>
      </c>
      <c r="AR129" s="4"/>
    </row>
    <row r="130" spans="1:44" s="61" customFormat="1" ht="15" customHeight="1">
      <c r="A130" s="559" t="str">
        <f>IF(OR($H$19=4,$H$19=5),AI130,AI131)</f>
        <v>（60）令和８年５月時点の給与体系を、当該評価料を算定した年度に勤務している職員の賃金に当てはめた場合の対象職員の基本給等総額</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79"/>
      <c r="AD130" s="579"/>
      <c r="AE130" s="579"/>
      <c r="AF130" s="579"/>
      <c r="AG130" s="56" t="s">
        <v>307</v>
      </c>
      <c r="AI130" s="61" t="s">
        <v>1483</v>
      </c>
      <c r="AR130" s="4"/>
    </row>
    <row r="131" spans="1:44" s="61" customFormat="1" ht="15" customHeight="1">
      <c r="A131" s="13" t="s">
        <v>1321</v>
      </c>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218"/>
      <c r="AC131" s="578" t="str">
        <f>IF(AC129-AC130=0,"",AC129-AC130)</f>
        <v/>
      </c>
      <c r="AD131" s="578"/>
      <c r="AE131" s="578"/>
      <c r="AF131" s="578"/>
      <c r="AG131" s="219" t="s">
        <v>307</v>
      </c>
      <c r="AI131" s="61" t="s">
        <v>1484</v>
      </c>
      <c r="AR131" s="4"/>
    </row>
    <row r="132" spans="1:44" s="61" customFormat="1" ht="15" customHeight="1">
      <c r="A132" s="220"/>
      <c r="B132" s="313" t="s">
        <v>1322</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314"/>
      <c r="AC132" s="645" t="str">
        <f>IFERROR((AC131/AC130)*100,"")</f>
        <v/>
      </c>
      <c r="AD132" s="645"/>
      <c r="AE132" s="645"/>
      <c r="AF132" s="645"/>
      <c r="AG132" s="315" t="s">
        <v>356</v>
      </c>
      <c r="AR132" s="4"/>
    </row>
    <row r="133" spans="1:44" s="61" customFormat="1" ht="15" customHeight="1">
      <c r="A133" s="622" t="s">
        <v>1293</v>
      </c>
      <c r="B133" s="623"/>
      <c r="C133" s="623"/>
      <c r="D133" s="623"/>
      <c r="E133" s="623"/>
      <c r="F133" s="623"/>
      <c r="G133" s="623"/>
      <c r="H133" s="623"/>
      <c r="I133" s="623"/>
      <c r="J133" s="623"/>
      <c r="K133" s="623"/>
      <c r="L133" s="623"/>
      <c r="M133" s="623"/>
      <c r="N133" s="623"/>
      <c r="O133" s="623"/>
      <c r="P133" s="623"/>
      <c r="Q133" s="623"/>
      <c r="R133" s="623"/>
      <c r="S133" s="623"/>
      <c r="T133" s="623"/>
      <c r="U133" s="623"/>
      <c r="V133" s="623"/>
      <c r="W133" s="623"/>
      <c r="X133" s="623"/>
      <c r="Y133" s="623"/>
      <c r="Z133" s="623"/>
      <c r="AA133" s="623"/>
      <c r="AB133" s="623"/>
      <c r="AC133" s="575"/>
      <c r="AD133" s="575"/>
      <c r="AE133" s="575"/>
      <c r="AF133" s="575"/>
      <c r="AG133" s="252" t="s">
        <v>359</v>
      </c>
      <c r="AR133" s="4"/>
    </row>
    <row r="134" spans="1:44" s="61" customFormat="1" ht="15" customHeight="1" thickBot="1">
      <c r="A134" s="609" t="s">
        <v>1299</v>
      </c>
      <c r="B134" s="610"/>
      <c r="C134" s="610"/>
      <c r="D134" s="610"/>
      <c r="E134" s="610"/>
      <c r="F134" s="610"/>
      <c r="G134" s="610"/>
      <c r="H134" s="610"/>
      <c r="I134" s="610"/>
      <c r="J134" s="610"/>
      <c r="K134" s="610"/>
      <c r="L134" s="610"/>
      <c r="M134" s="610"/>
      <c r="N134" s="610"/>
      <c r="O134" s="610"/>
      <c r="P134" s="610"/>
      <c r="Q134" s="610"/>
      <c r="R134" s="610"/>
      <c r="S134" s="610"/>
      <c r="T134" s="610"/>
      <c r="U134" s="610"/>
      <c r="V134" s="610"/>
      <c r="W134" s="610"/>
      <c r="X134" s="610"/>
      <c r="Y134" s="610"/>
      <c r="Z134" s="610"/>
      <c r="AA134" s="610"/>
      <c r="AB134" s="610"/>
      <c r="AC134" s="577"/>
      <c r="AD134" s="577"/>
      <c r="AE134" s="577"/>
      <c r="AF134" s="577"/>
      <c r="AG134" s="253" t="s">
        <v>359</v>
      </c>
      <c r="AR134" s="4"/>
    </row>
    <row r="135" spans="1:44" s="61" customFormat="1" ht="15" customHeight="1">
      <c r="A135" s="29"/>
      <c r="B135" s="4"/>
      <c r="C135" s="4"/>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4"/>
      <c r="AC135" s="4"/>
      <c r="AD135" s="4"/>
      <c r="AE135" s="4"/>
      <c r="AF135" s="4"/>
      <c r="AG135" s="4"/>
      <c r="AR135" s="4"/>
    </row>
    <row r="136" spans="1:44" ht="15" customHeight="1" thickBot="1">
      <c r="A136" s="2" t="s">
        <v>369</v>
      </c>
      <c r="B136" s="2"/>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row>
    <row r="137" spans="1:44" s="61" customFormat="1" ht="20.100000000000001" customHeight="1">
      <c r="A137" s="134" t="s">
        <v>1093</v>
      </c>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625" t="str">
        <f>AB51</f>
        <v/>
      </c>
      <c r="AC137" s="625"/>
      <c r="AD137" s="625"/>
      <c r="AE137" s="625"/>
      <c r="AF137" s="625"/>
      <c r="AG137" s="25" t="s">
        <v>307</v>
      </c>
      <c r="AR137" s="4"/>
    </row>
    <row r="138" spans="1:44" s="61" customFormat="1" ht="20.100000000000001" customHeight="1">
      <c r="A138" s="13" t="s">
        <v>1911</v>
      </c>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613" t="str">
        <f>IFERROR(AC68*V19,"")</f>
        <v/>
      </c>
      <c r="AC138" s="613"/>
      <c r="AD138" s="613"/>
      <c r="AE138" s="613"/>
      <c r="AF138" s="613"/>
      <c r="AG138" s="15" t="s">
        <v>307</v>
      </c>
      <c r="AR138" s="4"/>
    </row>
    <row r="139" spans="1:44" s="61" customFormat="1" ht="20.100000000000001" customHeight="1">
      <c r="A139" s="622" t="s">
        <v>1912</v>
      </c>
      <c r="B139" s="623"/>
      <c r="C139" s="623"/>
      <c r="D139" s="623"/>
      <c r="E139" s="623"/>
      <c r="F139" s="623"/>
      <c r="G139" s="623"/>
      <c r="H139" s="623"/>
      <c r="I139" s="623"/>
      <c r="J139" s="623"/>
      <c r="K139" s="623"/>
      <c r="L139" s="623"/>
      <c r="M139" s="623"/>
      <c r="N139" s="623"/>
      <c r="O139" s="623"/>
      <c r="P139" s="623"/>
      <c r="Q139" s="623"/>
      <c r="R139" s="623"/>
      <c r="S139" s="623"/>
      <c r="T139" s="623"/>
      <c r="U139" s="623"/>
      <c r="V139" s="623"/>
      <c r="W139" s="623"/>
      <c r="X139" s="623"/>
      <c r="Y139" s="623"/>
      <c r="Z139" s="623"/>
      <c r="AA139" s="623"/>
      <c r="AB139" s="613" t="str">
        <f>IF(AC70="","",AC70)</f>
        <v/>
      </c>
      <c r="AC139" s="613"/>
      <c r="AD139" s="613"/>
      <c r="AE139" s="613"/>
      <c r="AF139" s="613"/>
      <c r="AG139" s="15" t="s">
        <v>307</v>
      </c>
      <c r="AR139" s="4"/>
    </row>
    <row r="140" spans="1:44" s="61" customFormat="1" ht="20.100000000000001" customHeight="1" thickBot="1">
      <c r="A140" s="13" t="s">
        <v>1455</v>
      </c>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613" t="str">
        <f>IFERROR((AB138+AB139)-AB137,"")</f>
        <v/>
      </c>
      <c r="AC140" s="613"/>
      <c r="AD140" s="613"/>
      <c r="AE140" s="613"/>
      <c r="AF140" s="613"/>
      <c r="AG140" s="15" t="s">
        <v>307</v>
      </c>
      <c r="AR140" s="4"/>
    </row>
    <row r="141" spans="1:44" s="61" customFormat="1" ht="20.100000000000001" customHeight="1" thickTop="1" thickBot="1">
      <c r="A141" s="202"/>
      <c r="B141" s="39" t="s">
        <v>1094</v>
      </c>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644" t="str">
        <f>IF(AB140&gt;=0,"賃金改善額充当済み","賃金改善額充当不足")</f>
        <v>賃金改善額充当済み</v>
      </c>
      <c r="AC141" s="644"/>
      <c r="AD141" s="644"/>
      <c r="AE141" s="644"/>
      <c r="AF141" s="644"/>
      <c r="AG141" s="46"/>
      <c r="AR141" s="4"/>
    </row>
    <row r="142" spans="1:44" s="61" customFormat="1" ht="15" customHeight="1">
      <c r="A142" s="50"/>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35"/>
      <c r="AB142" s="335"/>
      <c r="AC142" s="335"/>
      <c r="AD142" s="335"/>
      <c r="AE142" s="335"/>
      <c r="AF142" s="3"/>
      <c r="AG142" s="4"/>
      <c r="AR142" s="4"/>
    </row>
    <row r="143" spans="1:44" s="61" customFormat="1" ht="24.95" customHeight="1">
      <c r="A143" s="3" t="s">
        <v>370</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R143" s="4"/>
    </row>
    <row r="144" spans="1:44" s="61" customFormat="1" ht="1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R144" s="4"/>
    </row>
    <row r="145" spans="1:44" s="61" customFormat="1" ht="24.95" customHeight="1" thickBot="1">
      <c r="A145" s="3"/>
      <c r="B145" s="3"/>
      <c r="C145" s="3"/>
      <c r="D145" s="3" t="s">
        <v>16</v>
      </c>
      <c r="E145" s="3"/>
      <c r="F145" s="614"/>
      <c r="G145" s="614"/>
      <c r="H145" s="3" t="s">
        <v>17</v>
      </c>
      <c r="I145" s="614"/>
      <c r="J145" s="614"/>
      <c r="K145" s="3" t="s">
        <v>31</v>
      </c>
      <c r="L145" s="614"/>
      <c r="M145" s="614"/>
      <c r="N145" s="3" t="s">
        <v>19</v>
      </c>
      <c r="O145" s="3"/>
      <c r="P145" s="3"/>
      <c r="Q145" s="3" t="s">
        <v>32</v>
      </c>
      <c r="R145" s="3"/>
      <c r="S145" s="3"/>
      <c r="T145" s="3"/>
      <c r="U145" s="615"/>
      <c r="V145" s="615"/>
      <c r="W145" s="615"/>
      <c r="X145" s="615"/>
      <c r="Y145" s="615"/>
      <c r="Z145" s="615"/>
      <c r="AA145" s="615"/>
      <c r="AB145" s="615"/>
      <c r="AC145" s="615"/>
      <c r="AD145" s="615"/>
      <c r="AE145" s="615"/>
      <c r="AF145" s="615"/>
      <c r="AG145" s="3"/>
      <c r="AH145" s="69"/>
      <c r="AR145" s="4"/>
    </row>
    <row r="146" spans="1:44" s="61" customFormat="1" ht="15" customHeight="1">
      <c r="A146" s="3"/>
      <c r="B146" s="3"/>
      <c r="C146" s="3"/>
      <c r="D146" s="3"/>
      <c r="E146" s="3"/>
      <c r="F146" s="198"/>
      <c r="G146" s="198"/>
      <c r="H146" s="4"/>
      <c r="I146" s="198"/>
      <c r="J146" s="198"/>
      <c r="K146" s="4"/>
      <c r="L146" s="198"/>
      <c r="M146" s="198"/>
      <c r="N146" s="4"/>
      <c r="O146" s="4"/>
      <c r="P146" s="4"/>
      <c r="Q146" s="4"/>
      <c r="R146" s="4"/>
      <c r="S146" s="4"/>
      <c r="T146" s="4"/>
      <c r="U146" s="199"/>
      <c r="V146" s="199"/>
      <c r="W146" s="199"/>
      <c r="X146" s="199"/>
      <c r="Y146" s="199"/>
      <c r="Z146" s="199"/>
      <c r="AA146" s="199"/>
      <c r="AB146" s="199"/>
      <c r="AC146" s="199"/>
      <c r="AD146" s="199"/>
      <c r="AE146" s="199"/>
      <c r="AF146" s="199"/>
      <c r="AG146" s="3"/>
      <c r="AH146" s="69"/>
      <c r="AR146" s="4"/>
    </row>
    <row r="147" spans="1:44" s="61" customFormat="1" ht="15" customHeight="1">
      <c r="A147" s="3" t="s">
        <v>319</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69"/>
      <c r="AR147" s="4"/>
    </row>
    <row r="148" spans="1:44" s="61" customFormat="1" ht="15" customHeight="1">
      <c r="A148" s="324" t="s">
        <v>1300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4" t="s">
        <v>1301</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4" t="s">
        <v>1302</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4" t="s">
        <v>1303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4" t="s">
        <v>1306</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71"/>
      <c r="AR152" s="4"/>
    </row>
    <row r="153" spans="1:44" s="61" customFormat="1" ht="15" customHeight="1">
      <c r="A153" s="324" t="s">
        <v>1308</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70"/>
      <c r="AR153" s="4"/>
    </row>
    <row r="154" spans="1:44" s="61" customFormat="1" ht="15" customHeight="1">
      <c r="A154" s="324" t="s">
        <v>1307</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0"/>
      <c r="AR154" s="4"/>
    </row>
    <row r="155" spans="1:44" s="61" customFormat="1" ht="15" customHeight="1">
      <c r="A155" s="324" t="s">
        <v>1461</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0"/>
      <c r="AR155" s="4"/>
    </row>
    <row r="156" spans="1:44" s="61" customFormat="1" ht="15" customHeight="1">
      <c r="A156" s="324" t="s">
        <v>1462</v>
      </c>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70"/>
      <c r="AR156" s="4"/>
    </row>
    <row r="157" spans="1:44" s="61" customFormat="1" ht="15" customHeight="1">
      <c r="A157" s="324" t="s">
        <v>1463</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70"/>
      <c r="AR157" s="4"/>
    </row>
    <row r="158" spans="1:44" s="61" customFormat="1" ht="15" customHeight="1">
      <c r="A158" s="324" t="s">
        <v>1464</v>
      </c>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70"/>
      <c r="AR158" s="4"/>
    </row>
    <row r="159" spans="1:44" s="61" customFormat="1" ht="15" customHeight="1">
      <c r="A159" s="324" t="s">
        <v>1465</v>
      </c>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70"/>
      <c r="AR159" s="4"/>
    </row>
    <row r="160" spans="1:44" s="61" customFormat="1" ht="15" customHeight="1">
      <c r="A160" s="324" t="s">
        <v>1466</v>
      </c>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70"/>
      <c r="AR160" s="4"/>
    </row>
    <row r="161" spans="1:44" s="61" customFormat="1" ht="15" customHeight="1">
      <c r="A161" s="324" t="s">
        <v>1569</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70"/>
      <c r="AR161" s="4"/>
    </row>
    <row r="162" spans="1:44" s="61" customFormat="1" ht="15" customHeight="1">
      <c r="A162" s="324" t="s">
        <v>1304</v>
      </c>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72"/>
      <c r="AR162" s="4"/>
    </row>
    <row r="163" spans="1:44" s="61" customFormat="1" ht="15" customHeight="1">
      <c r="A163" s="324" t="s">
        <v>1305</v>
      </c>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69"/>
      <c r="AR163" s="4"/>
    </row>
    <row r="164" spans="1:44" s="61" customFormat="1" ht="15" customHeight="1">
      <c r="A164" s="324" t="s">
        <v>1502</v>
      </c>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70"/>
      <c r="AR164" s="4"/>
    </row>
    <row r="165" spans="1:44" s="61" customFormat="1" ht="15" customHeight="1">
      <c r="A165" s="324" t="s">
        <v>1566</v>
      </c>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69"/>
      <c r="AR165" s="4"/>
    </row>
    <row r="166" spans="1:44" s="61" customFormat="1" ht="15" customHeight="1">
      <c r="A166" s="445" t="s">
        <v>1928</v>
      </c>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69"/>
      <c r="AR166" s="4"/>
    </row>
    <row r="167" spans="1:44" s="61" customFormat="1" ht="15" customHeight="1">
      <c r="A167" s="324" t="s">
        <v>1567</v>
      </c>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69"/>
      <c r="AR167" s="4"/>
    </row>
    <row r="168" spans="1:44" s="61" customFormat="1" ht="15" customHeight="1">
      <c r="A168" s="445" t="s">
        <v>1927</v>
      </c>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69"/>
      <c r="AR168" s="4"/>
    </row>
    <row r="169" spans="1:44" s="61" customFormat="1" ht="15" customHeight="1">
      <c r="A169" s="324" t="s">
        <v>1568</v>
      </c>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69"/>
      <c r="AR169" s="4"/>
    </row>
    <row r="170" spans="1:44" s="61" customFormat="1" ht="15" customHeight="1">
      <c r="A170" s="324" t="s">
        <v>1453</v>
      </c>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69"/>
      <c r="AR170" s="4"/>
    </row>
    <row r="171" spans="1:44" s="61" customFormat="1" ht="15" customHeight="1">
      <c r="A171" s="324" t="s">
        <v>1454</v>
      </c>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72"/>
      <c r="AR171" s="4"/>
    </row>
    <row r="172" spans="1:44" s="61" customFormat="1" ht="1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69"/>
      <c r="AR172" s="4"/>
    </row>
    <row r="173" spans="1:44" s="61" customFormat="1" ht="1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R173" s="4"/>
    </row>
    <row r="174" spans="1:44" s="61" customFormat="1" ht="1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R174" s="4"/>
    </row>
    <row r="175" spans="1:44" s="61" customFormat="1" ht="1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R175" s="4"/>
    </row>
    <row r="176" spans="1:44" s="61" customFormat="1" ht="1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R176" s="4"/>
    </row>
    <row r="177" spans="1:44" s="61" customFormat="1" ht="1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R177" s="4"/>
    </row>
    <row r="178" spans="1:44" s="61" customFormat="1" ht="1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ht="1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s="61" customForma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R180" s="4"/>
    </row>
    <row r="181" spans="1:44" s="61" customForma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R181" s="4"/>
    </row>
    <row r="182" spans="1:44" s="61" customForma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R182" s="4"/>
    </row>
    <row r="183" spans="1:44" s="61" customForma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R183" s="4"/>
    </row>
    <row r="184" spans="1:44" s="61" customForma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R184" s="4"/>
    </row>
    <row r="185" spans="1:44" s="61" customForma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R185" s="4"/>
    </row>
    <row r="186" spans="1:44" s="61" customForma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R186" s="4"/>
    </row>
    <row r="187" spans="1:44" s="61" customForma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R187" s="4"/>
    </row>
    <row r="188" spans="1:44" s="61" customForma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R188" s="4"/>
    </row>
    <row r="189" spans="1:44" s="61" customForma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R189" s="4"/>
    </row>
    <row r="190" spans="1:44" s="61" customForma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R190" s="4"/>
    </row>
    <row r="191" spans="1:44" s="61" customForma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R191" s="4"/>
    </row>
    <row r="192" spans="1:44" s="61" customForma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R192" s="4"/>
    </row>
    <row r="193" spans="1:44" s="61" customForma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R193" s="4"/>
    </row>
    <row r="194" spans="1:44" s="61" customForma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R194" s="4"/>
    </row>
    <row r="195" spans="1:44" s="61" customForma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R195" s="4"/>
    </row>
    <row r="196" spans="1:4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row>
    <row r="197" spans="1:4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1:4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sheetData>
  <sheetProtection algorithmName="SHA-512" hashValue="MMCj/UQ6Vxkx14Cwn8og7XnjbiIef7il1M+hILgp6d3dU4NC0iqedEZF59i0YWFvKAvWZf48fLSeB+6Yz9n9Wg==" saltValue="6UWVnUu23ELdB06Y1lwjvA==" spinCount="100000" sheet="1" objects="1" scenarios="1"/>
  <mergeCells count="141">
    <mergeCell ref="A27:AA27"/>
    <mergeCell ref="AB27:AG27"/>
    <mergeCell ref="A28:H28"/>
    <mergeCell ref="I28:Q28"/>
    <mergeCell ref="A30:AG30"/>
    <mergeCell ref="AB33:AF33"/>
    <mergeCell ref="R28:W28"/>
    <mergeCell ref="X28:AG28"/>
    <mergeCell ref="A29:AG29"/>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47:AF47"/>
    <mergeCell ref="AB51:AF51"/>
    <mergeCell ref="AC65:AF65"/>
    <mergeCell ref="A66:AB66"/>
    <mergeCell ref="AC66:AF66"/>
    <mergeCell ref="A67:AB67"/>
    <mergeCell ref="AC67:AF67"/>
    <mergeCell ref="AB34:AF34"/>
    <mergeCell ref="AB38:AF38"/>
    <mergeCell ref="AB39:AF39"/>
    <mergeCell ref="AB40:AF40"/>
    <mergeCell ref="AB41:AF41"/>
    <mergeCell ref="A75:AB75"/>
    <mergeCell ref="AC75:AF75"/>
    <mergeCell ref="A76:AB76"/>
    <mergeCell ref="AC76:AF76"/>
    <mergeCell ref="AC77:AF77"/>
    <mergeCell ref="AC78:AF78"/>
    <mergeCell ref="AC68:AF68"/>
    <mergeCell ref="AC69:AF69"/>
    <mergeCell ref="A70:AB70"/>
    <mergeCell ref="A73:AG73"/>
    <mergeCell ref="AC74:AF74"/>
    <mergeCell ref="AC70:AF71"/>
    <mergeCell ref="A71:AB71"/>
    <mergeCell ref="A84:AB84"/>
    <mergeCell ref="AC84:AF84"/>
    <mergeCell ref="A85:AB85"/>
    <mergeCell ref="AC85:AF85"/>
    <mergeCell ref="AC86:AF86"/>
    <mergeCell ref="AC87:AF87"/>
    <mergeCell ref="A79:AB79"/>
    <mergeCell ref="AC79:AF79"/>
    <mergeCell ref="A80:AB80"/>
    <mergeCell ref="AC80:AF80"/>
    <mergeCell ref="A82:AG82"/>
    <mergeCell ref="AC83:AF83"/>
    <mergeCell ref="A93:AB93"/>
    <mergeCell ref="AC93:AF93"/>
    <mergeCell ref="A94:AB94"/>
    <mergeCell ref="AC94:AF94"/>
    <mergeCell ref="AC95:AF95"/>
    <mergeCell ref="AC96:AF96"/>
    <mergeCell ref="A88:AB88"/>
    <mergeCell ref="AC88:AF88"/>
    <mergeCell ref="A89:AB89"/>
    <mergeCell ref="AC89:AF89"/>
    <mergeCell ref="A91:AG91"/>
    <mergeCell ref="AC92:AF92"/>
    <mergeCell ref="A102:AB102"/>
    <mergeCell ref="AC102:AF102"/>
    <mergeCell ref="A103:AB103"/>
    <mergeCell ref="AC103:AF103"/>
    <mergeCell ref="AC104:AF104"/>
    <mergeCell ref="AC105:AF105"/>
    <mergeCell ref="A97:AB97"/>
    <mergeCell ref="AC97:AF97"/>
    <mergeCell ref="A98:AB98"/>
    <mergeCell ref="AC98:AF98"/>
    <mergeCell ref="A100:AG100"/>
    <mergeCell ref="AC101:AF101"/>
    <mergeCell ref="A111:AB111"/>
    <mergeCell ref="AC111:AF111"/>
    <mergeCell ref="A112:AB112"/>
    <mergeCell ref="AC112:AF112"/>
    <mergeCell ref="AC113:AF113"/>
    <mergeCell ref="AC114:AF114"/>
    <mergeCell ref="A106:AB106"/>
    <mergeCell ref="AC106:AF106"/>
    <mergeCell ref="A107:AB107"/>
    <mergeCell ref="AC107:AF107"/>
    <mergeCell ref="A109:AG109"/>
    <mergeCell ref="AC110:AF110"/>
    <mergeCell ref="A120:AB120"/>
    <mergeCell ref="AC120:AF120"/>
    <mergeCell ref="A121:AB121"/>
    <mergeCell ref="AC121:AF121"/>
    <mergeCell ref="AC122:AF122"/>
    <mergeCell ref="AC123:AF123"/>
    <mergeCell ref="A115:AB115"/>
    <mergeCell ref="AC115:AF115"/>
    <mergeCell ref="A116:AB116"/>
    <mergeCell ref="AC116:AF116"/>
    <mergeCell ref="A118:AG118"/>
    <mergeCell ref="AC119:AF119"/>
    <mergeCell ref="A129:AB129"/>
    <mergeCell ref="AC129:AF129"/>
    <mergeCell ref="A130:AB130"/>
    <mergeCell ref="AC130:AF130"/>
    <mergeCell ref="AC131:AF131"/>
    <mergeCell ref="AC132:AF132"/>
    <mergeCell ref="A124:AB124"/>
    <mergeCell ref="AC124:AF124"/>
    <mergeCell ref="A125:AB125"/>
    <mergeCell ref="AC125:AF125"/>
    <mergeCell ref="A127:AG127"/>
    <mergeCell ref="AC128:AF128"/>
    <mergeCell ref="A139:AA139"/>
    <mergeCell ref="AB139:AF139"/>
    <mergeCell ref="AB140:AF140"/>
    <mergeCell ref="AB141:AF141"/>
    <mergeCell ref="F145:G145"/>
    <mergeCell ref="I145:J145"/>
    <mergeCell ref="L145:M145"/>
    <mergeCell ref="U145:AF145"/>
    <mergeCell ref="A133:AB133"/>
    <mergeCell ref="AC133:AF133"/>
    <mergeCell ref="A134:AB134"/>
    <mergeCell ref="AC134:AF134"/>
    <mergeCell ref="AB137:AF137"/>
    <mergeCell ref="AB138:AF138"/>
  </mergeCells>
  <phoneticPr fontId="1"/>
  <conditionalFormatting sqref="A29:Q29">
    <cfRule type="expression" dxfId="16" priority="1">
      <formula>$AH$27=FALSE</formula>
    </cfRule>
    <cfRule type="expression" dxfId="15" priority="2">
      <formula>$AH$9=FALSE</formula>
    </cfRule>
  </conditionalFormatting>
  <conditionalFormatting sqref="A28:R28 X28">
    <cfRule type="expression" dxfId="14" priority="4">
      <formula>$AH$27=FALSE</formula>
    </cfRule>
    <cfRule type="expression" dxfId="13" priority="5">
      <formula>$AH$9=FALSE</formula>
    </cfRule>
  </conditionalFormatting>
  <conditionalFormatting sqref="A26:AG27">
    <cfRule type="expression" dxfId="12" priority="3">
      <formula>$AH$9=FALSE</formula>
    </cfRule>
  </conditionalFormatting>
  <conditionalFormatting sqref="A30:AG30">
    <cfRule type="expression" dxfId="11" priority="21">
      <formula>$AH$27=FALSE</formula>
    </cfRule>
    <cfRule type="expression" dxfId="10" priority="22">
      <formula>$AH$9=FALSE</formula>
    </cfRule>
  </conditionalFormatting>
  <conditionalFormatting sqref="A34:AG34">
    <cfRule type="expression" dxfId="9" priority="20">
      <formula>$AH$33=FALSE</formula>
    </cfRule>
  </conditionalFormatting>
  <conditionalFormatting sqref="A46:AG47">
    <cfRule type="expression" dxfId="8" priority="39">
      <formula>$U$2&gt;8</formula>
    </cfRule>
  </conditionalFormatting>
  <conditionalFormatting sqref="A73:AG80">
    <cfRule type="expression" dxfId="7" priority="19">
      <formula>$AI$15=1</formula>
    </cfRule>
  </conditionalFormatting>
  <conditionalFormatting sqref="A100:AG107">
    <cfRule type="expression" dxfId="6" priority="13">
      <formula>$AI$15=1</formula>
    </cfRule>
  </conditionalFormatting>
  <conditionalFormatting sqref="A109:AG116">
    <cfRule type="expression" dxfId="5" priority="11">
      <formula>$AI$15=1</formula>
    </cfRule>
  </conditionalFormatting>
  <conditionalFormatting sqref="AC79:AF80">
    <cfRule type="expression" dxfId="4" priority="18">
      <formula>#REF!=1</formula>
    </cfRule>
  </conditionalFormatting>
  <conditionalFormatting sqref="AC101:AF101">
    <cfRule type="expression" dxfId="3" priority="27">
      <formula>#REF!=1</formula>
    </cfRule>
  </conditionalFormatting>
  <conditionalFormatting sqref="AC106:AF107">
    <cfRule type="expression" dxfId="2" priority="12">
      <formula>#REF!=1</formula>
    </cfRule>
  </conditionalFormatting>
  <conditionalFormatting sqref="AC110:AF110">
    <cfRule type="expression" dxfId="1" priority="26">
      <formula>#REF!=1</formula>
    </cfRule>
  </conditionalFormatting>
  <conditionalFormatting sqref="AC115:AF116">
    <cfRule type="expression" dxfId="0" priority="10">
      <formula>#REF!=1</formula>
    </cfRule>
  </conditionalFormatting>
  <pageMargins left="0.25" right="0.25" top="0.75" bottom="0.75" header="0.3" footer="0.3"/>
  <pageSetup paperSize="9" scale="77" fitToHeight="0" orientation="portrait" r:id="rId1"/>
  <rowBreaks count="2" manualBreakCount="2">
    <brk id="51" max="32" man="1"/>
    <brk id="10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mc:AlternateContent xmlns:mc="http://schemas.openxmlformats.org/markup-compatibility/2006">
          <mc:Choice Requires="x14">
            <control shapeId="204809" r:id="rId8" name="Check Box 9">
              <controlPr defaultSize="0" autoFill="0" autoLine="0" autoPict="0">
                <anchor moveWithCells="1">
                  <from>
                    <xdr:col>29</xdr:col>
                    <xdr:colOff>142875</xdr:colOff>
                    <xdr:row>26</xdr:row>
                    <xdr:rowOff>57150</xdr:rowOff>
                  </from>
                  <to>
                    <xdr:col>30</xdr:col>
                    <xdr:colOff>209550</xdr:colOff>
                    <xdr:row>26</xdr:row>
                    <xdr:rowOff>295275</xdr:rowOff>
                  </to>
                </anchor>
              </controlPr>
            </control>
          </mc:Choice>
        </mc:AlternateContent>
        <mc:AlternateContent xmlns:mc="http://schemas.openxmlformats.org/markup-compatibility/2006">
          <mc:Choice Requires="x14">
            <control shapeId="204813" r:id="rId9" name="Check Box 13">
              <controlPr defaultSize="0" autoFill="0" autoLine="0" autoPict="0">
                <anchor moveWithCells="1">
                  <from>
                    <xdr:col>29</xdr:col>
                    <xdr:colOff>28575</xdr:colOff>
                    <xdr:row>31</xdr:row>
                    <xdr:rowOff>161925</xdr:rowOff>
                  </from>
                  <to>
                    <xdr:col>30</xdr:col>
                    <xdr:colOff>190500</xdr:colOff>
                    <xdr:row>33</xdr:row>
                    <xdr:rowOff>19050</xdr:rowOff>
                  </to>
                </anchor>
              </controlPr>
            </control>
          </mc:Choice>
        </mc:AlternateContent>
        <mc:AlternateContent xmlns:mc="http://schemas.openxmlformats.org/markup-compatibility/2006">
          <mc:Choice Requires="x14">
            <control shapeId="204816" r:id="rId10" name="Check Box 16">
              <controlPr defaultSize="0" autoFill="0" autoLine="0" autoPict="0">
                <anchor moveWithCells="1">
                  <from>
                    <xdr:col>8</xdr:col>
                    <xdr:colOff>95250</xdr:colOff>
                    <xdr:row>27</xdr:row>
                    <xdr:rowOff>66675</xdr:rowOff>
                  </from>
                  <to>
                    <xdr:col>15</xdr:col>
                    <xdr:colOff>114300</xdr:colOff>
                    <xdr:row>27</xdr:row>
                    <xdr:rowOff>304800</xdr:rowOff>
                  </to>
                </anchor>
              </controlPr>
            </control>
          </mc:Choice>
        </mc:AlternateContent>
        <mc:AlternateContent xmlns:mc="http://schemas.openxmlformats.org/markup-compatibility/2006">
          <mc:Choice Requires="x14">
            <control shapeId="204817" r:id="rId11" name="Check Box 17">
              <controlPr defaultSize="0" autoFill="0" autoLine="0" autoPict="0">
                <anchor moveWithCells="1">
                  <from>
                    <xdr:col>17</xdr:col>
                    <xdr:colOff>142875</xdr:colOff>
                    <xdr:row>27</xdr:row>
                    <xdr:rowOff>66675</xdr:rowOff>
                  </from>
                  <to>
                    <xdr:col>21</xdr:col>
                    <xdr:colOff>114300</xdr:colOff>
                    <xdr:row>27</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L145:M145</xm:sqref>
        </x14:dataValidation>
        <x14:dataValidation type="list" allowBlank="1" showInputMessage="1" showErrorMessage="1" xr:uid="{71AB0567-4FF0-4CF7-B08C-140269991858}">
          <x14:formula1>
            <xm:f>プルダウンリスト一覧!$B$2:$B$13</xm:f>
          </x14:formula1>
          <xm:sqref>R19:S19 H24:I24 R24:S24 I145:J145 H19:I19</xm:sqref>
        </x14:dataValidation>
        <x14:dataValidation type="list" allowBlank="1" showInputMessage="1" showErrorMessage="1" xr:uid="{19B97DA1-4B06-46BC-BFDB-28A5B3E96171}">
          <x14:formula1>
            <xm:f>プルダウンリスト一覧!$A$2:$A$5</xm:f>
          </x14:formula1>
          <xm:sqref>U2:V2 O19:P19 F145:G145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terms/"/>
    <ds:schemaRef ds:uri="http://schemas.microsoft.com/office/infopath/2007/PartnerControls"/>
    <ds:schemaRef ds:uri="http://purl.org/dc/elements/1.1/"/>
    <ds:schemaRef ds:uri="http://purl.org/dc/dcmitype/"/>
    <ds:schemaRef ds:uri="http://schemas.microsoft.com/office/2006/documentManagement/types"/>
    <ds:schemaRef ds:uri="7416dcb5-151a-428d-b9dd-c50cd68ce8a8"/>
    <ds:schemaRef ds:uri="http://schemas.openxmlformats.org/package/2006/metadata/core-properties"/>
    <ds:schemaRef ds:uri="cc65c493-46e3-4a51-bdc3-517cdfaa757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D8B148E-0E0B-4066-AF34-6C9FF018A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