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mhlwlan.sharepoint.com/sites/12403570/WorkingDocLib/99_その他/【01】ＮＤＢ/12.第三者提供_ホームページ掲載物（FAQ・マニュアル・申請書類）/05.手数料推計ツール/"/>
    </mc:Choice>
  </mc:AlternateContent>
  <xr:revisionPtr revIDLastSave="11" documentId="13_ncr:1_{5AC94C24-9F54-4E1A-9C2E-E9408837568F}" xr6:coauthVersionLast="47" xr6:coauthVersionMax="47" xr10:uidLastSave="{0F7178C5-2891-49A2-A2D3-FB6A3CE63C84}"/>
  <bookViews>
    <workbookView xWindow="-120" yWindow="-120" windowWidth="29040" windowHeight="15720" xr2:uid="{00000000-000D-0000-FFFF-FFFF00000000}"/>
  </bookViews>
  <sheets>
    <sheet name="手数料推計ツール" sheetId="5" r:id="rId1"/>
    <sheet name="NDBデータ容量計算サポートシート" sheetId="7" r:id="rId2"/>
    <sheet name="リスト" sheetId="6" state="hidden" r:id="rId3"/>
  </sheets>
  <definedNames>
    <definedName name="データセットの月数">リスト!$E$11:$E$14</definedName>
    <definedName name="集計表の数">リスト!$E$7:$E$9</definedName>
    <definedName name="想定データ容量">リスト!$E$2:$E$5</definedName>
    <definedName name="想定データ容量※">リスト!$E$16:$E$18</definedName>
    <definedName name="他のDBとの連結">リスト!$C$2:$C$3</definedName>
    <definedName name="利用するデータ">リスト!$D$2:$D$4</definedName>
    <definedName name="ー">リスト!$C$5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5" l="1" a="1"/>
  <c r="B24" i="5" s="1"/>
  <c r="B26" i="5" a="1"/>
  <c r="B26" i="5" s="1"/>
  <c r="B25" i="5" s="1"/>
  <c r="B27" i="5" a="1"/>
  <c r="B27" i="5" s="1"/>
  <c r="B23" i="5" a="1"/>
  <c r="B23" i="5" s="1"/>
  <c r="E28" i="5" a="1"/>
  <c r="E28" i="5" s="1"/>
  <c r="E27" i="5" a="1"/>
  <c r="E27" i="5" s="1"/>
  <c r="E26" i="5"/>
  <c r="E24" i="5" a="1"/>
  <c r="E24" i="5" s="1"/>
  <c r="E23" i="5" a="1"/>
  <c r="E23" i="5" s="1"/>
  <c r="H28" i="5" a="1"/>
  <c r="H28" i="5" s="1"/>
  <c r="H27" i="5"/>
  <c r="H25" i="5"/>
  <c r="H24" i="5" a="1"/>
  <c r="H24" i="5" s="1"/>
  <c r="H23" i="5" a="1"/>
  <c r="H23" i="5" s="1"/>
  <c r="E25" i="5" l="1"/>
  <c r="E18" i="5" s="1"/>
  <c r="E19" i="5" s="1" a="1"/>
  <c r="E19" i="5" s="1"/>
  <c r="H18" i="5"/>
  <c r="H19" i="5" s="1" a="1"/>
  <c r="H19" i="5" s="1"/>
  <c r="A13" i="5" l="1" a="1"/>
  <c r="A13" i="5" s="1"/>
  <c r="D12" i="5" l="1"/>
  <c r="D13" i="5"/>
  <c r="H31" i="7" l="1"/>
  <c r="H30" i="7"/>
  <c r="H29" i="7"/>
  <c r="H28" i="7"/>
  <c r="H27" i="7"/>
  <c r="H26" i="7"/>
  <c r="H25" i="7"/>
  <c r="H24" i="7"/>
  <c r="H23" i="7"/>
  <c r="D23" i="7"/>
  <c r="H22" i="7"/>
  <c r="D22" i="7"/>
  <c r="H21" i="7"/>
  <c r="D21" i="7"/>
  <c r="L20" i="7"/>
  <c r="H20" i="7"/>
  <c r="D20" i="7"/>
  <c r="P19" i="7"/>
  <c r="L19" i="7"/>
  <c r="H19" i="7"/>
  <c r="D19" i="7"/>
  <c r="P18" i="7"/>
  <c r="L18" i="7"/>
  <c r="H18" i="7"/>
  <c r="D18" i="7"/>
  <c r="P17" i="7"/>
  <c r="L17" i="7"/>
  <c r="H17" i="7"/>
  <c r="D17" i="7"/>
  <c r="P16" i="7"/>
  <c r="L16" i="7"/>
  <c r="H16" i="7"/>
  <c r="D16" i="7"/>
  <c r="P15" i="7"/>
  <c r="L15" i="7"/>
  <c r="H15" i="7"/>
  <c r="D15" i="7"/>
  <c r="P14" i="7"/>
  <c r="L14" i="7"/>
  <c r="H14" i="7"/>
  <c r="D14" i="7"/>
  <c r="P13" i="7"/>
  <c r="L13" i="7"/>
  <c r="H13" i="7"/>
  <c r="D13" i="7"/>
  <c r="P12" i="7"/>
  <c r="L12" i="7"/>
  <c r="H12" i="7"/>
  <c r="D12" i="7"/>
  <c r="P11" i="7"/>
  <c r="L11" i="7"/>
  <c r="H11" i="7"/>
  <c r="D11" i="7"/>
  <c r="P10" i="7"/>
  <c r="L10" i="7"/>
  <c r="H10" i="7"/>
  <c r="D10" i="7"/>
  <c r="P9" i="7"/>
  <c r="L9" i="7"/>
  <c r="H9" i="7"/>
  <c r="D9" i="7"/>
  <c r="P8" i="7"/>
  <c r="L8" i="7"/>
  <c r="H8" i="7"/>
  <c r="D8" i="7"/>
  <c r="X7" i="7"/>
  <c r="P7" i="7"/>
  <c r="L7" i="7"/>
  <c r="H7" i="7"/>
  <c r="D7" i="7"/>
  <c r="X6" i="7"/>
  <c r="T6" i="7"/>
  <c r="P6" i="7"/>
  <c r="L6" i="7"/>
  <c r="H6" i="7"/>
  <c r="D6" i="7"/>
  <c r="X5" i="7"/>
  <c r="T5" i="7"/>
  <c r="P5" i="7"/>
  <c r="L5" i="7"/>
  <c r="H5" i="7"/>
  <c r="D5" i="7"/>
  <c r="X4" i="7"/>
  <c r="T4" i="7"/>
  <c r="P4" i="7"/>
  <c r="L4" i="7"/>
  <c r="H4" i="7"/>
  <c r="D4" i="7"/>
  <c r="X3" i="7"/>
  <c r="T3" i="7"/>
  <c r="P3" i="7"/>
  <c r="L3" i="7"/>
  <c r="H3" i="7"/>
  <c r="D3" i="7"/>
  <c r="V32" i="7" l="1"/>
  <c r="R32" i="7"/>
  <c r="N32" i="7"/>
  <c r="J32" i="7"/>
  <c r="F32" i="7"/>
  <c r="B32" i="7"/>
  <c r="V17" i="7" l="1"/>
  <c r="D11" i="5" l="1"/>
  <c r="A12" i="5" a="1"/>
  <c r="A12" i="5" s="1"/>
  <c r="A11" i="5"/>
  <c r="B18" i="5" l="1"/>
  <c r="B19" i="5" s="1" a="1"/>
  <c r="B1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<sst xmlns="http://schemas.openxmlformats.org/spreadsheetml/2006/main" count="343" uniqueCount="152">
  <si>
    <t>NDB第三者提供における手数料推計ツール</t>
    <rPh sb="3" eb="6">
      <t>ダイサンシャ</t>
    </rPh>
    <rPh sb="6" eb="8">
      <t>テイキョウ</t>
    </rPh>
    <rPh sb="12" eb="15">
      <t>テスウリョウ</t>
    </rPh>
    <rPh sb="15" eb="17">
      <t>スイケイ</t>
    </rPh>
    <phoneticPr fontId="1"/>
  </si>
  <si>
    <t>本推計ツールは、必要な研究費や予算の確保の参考となるよう、手数料の推計額及び（減免適用後の）支払の推計額を簡易的に概算するために作成されたものです。</t>
    <rPh sb="33" eb="36">
      <t>スイケイガク</t>
    </rPh>
    <rPh sb="39" eb="41">
      <t>ゲンメン</t>
    </rPh>
    <rPh sb="41" eb="44">
      <t>テキヨウゴ</t>
    </rPh>
    <rPh sb="49" eb="51">
      <t>スイケイ</t>
    </rPh>
    <phoneticPr fontId="1"/>
  </si>
  <si>
    <t>①媒体提供　②HIC　③オンサイトリサーチセンター　のうち、希望する利用形態の</t>
    <rPh sb="1" eb="3">
      <t>バイタイ</t>
    </rPh>
    <rPh sb="3" eb="5">
      <t>テイキョウ</t>
    </rPh>
    <rPh sb="30" eb="32">
      <t>キボウ</t>
    </rPh>
    <rPh sb="34" eb="36">
      <t>リヨウ</t>
    </rPh>
    <rPh sb="36" eb="38">
      <t>ケイタイ</t>
    </rPh>
    <phoneticPr fontId="1"/>
  </si>
  <si>
    <t>太枠</t>
    <rPh sb="0" eb="2">
      <t>フトワク</t>
    </rPh>
    <phoneticPr fontId="1"/>
  </si>
  <si>
    <t>内の項目を上から順に選択していくことで、支払の推計額が計算されます。</t>
    <rPh sb="23" eb="25">
      <t>スイケイ</t>
    </rPh>
    <rPh sb="27" eb="29">
      <t>ケイサン</t>
    </rPh>
    <phoneticPr fontId="1"/>
  </si>
  <si>
    <t>※なお、実際に納付いただく額は、必要とするレコードや項目数によって変動しますので、本ツールで示された支払の推計額と大きく異なることがあります。</t>
    <rPh sb="7" eb="9">
      <t>ノウフ</t>
    </rPh>
    <rPh sb="26" eb="29">
      <t>コウモクスウ</t>
    </rPh>
    <rPh sb="53" eb="55">
      <t>スイケイ</t>
    </rPh>
    <rPh sb="60" eb="61">
      <t>コト</t>
    </rPh>
    <phoneticPr fontId="1"/>
  </si>
  <si>
    <t>※クラウドの稼働状況等を反映し、より実態を反映するよう随時更新される可能性があります。</t>
    <rPh sb="6" eb="8">
      <t>カドウ</t>
    </rPh>
    <rPh sb="8" eb="10">
      <t>ジョウキョウ</t>
    </rPh>
    <rPh sb="10" eb="11">
      <t>トウ</t>
    </rPh>
    <rPh sb="12" eb="14">
      <t>ハンエイ</t>
    </rPh>
    <rPh sb="18" eb="20">
      <t>ジッタイ</t>
    </rPh>
    <rPh sb="21" eb="23">
      <t>ハンエイ</t>
    </rPh>
    <rPh sb="27" eb="29">
      <t>ズイジ</t>
    </rPh>
    <rPh sb="29" eb="31">
      <t>コウシン</t>
    </rPh>
    <rPh sb="34" eb="37">
      <t>カノウセイ</t>
    </rPh>
    <phoneticPr fontId="1"/>
  </si>
  <si>
    <t>①媒体提供</t>
    <rPh sb="1" eb="3">
      <t>バイタイ</t>
    </rPh>
    <rPh sb="3" eb="5">
      <t>テイキョウ</t>
    </rPh>
    <phoneticPr fontId="1"/>
  </si>
  <si>
    <t>②HIC（医療・介護データ等解析基盤）</t>
    <phoneticPr fontId="1"/>
  </si>
  <si>
    <t>③オンサイトリサーチセンター</t>
    <phoneticPr fontId="1"/>
  </si>
  <si>
    <t>申出区分</t>
    <rPh sb="0" eb="2">
      <t>モウシデ</t>
    </rPh>
    <rPh sb="2" eb="4">
      <t>クブン</t>
    </rPh>
    <phoneticPr fontId="1"/>
  </si>
  <si>
    <t>新規</t>
    <rPh sb="0" eb="2">
      <t>シンキ</t>
    </rPh>
    <phoneticPr fontId="2"/>
  </si>
  <si>
    <t>データ種別</t>
    <rPh sb="3" eb="5">
      <t>シュベツ</t>
    </rPh>
    <phoneticPr fontId="1"/>
  </si>
  <si>
    <t>特別抽出データ</t>
    <rPh sb="0" eb="4">
      <t>トクベツチュウシュツ</t>
    </rPh>
    <phoneticPr fontId="1"/>
  </si>
  <si>
    <t>トライアル/通年パネルDS</t>
    <rPh sb="6" eb="8">
      <t>ツウネン</t>
    </rPh>
    <phoneticPr fontId="1"/>
  </si>
  <si>
    <t>ー</t>
    <phoneticPr fontId="1"/>
  </si>
  <si>
    <t>レセプト情報＋他の情報</t>
    <rPh sb="4" eb="6">
      <t>ジョウホウ</t>
    </rPh>
    <rPh sb="7" eb="8">
      <t>ホカ</t>
    </rPh>
    <rPh sb="9" eb="11">
      <t>ジョウホウ</t>
    </rPh>
    <phoneticPr fontId="1"/>
  </si>
  <si>
    <t>レセプト情報のみ</t>
    <rPh sb="4" eb="6">
      <t>ジョウホウ</t>
    </rPh>
    <phoneticPr fontId="1"/>
  </si>
  <si>
    <t>利用するデータ</t>
    <rPh sb="0" eb="2">
      <t>リヨウ</t>
    </rPh>
    <phoneticPr fontId="1"/>
  </si>
  <si>
    <t>大（&gt;5TB）</t>
    <rPh sb="0" eb="1">
      <t>ダイ</t>
    </rPh>
    <phoneticPr fontId="1"/>
  </si>
  <si>
    <t>利用場所の数</t>
    <rPh sb="0" eb="2">
      <t>リヨウ</t>
    </rPh>
    <rPh sb="2" eb="4">
      <t>バショ</t>
    </rPh>
    <rPh sb="5" eb="6">
      <t>カズ</t>
    </rPh>
    <phoneticPr fontId="1"/>
  </si>
  <si>
    <t>1</t>
  </si>
  <si>
    <t>クラウドスペック</t>
    <phoneticPr fontId="1"/>
  </si>
  <si>
    <t>丙（トライアル等）</t>
    <rPh sb="0" eb="1">
      <t>ヘイ</t>
    </rPh>
    <rPh sb="7" eb="8">
      <t>トウ</t>
    </rPh>
    <phoneticPr fontId="1"/>
  </si>
  <si>
    <t>乙（オンサイト）</t>
    <rPh sb="0" eb="1">
      <t>オツ</t>
    </rPh>
    <phoneticPr fontId="1"/>
  </si>
  <si>
    <t>クラウド利用期間</t>
    <rPh sb="4" eb="6">
      <t>リヨウ</t>
    </rPh>
    <rPh sb="6" eb="8">
      <t>キカン</t>
    </rPh>
    <phoneticPr fontId="1"/>
  </si>
  <si>
    <t>６ヶ月</t>
    <rPh sb="2" eb="3">
      <t>ゲツ</t>
    </rPh>
    <phoneticPr fontId="1"/>
  </si>
  <si>
    <t>手数料減免</t>
    <rPh sb="0" eb="3">
      <t>テスウリョウ</t>
    </rPh>
    <rPh sb="3" eb="5">
      <t>ゲンメン</t>
    </rPh>
    <phoneticPr fontId="1"/>
  </si>
  <si>
    <t>対象外（令和９年度～）</t>
    <rPh sb="0" eb="2">
      <t>タイショウ</t>
    </rPh>
    <rPh sb="2" eb="3">
      <t>ソト</t>
    </rPh>
    <rPh sb="4" eb="6">
      <t>レイワ</t>
    </rPh>
    <rPh sb="7" eb="9">
      <t>ネンド</t>
    </rPh>
    <phoneticPr fontId="1"/>
  </si>
  <si>
    <t>手数料の推計額</t>
    <rPh sb="0" eb="3">
      <t>テスウリョウ</t>
    </rPh>
    <rPh sb="4" eb="6">
      <t>スイケイ</t>
    </rPh>
    <rPh sb="6" eb="7">
      <t>ガク</t>
    </rPh>
    <phoneticPr fontId="1"/>
  </si>
  <si>
    <t>手数料の推計額</t>
  </si>
  <si>
    <t>支払の推計額</t>
    <rPh sb="3" eb="5">
      <t>スイケイ</t>
    </rPh>
    <rPh sb="5" eb="6">
      <t>ガク</t>
    </rPh>
    <phoneticPr fontId="1"/>
  </si>
  <si>
    <t>※5TB超のデータを扱うことは非推奨です。</t>
    <rPh sb="4" eb="5">
      <t>チョウ</t>
    </rPh>
    <rPh sb="10" eb="11">
      <t>アツカ</t>
    </rPh>
    <rPh sb="15" eb="18">
      <t>ヒスイショウ</t>
    </rPh>
    <phoneticPr fontId="1"/>
  </si>
  <si>
    <t>手数料の推計額の内訳</t>
    <rPh sb="0" eb="3">
      <t>テスウリョウ</t>
    </rPh>
    <rPh sb="4" eb="6">
      <t>スイケイ</t>
    </rPh>
    <rPh sb="6" eb="7">
      <t>ガク</t>
    </rPh>
    <rPh sb="8" eb="10">
      <t>ウチワケ</t>
    </rPh>
    <phoneticPr fontId="1"/>
  </si>
  <si>
    <t>基本利用料</t>
    <rPh sb="0" eb="2">
      <t>キホン</t>
    </rPh>
    <rPh sb="2" eb="4">
      <t>リヨウ</t>
    </rPh>
    <rPh sb="4" eb="5">
      <t>リョウ</t>
    </rPh>
    <phoneticPr fontId="1"/>
  </si>
  <si>
    <t>調整業務料</t>
    <rPh sb="0" eb="2">
      <t>チョウセイ</t>
    </rPh>
    <rPh sb="2" eb="4">
      <t>ギョウム</t>
    </rPh>
    <rPh sb="4" eb="5">
      <t>リョウ</t>
    </rPh>
    <phoneticPr fontId="1"/>
  </si>
  <si>
    <t>データ料</t>
    <rPh sb="3" eb="4">
      <t>リョウ</t>
    </rPh>
    <phoneticPr fontId="1"/>
  </si>
  <si>
    <t>　（時間単位の金額）</t>
    <rPh sb="2" eb="4">
      <t>ジカン</t>
    </rPh>
    <rPh sb="4" eb="6">
      <t>タンイ</t>
    </rPh>
    <rPh sb="7" eb="9">
      <t>キンガク</t>
    </rPh>
    <phoneticPr fontId="1"/>
  </si>
  <si>
    <t>　（GB単位の金額）</t>
    <rPh sb="4" eb="6">
      <t>タンイ</t>
    </rPh>
    <rPh sb="7" eb="9">
      <t>キンガク</t>
    </rPh>
    <phoneticPr fontId="1"/>
  </si>
  <si>
    <t>クラウド環境利用料</t>
    <rPh sb="4" eb="6">
      <t>カンキョウ</t>
    </rPh>
    <rPh sb="6" eb="9">
      <t>リヨウリョウ</t>
    </rPh>
    <phoneticPr fontId="1"/>
  </si>
  <si>
    <t>手数料の推計額は、基本利用料、調整業務量、データ料及びクラウド環境利用料の合計です。データ料は、時間単位の金額及びGB単位の金額の合計です。</t>
    <rPh sb="0" eb="3">
      <t>テスウリョウ</t>
    </rPh>
    <rPh sb="4" eb="6">
      <t>スイケイ</t>
    </rPh>
    <rPh sb="6" eb="7">
      <t>ガク</t>
    </rPh>
    <rPh sb="9" eb="11">
      <t>キホン</t>
    </rPh>
    <rPh sb="11" eb="14">
      <t>リヨウリョウ</t>
    </rPh>
    <rPh sb="15" eb="17">
      <t>チョウセイ</t>
    </rPh>
    <rPh sb="17" eb="20">
      <t>ギョウムリョウ</t>
    </rPh>
    <rPh sb="24" eb="25">
      <t>リョウ</t>
    </rPh>
    <rPh sb="25" eb="26">
      <t>オヨ</t>
    </rPh>
    <rPh sb="31" eb="33">
      <t>カンキョウ</t>
    </rPh>
    <rPh sb="33" eb="36">
      <t>リヨウリョウ</t>
    </rPh>
    <rPh sb="37" eb="39">
      <t>ゴウケイ</t>
    </rPh>
    <rPh sb="45" eb="46">
      <t>リョウ</t>
    </rPh>
    <rPh sb="48" eb="50">
      <t>ジカン</t>
    </rPh>
    <rPh sb="50" eb="52">
      <t>タンイ</t>
    </rPh>
    <rPh sb="53" eb="55">
      <t>キンガク</t>
    </rPh>
    <rPh sb="55" eb="56">
      <t>オヨ</t>
    </rPh>
    <rPh sb="59" eb="61">
      <t>タンイ</t>
    </rPh>
    <rPh sb="62" eb="64">
      <t>キンガク</t>
    </rPh>
    <rPh sb="65" eb="67">
      <t>ゴウケイ</t>
    </rPh>
    <phoneticPr fontId="1"/>
  </si>
  <si>
    <t>NDBデータ容量計算サポートシート</t>
    <phoneticPr fontId="1"/>
  </si>
  <si>
    <t>医科</t>
    <rPh sb="0" eb="2">
      <t>イカ</t>
    </rPh>
    <phoneticPr fontId="1"/>
  </si>
  <si>
    <t>GB</t>
    <phoneticPr fontId="1"/>
  </si>
  <si>
    <t>使用</t>
    <rPh sb="0" eb="2">
      <t>シヨウ</t>
    </rPh>
    <phoneticPr fontId="1"/>
  </si>
  <si>
    <t>DPC</t>
  </si>
  <si>
    <t>歯科</t>
    <rPh sb="0" eb="2">
      <t>シカ</t>
    </rPh>
    <phoneticPr fontId="1"/>
  </si>
  <si>
    <t>調剤</t>
    <rPh sb="0" eb="2">
      <t>チョウザイ</t>
    </rPh>
    <phoneticPr fontId="1"/>
  </si>
  <si>
    <t>特定健診</t>
    <rPh sb="0" eb="4">
      <t>トクテイケンシン</t>
    </rPh>
    <phoneticPr fontId="1"/>
  </si>
  <si>
    <t>特定保健指導</t>
    <rPh sb="0" eb="6">
      <t>トクテイホケンシドウ</t>
    </rPh>
    <phoneticPr fontId="1"/>
  </si>
  <si>
    <t>MN</t>
  </si>
  <si>
    <t>1以下</t>
    <rPh sb="1" eb="3">
      <t>イカ</t>
    </rPh>
    <phoneticPr fontId="1"/>
  </si>
  <si>
    <t>基本</t>
    <rPh sb="0" eb="2">
      <t>キホン</t>
    </rPh>
    <phoneticPr fontId="1"/>
  </si>
  <si>
    <t>IR</t>
  </si>
  <si>
    <t>YK</t>
  </si>
  <si>
    <t>セクション</t>
    <phoneticPr fontId="1"/>
  </si>
  <si>
    <t>券面</t>
    <rPh sb="0" eb="2">
      <t>ケンメン</t>
    </rPh>
    <phoneticPr fontId="1"/>
  </si>
  <si>
    <t>RE</t>
  </si>
  <si>
    <t>健診結果・問診結果</t>
    <rPh sb="0" eb="2">
      <t>ケンシン</t>
    </rPh>
    <rPh sb="2" eb="4">
      <t>ケッカ</t>
    </rPh>
    <rPh sb="5" eb="7">
      <t>モンシン</t>
    </rPh>
    <rPh sb="7" eb="9">
      <t>ケッカ</t>
    </rPh>
    <phoneticPr fontId="1"/>
  </si>
  <si>
    <t>HO</t>
  </si>
  <si>
    <t>詳細</t>
    <rPh sb="0" eb="2">
      <t>ショウサイ</t>
    </rPh>
    <phoneticPr fontId="1"/>
  </si>
  <si>
    <t>エントリー</t>
    <phoneticPr fontId="1"/>
  </si>
  <si>
    <t>KO</t>
  </si>
  <si>
    <t>保健指導結果</t>
    <rPh sb="0" eb="2">
      <t>ホケン</t>
    </rPh>
    <rPh sb="2" eb="4">
      <t>シドウ</t>
    </rPh>
    <rPh sb="4" eb="6">
      <t>ケッカ</t>
    </rPh>
    <phoneticPr fontId="1"/>
  </si>
  <si>
    <t>SY</t>
  </si>
  <si>
    <t>CO</t>
  </si>
  <si>
    <t>HS</t>
  </si>
  <si>
    <t>SH</t>
  </si>
  <si>
    <t>SI</t>
  </si>
  <si>
    <t>SJ</t>
  </si>
  <si>
    <t>SS</t>
  </si>
  <si>
    <t>CZ</t>
  </si>
  <si>
    <t>※訪問看護レセプトと目的別DBの容量は調査対象外だったため、</t>
    <rPh sb="1" eb="5">
      <t>ホウモンカンゴ</t>
    </rPh>
    <rPh sb="10" eb="13">
      <t>モクテキベツ</t>
    </rPh>
    <rPh sb="16" eb="18">
      <t>ヨウリョウ</t>
    </rPh>
    <rPh sb="19" eb="21">
      <t>チョウサ</t>
    </rPh>
    <rPh sb="21" eb="24">
      <t>タイショウガイ</t>
    </rPh>
    <phoneticPr fontId="1"/>
  </si>
  <si>
    <t>IY</t>
  </si>
  <si>
    <t>BU</t>
  </si>
  <si>
    <t>　本ツールには含んでいません。</t>
    <phoneticPr fontId="1"/>
  </si>
  <si>
    <t>TO</t>
  </si>
  <si>
    <t>SB</t>
  </si>
  <si>
    <t>NI</t>
  </si>
  <si>
    <t>＜このシートの利用方法＞</t>
    <rPh sb="7" eb="9">
      <t>リヨウ</t>
    </rPh>
    <rPh sb="9" eb="11">
      <t>ホウホウ</t>
    </rPh>
    <phoneticPr fontId="1"/>
  </si>
  <si>
    <t>KK</t>
  </si>
  <si>
    <t>TK</t>
  </si>
  <si>
    <t>①使うことを想定しているレコードの「使用」欄を○にしてください。</t>
    <rPh sb="1" eb="2">
      <t>ツカ</t>
    </rPh>
    <rPh sb="6" eb="8">
      <t>ソウテイ</t>
    </rPh>
    <rPh sb="18" eb="20">
      <t>シヨウ</t>
    </rPh>
    <rPh sb="21" eb="22">
      <t>ラン</t>
    </rPh>
    <phoneticPr fontId="1"/>
  </si>
  <si>
    <t>SK</t>
  </si>
  <si>
    <t>KI</t>
  </si>
  <si>
    <t>（網掛け部分は、ファイルサイズが小さいため選択不要です。）</t>
    <rPh sb="16" eb="17">
      <t>チイ</t>
    </rPh>
    <rPh sb="21" eb="23">
      <t>センタク</t>
    </rPh>
    <rPh sb="23" eb="25">
      <t>フヨウ</t>
    </rPh>
    <phoneticPr fontId="1"/>
  </si>
  <si>
    <t>TI</t>
  </si>
  <si>
    <t>GA</t>
  </si>
  <si>
    <t>ST</t>
  </si>
  <si>
    <t>②下の表で、想定している「提供を求めるデータの期間」を選択してください。</t>
    <rPh sb="1" eb="2">
      <t>シタ</t>
    </rPh>
    <rPh sb="3" eb="4">
      <t>ヒョウ</t>
    </rPh>
    <rPh sb="6" eb="8">
      <t>ソウテイ</t>
    </rPh>
    <rPh sb="13" eb="15">
      <t>テイキョウ</t>
    </rPh>
    <rPh sb="16" eb="17">
      <t>モト</t>
    </rPh>
    <rPh sb="23" eb="25">
      <t>キカン</t>
    </rPh>
    <rPh sb="27" eb="29">
      <t>センタク</t>
    </rPh>
    <phoneticPr fontId="1"/>
  </si>
  <si>
    <t>TR</t>
  </si>
  <si>
    <t>HH</t>
  </si>
  <si>
    <t>SI_WARD</t>
  </si>
  <si>
    <t>SN</t>
  </si>
  <si>
    <t>提供を求めるデータの期間</t>
    <rPh sb="0" eb="2">
      <t>テイキョウ</t>
    </rPh>
    <rPh sb="3" eb="4">
      <t>モト</t>
    </rPh>
    <rPh sb="10" eb="12">
      <t>キカン</t>
    </rPh>
    <phoneticPr fontId="1"/>
  </si>
  <si>
    <t>約</t>
    <rPh sb="0" eb="1">
      <t>ヤク</t>
    </rPh>
    <phoneticPr fontId="1"/>
  </si>
  <si>
    <t>年分</t>
    <rPh sb="0" eb="2">
      <t>ネンブン</t>
    </rPh>
    <phoneticPr fontId="1"/>
  </si>
  <si>
    <t>TS</t>
  </si>
  <si>
    <t>GT</t>
  </si>
  <si>
    <t>JD</t>
  </si>
  <si>
    <t>提供を求めるデータの容量上限</t>
    <rPh sb="0" eb="2">
      <t>テイキョウ</t>
    </rPh>
    <rPh sb="3" eb="4">
      <t>モト</t>
    </rPh>
    <rPh sb="10" eb="12">
      <t>ヨウリョウ</t>
    </rPh>
    <rPh sb="12" eb="14">
      <t>ジョウゲン</t>
    </rPh>
    <phoneticPr fontId="1"/>
  </si>
  <si>
    <t>GR</t>
  </si>
  <si>
    <t>MF</t>
  </si>
  <si>
    <t>※実際にデータが提供される際には、抽出条件、必要な項目により絞り込まれるため、</t>
    <phoneticPr fontId="1"/>
  </si>
  <si>
    <t>ON</t>
  </si>
  <si>
    <t>　データ容量はこのシートで算出された値よりも小さくなります。</t>
    <rPh sb="13" eb="15">
      <t>サンシュツ</t>
    </rPh>
    <phoneticPr fontId="1"/>
  </si>
  <si>
    <t>CD</t>
  </si>
  <si>
    <t>小計</t>
    <rPh sb="0" eb="2">
      <t>ショウケイ</t>
    </rPh>
    <phoneticPr fontId="1"/>
  </si>
  <si>
    <t>申出区分</t>
    <rPh sb="0" eb="2">
      <t>モウシデ</t>
    </rPh>
    <rPh sb="2" eb="4">
      <t>クブン</t>
    </rPh>
    <phoneticPr fontId="2"/>
  </si>
  <si>
    <t>連結</t>
    <rPh sb="0" eb="2">
      <t>レンケツ</t>
    </rPh>
    <phoneticPr fontId="1"/>
  </si>
  <si>
    <t>想定データ量</t>
    <rPh sb="0" eb="2">
      <t>ソウテイ</t>
    </rPh>
    <rPh sb="5" eb="6">
      <t>リョウ</t>
    </rPh>
    <phoneticPr fontId="1"/>
  </si>
  <si>
    <t>あり</t>
    <phoneticPr fontId="1"/>
  </si>
  <si>
    <r>
      <rPr>
        <sz val="11"/>
        <color theme="1"/>
        <rFont val="Yu Gothic UI"/>
        <family val="3"/>
        <charset val="128"/>
      </rPr>
      <t>≥</t>
    </r>
    <r>
      <rPr>
        <sz val="11"/>
        <color theme="1"/>
        <rFont val="Yu Gothic"/>
        <family val="2"/>
        <scheme val="minor"/>
      </rPr>
      <t>4</t>
    </r>
    <phoneticPr fontId="1"/>
  </si>
  <si>
    <t>甲（特別抽出等）</t>
    <rPh sb="0" eb="1">
      <t>コウ</t>
    </rPh>
    <rPh sb="2" eb="4">
      <t>トクベツ</t>
    </rPh>
    <rPh sb="4" eb="6">
      <t>チュウシュツ</t>
    </rPh>
    <rPh sb="6" eb="7">
      <t>トウ</t>
    </rPh>
    <phoneticPr fontId="1"/>
  </si>
  <si>
    <t>免除</t>
    <rPh sb="0" eb="2">
      <t>メンジョ</t>
    </rPh>
    <phoneticPr fontId="1"/>
  </si>
  <si>
    <t>○</t>
    <phoneticPr fontId="1"/>
  </si>
  <si>
    <t>変更</t>
    <rPh sb="0" eb="2">
      <t>ヘンコウ</t>
    </rPh>
    <phoneticPr fontId="2"/>
  </si>
  <si>
    <t>集計表</t>
    <rPh sb="0" eb="3">
      <t>シュウケイヒョウ</t>
    </rPh>
    <phoneticPr fontId="1"/>
  </si>
  <si>
    <t>なし</t>
    <phoneticPr fontId="1"/>
  </si>
  <si>
    <t>中（1-5TB）</t>
    <rPh sb="0" eb="1">
      <t>チュウ</t>
    </rPh>
    <phoneticPr fontId="1"/>
  </si>
  <si>
    <t>3</t>
    <phoneticPr fontId="1"/>
  </si>
  <si>
    <t>乙（特別抽出等）</t>
    <rPh sb="0" eb="1">
      <t>オツ</t>
    </rPh>
    <rPh sb="2" eb="4">
      <t>トクベツ</t>
    </rPh>
    <rPh sb="4" eb="6">
      <t>チュウシュツ</t>
    </rPh>
    <rPh sb="6" eb="7">
      <t>トウ</t>
    </rPh>
    <phoneticPr fontId="1"/>
  </si>
  <si>
    <t>３ヶ月</t>
    <rPh sb="2" eb="3">
      <t>ゲツ</t>
    </rPh>
    <phoneticPr fontId="1"/>
  </si>
  <si>
    <t>軽微な変更</t>
    <rPh sb="0" eb="2">
      <t>ケイビ</t>
    </rPh>
    <rPh sb="3" eb="5">
      <t>ヘンコウ</t>
    </rPh>
    <phoneticPr fontId="2"/>
  </si>
  <si>
    <t>サンプリングデータセット</t>
    <phoneticPr fontId="1"/>
  </si>
  <si>
    <t>特定健診等情報のみ</t>
    <rPh sb="0" eb="2">
      <t>トクテイ</t>
    </rPh>
    <rPh sb="2" eb="4">
      <t>ケンシン</t>
    </rPh>
    <rPh sb="4" eb="5">
      <t>トウ</t>
    </rPh>
    <rPh sb="5" eb="7">
      <t>ジョウホウ</t>
    </rPh>
    <phoneticPr fontId="1"/>
  </si>
  <si>
    <t>小（&lt;1TB）</t>
    <rPh sb="0" eb="1">
      <t>ショウ</t>
    </rPh>
    <phoneticPr fontId="1"/>
  </si>
  <si>
    <t>2</t>
    <phoneticPr fontId="1"/>
  </si>
  <si>
    <t>丙（特別抽出等）</t>
    <rPh sb="0" eb="1">
      <t>ヘイ</t>
    </rPh>
    <rPh sb="2" eb="6">
      <t>トクベツチュウシュツ</t>
    </rPh>
    <rPh sb="6" eb="7">
      <t>トウ</t>
    </rPh>
    <phoneticPr fontId="1"/>
  </si>
  <si>
    <t>１ヶ月</t>
    <rPh sb="2" eb="3">
      <t>ゲツ</t>
    </rPh>
    <phoneticPr fontId="1"/>
  </si>
  <si>
    <t>1</t>
    <phoneticPr fontId="1"/>
  </si>
  <si>
    <t>特別抽出データ</t>
    <rPh sb="0" eb="2">
      <t>トクベツ</t>
    </rPh>
    <rPh sb="2" eb="4">
      <t>チュウシュツ</t>
    </rPh>
    <phoneticPr fontId="2"/>
  </si>
  <si>
    <t>対象外（～令和７年度）</t>
    <rPh sb="0" eb="3">
      <t>タイショウガイ</t>
    </rPh>
    <rPh sb="5" eb="7">
      <t>レイワ</t>
    </rPh>
    <rPh sb="8" eb="10">
      <t>ネンド</t>
    </rPh>
    <phoneticPr fontId="1"/>
  </si>
  <si>
    <t>対象外（令和８年度）</t>
    <rPh sb="0" eb="3">
      <t>タイショウガイ</t>
    </rPh>
    <rPh sb="4" eb="6">
      <t>レイワ</t>
    </rPh>
    <rPh sb="7" eb="9">
      <t>ネンド</t>
    </rPh>
    <phoneticPr fontId="1"/>
  </si>
  <si>
    <t>NDB-β</t>
    <phoneticPr fontId="1"/>
  </si>
  <si>
    <t>丙（オンサイト）</t>
    <rPh sb="0" eb="1">
      <t>ヘイ</t>
    </rPh>
    <phoneticPr fontId="1"/>
  </si>
  <si>
    <t>リモート用全量NDB</t>
    <rPh sb="4" eb="7">
      <t>ヨウゼンリョウ</t>
    </rPh>
    <phoneticPr fontId="1"/>
  </si>
  <si>
    <t>約16ヶ月分</t>
    <rPh sb="0" eb="1">
      <t>ヤク</t>
    </rPh>
    <rPh sb="4" eb="5">
      <t>ゲツ</t>
    </rPh>
    <rPh sb="5" eb="6">
      <t>フン</t>
    </rPh>
    <phoneticPr fontId="1"/>
  </si>
  <si>
    <t>約4ヶ月分</t>
    <rPh sb="0" eb="1">
      <t>ヤク</t>
    </rPh>
    <rPh sb="3" eb="4">
      <t>ゲツ</t>
    </rPh>
    <rPh sb="4" eb="5">
      <t>ブン</t>
    </rPh>
    <phoneticPr fontId="1"/>
  </si>
  <si>
    <t>減額（上限額非適用）</t>
    <rPh sb="0" eb="2">
      <t>ゲンガク</t>
    </rPh>
    <rPh sb="3" eb="6">
      <t>ジョウゲンガク</t>
    </rPh>
    <rPh sb="6" eb="7">
      <t>ヒ</t>
    </rPh>
    <rPh sb="7" eb="9">
      <t>テキヨウ</t>
    </rPh>
    <phoneticPr fontId="1"/>
  </si>
  <si>
    <t>減額（10%上限額適用）</t>
    <rPh sb="0" eb="2">
      <t>ゲンガク</t>
    </rPh>
    <rPh sb="6" eb="8">
      <t>ジョウゲン</t>
    </rPh>
    <rPh sb="8" eb="9">
      <t>ガク</t>
    </rPh>
    <rPh sb="9" eb="11">
      <t>テキヨウ</t>
    </rPh>
    <phoneticPr fontId="1"/>
  </si>
  <si>
    <t>減額（5%上限額適用）</t>
    <rPh sb="0" eb="2">
      <t>ゲンガク</t>
    </rPh>
    <rPh sb="5" eb="8">
      <t>ジョウゲンガク</t>
    </rPh>
    <rPh sb="8" eb="10">
      <t>テキヨウ</t>
    </rPh>
    <phoneticPr fontId="1"/>
  </si>
  <si>
    <t>手数料推計ツールの手引きをご確認の上、ご利用ください。（推計額が#N/Aと表示される場合、入力漏れや誤りが考えられますので、全ての入力項目が適切に選択されているかご確認ください。）</t>
    <rPh sb="0" eb="5">
      <t>テスウリョウスイケイ</t>
    </rPh>
    <rPh sb="9" eb="11">
      <t>テビ</t>
    </rPh>
    <rPh sb="14" eb="16">
      <t>カクニン</t>
    </rPh>
    <rPh sb="17" eb="18">
      <t>ウエ</t>
    </rPh>
    <rPh sb="20" eb="22">
      <t>リヨウ</t>
    </rPh>
    <phoneticPr fontId="1"/>
  </si>
  <si>
    <t>抽出なし（変更申出時）</t>
    <rPh sb="0" eb="2">
      <t>チュウシュツ</t>
    </rPh>
    <rPh sb="5" eb="7">
      <t>ヘンコウ</t>
    </rPh>
    <rPh sb="7" eb="9">
      <t>モウシデ</t>
    </rPh>
    <rPh sb="9" eb="10">
      <t>ジ</t>
    </rPh>
    <phoneticPr fontId="1"/>
  </si>
  <si>
    <t>延長なし（変更申出時）</t>
    <rPh sb="0" eb="2">
      <t>エンチョウ</t>
    </rPh>
    <rPh sb="5" eb="7">
      <t>ヘンコウ</t>
    </rPh>
    <rPh sb="7" eb="9">
      <t>モウシデ</t>
    </rPh>
    <rPh sb="9" eb="10">
      <t>ジ</t>
    </rPh>
    <phoneticPr fontId="1"/>
  </si>
  <si>
    <t>約32ヶ月分</t>
    <rPh sb="0" eb="1">
      <t>ヤク</t>
    </rPh>
    <rPh sb="4" eb="5">
      <t>ゲツ</t>
    </rPh>
    <rPh sb="5" eb="6">
      <t>フン</t>
    </rPh>
    <phoneticPr fontId="1"/>
  </si>
  <si>
    <t>なし</t>
  </si>
  <si>
    <t>ー</t>
  </si>
  <si>
    <t>NDB-β</t>
  </si>
  <si>
    <t>2025年12月17日最終更新</t>
    <rPh sb="4" eb="5">
      <t>ネン</t>
    </rPh>
    <rPh sb="7" eb="8">
      <t>ガツ</t>
    </rPh>
    <rPh sb="10" eb="11">
      <t>ニチ</t>
    </rPh>
    <rPh sb="11" eb="13">
      <t>サイシュウ</t>
    </rPh>
    <rPh sb="13" eb="15">
      <t>コウシン</t>
    </rPh>
    <phoneticPr fontId="1"/>
  </si>
  <si>
    <t>１～３表</t>
    <rPh sb="3" eb="4">
      <t>ヒョウ</t>
    </rPh>
    <phoneticPr fontId="1"/>
  </si>
  <si>
    <t>４～10表</t>
    <rPh sb="4" eb="5">
      <t>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</si>
</sst>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2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1"/>
      <color theme="1"/>
      <name val="Yu Gothic UI"/>
      <family val="3"/>
      <charset val="128"/>
    </font>
    <font>
      <sz val="11"/>
      <color theme="1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18"/>
      <color theme="1"/>
      <name val="Yu Gothic"/>
      <family val="3"/>
      <charset val="128"/>
      <scheme val="minor"/>
    </font>
    <font>
      <b/>
      <sz val="12"/>
      <color rgb="FFFF0000"/>
      <name val="Yu Gothic"/>
      <family val="3"/>
      <charset val="128"/>
      <scheme val="minor"/>
    </font>
    <font>
      <sz val="11"/>
      <color theme="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11"/>
      <color theme="0"/>
      <name val="Yu Gothic"/>
      <family val="2"/>
      <scheme val="minor"/>
    </font>
    <font>
      <sz val="11"/>
      <color theme="0" tint="-0.499984740745262"/>
      <name val="Yu Gothic"/>
      <family val="2"/>
      <scheme val="minor"/>
    </font>
    <font>
      <sz val="11"/>
      <name val="Yu Gothic"/>
      <family val="3"/>
      <charset val="128"/>
      <scheme val="minor"/>
    </font>
    <font>
      <b/>
      <sz val="12"/>
      <name val="Yu Gothic"/>
      <family val="3"/>
      <charset val="128"/>
      <scheme val="minor"/>
    </font>
    <font>
      <sz val="11"/>
      <color rgb="FFFF0000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0"/>
      <color theme="1"/>
      <name val="Yu Gothic"/>
      <family val="3"/>
      <charset val="128"/>
      <scheme val="minor"/>
    </font>
    <font>
      <b/>
      <sz val="18"/>
      <color rgb="FF000000"/>
      <name val="Yu Gothic"/>
      <family val="3"/>
      <charset val="128"/>
      <scheme val="minor"/>
    </font>
    <font>
      <b/>
      <sz val="11"/>
      <name val="Yu Gothic"/>
      <family val="3"/>
      <charset val="128"/>
      <scheme val="minor"/>
    </font>
    <font>
      <sz val="12"/>
      <name val="Yu Gothic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38" fontId="8" fillId="0" borderId="0" applyFont="0" applyFill="0" applyBorder="0" applyAlignment="0" applyProtection="0">
      <alignment vertical="center"/>
    </xf>
  </cellStyleXfs>
  <cellXfs count="58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quotePrefix="1" applyAlignment="1">
      <alignment vertical="center"/>
    </xf>
    <xf numFmtId="0" fontId="0" fillId="0" borderId="0" xfId="0" applyProtection="1">
      <protection locked="0" hidden="1"/>
    </xf>
    <xf numFmtId="0" fontId="0" fillId="0" borderId="2" xfId="0" applyBorder="1" applyProtection="1">
      <protection locked="0" hidden="1"/>
    </xf>
    <xf numFmtId="0" fontId="0" fillId="0" borderId="3" xfId="0" applyBorder="1" applyProtection="1">
      <protection locked="0" hidden="1"/>
    </xf>
    <xf numFmtId="0" fontId="0" fillId="0" borderId="4" xfId="0" applyBorder="1" applyProtection="1">
      <protection locked="0" hidden="1"/>
    </xf>
    <xf numFmtId="5" fontId="0" fillId="0" borderId="5" xfId="0" applyNumberFormat="1" applyBorder="1" applyAlignment="1" applyProtection="1">
      <alignment horizontal="right"/>
      <protection locked="0" hidden="1"/>
    </xf>
    <xf numFmtId="0" fontId="9" fillId="2" borderId="1" xfId="0" applyFont="1" applyFill="1" applyBorder="1" applyAlignment="1" applyProtection="1">
      <alignment vertical="center"/>
      <protection locked="0" hidden="1"/>
    </xf>
    <xf numFmtId="0" fontId="9" fillId="2" borderId="1" xfId="0" applyFont="1" applyFill="1" applyBorder="1" applyAlignment="1" applyProtection="1">
      <alignment horizontal="left" vertical="center"/>
      <protection locked="0" hidden="1"/>
    </xf>
    <xf numFmtId="0" fontId="0" fillId="0" borderId="1" xfId="0" applyBorder="1" applyProtection="1">
      <protection locked="0" hidden="1"/>
    </xf>
    <xf numFmtId="0" fontId="9" fillId="0" borderId="1" xfId="0" applyFont="1" applyBorder="1" applyAlignment="1" applyProtection="1">
      <alignment vertical="center"/>
      <protection locked="0" hidden="1"/>
    </xf>
    <xf numFmtId="38" fontId="9" fillId="0" borderId="1" xfId="1" applyFont="1" applyBorder="1" applyAlignment="1" applyProtection="1">
      <alignment horizontal="right" vertical="center"/>
      <protection locked="0" hidden="1"/>
    </xf>
    <xf numFmtId="0" fontId="10" fillId="0" borderId="0" xfId="0" applyFont="1" applyProtection="1">
      <protection locked="0" hidden="1"/>
    </xf>
    <xf numFmtId="0" fontId="0" fillId="3" borderId="1" xfId="0" applyFill="1" applyBorder="1" applyProtection="1">
      <protection locked="0" hidden="1"/>
    </xf>
    <xf numFmtId="38" fontId="9" fillId="0" borderId="1" xfId="1" applyFont="1" applyBorder="1" applyProtection="1">
      <alignment vertical="center"/>
      <protection locked="0" hidden="1"/>
    </xf>
    <xf numFmtId="0" fontId="9" fillId="0" borderId="0" xfId="0" applyFont="1" applyAlignment="1" applyProtection="1">
      <alignment vertical="center"/>
      <protection locked="0" hidden="1"/>
    </xf>
    <xf numFmtId="38" fontId="9" fillId="0" borderId="0" xfId="1" applyFont="1" applyBorder="1" applyProtection="1">
      <alignment vertical="center"/>
      <protection locked="0" hidden="1"/>
    </xf>
    <xf numFmtId="0" fontId="4" fillId="0" borderId="0" xfId="0" applyFont="1" applyAlignment="1" applyProtection="1">
      <alignment vertical="center"/>
      <protection locked="0" hidden="1"/>
    </xf>
    <xf numFmtId="38" fontId="9" fillId="0" borderId="1" xfId="1" applyFont="1" applyFill="1" applyBorder="1" applyAlignment="1" applyProtection="1">
      <alignment horizontal="right" vertical="center"/>
      <protection locked="0" hidden="1"/>
    </xf>
    <xf numFmtId="38" fontId="9" fillId="0" borderId="1" xfId="1" applyFont="1" applyFill="1" applyBorder="1" applyProtection="1">
      <alignment vertical="center"/>
      <protection locked="0" hidden="1"/>
    </xf>
    <xf numFmtId="0" fontId="5" fillId="0" borderId="0" xfId="0" applyFont="1" applyProtection="1">
      <protection locked="0" hidden="1"/>
    </xf>
    <xf numFmtId="0" fontId="0" fillId="4" borderId="2" xfId="0" applyFill="1" applyBorder="1" applyProtection="1">
      <protection locked="0" hidden="1"/>
    </xf>
    <xf numFmtId="0" fontId="0" fillId="4" borderId="6" xfId="0" applyFill="1" applyBorder="1" applyProtection="1">
      <protection locked="0" hidden="1"/>
    </xf>
    <xf numFmtId="0" fontId="0" fillId="4" borderId="7" xfId="0" applyFill="1" applyBorder="1" applyProtection="1">
      <protection locked="0" hidden="1"/>
    </xf>
    <xf numFmtId="0" fontId="0" fillId="5" borderId="8" xfId="0" applyFill="1" applyBorder="1" applyProtection="1">
      <protection locked="0" hidden="1"/>
    </xf>
    <xf numFmtId="0" fontId="0" fillId="5" borderId="9" xfId="0" applyFill="1" applyBorder="1" applyProtection="1">
      <protection locked="0" hidden="1"/>
    </xf>
    <xf numFmtId="0" fontId="0" fillId="5" borderId="10" xfId="0" applyFill="1" applyBorder="1" applyProtection="1">
      <protection locked="0" hidden="1"/>
    </xf>
    <xf numFmtId="0" fontId="5" fillId="5" borderId="9" xfId="0" applyFont="1" applyFill="1" applyBorder="1" applyProtection="1">
      <protection locked="0" hidden="1"/>
    </xf>
    <xf numFmtId="0" fontId="11" fillId="0" borderId="0" xfId="0" applyFont="1" applyProtection="1">
      <protection locked="0" hidden="1"/>
    </xf>
    <xf numFmtId="0" fontId="5" fillId="6" borderId="4" xfId="0" applyFont="1" applyFill="1" applyBorder="1" applyProtection="1">
      <protection locked="0" hidden="1"/>
    </xf>
    <xf numFmtId="5" fontId="5" fillId="6" borderId="1" xfId="0" applyNumberFormat="1" applyFont="1" applyFill="1" applyBorder="1" applyAlignment="1" applyProtection="1">
      <alignment horizontal="right"/>
      <protection locked="0" hidden="1"/>
    </xf>
    <xf numFmtId="5" fontId="0" fillId="0" borderId="1" xfId="0" applyNumberFormat="1" applyBorder="1" applyProtection="1">
      <protection locked="0" hidden="1"/>
    </xf>
    <xf numFmtId="5" fontId="0" fillId="0" borderId="1" xfId="0" applyNumberFormat="1" applyBorder="1" applyAlignment="1" applyProtection="1">
      <alignment vertical="center"/>
      <protection locked="0" hidden="1"/>
    </xf>
    <xf numFmtId="0" fontId="15" fillId="0" borderId="1" xfId="0" applyFont="1" applyBorder="1" applyProtection="1">
      <protection locked="0" hidden="1"/>
    </xf>
    <xf numFmtId="5" fontId="16" fillId="0" borderId="1" xfId="0" applyNumberFormat="1" applyFont="1" applyBorder="1" applyProtection="1">
      <protection locked="0" hidden="1"/>
    </xf>
    <xf numFmtId="0" fontId="16" fillId="0" borderId="1" xfId="0" applyFont="1" applyBorder="1" applyProtection="1">
      <protection locked="0" hidden="1"/>
    </xf>
    <xf numFmtId="0" fontId="17" fillId="0" borderId="0" xfId="0" applyFont="1"/>
    <xf numFmtId="0" fontId="12" fillId="0" borderId="0" xfId="0" applyFont="1" applyProtection="1">
      <protection locked="0" hidden="1"/>
    </xf>
    <xf numFmtId="0" fontId="18" fillId="0" borderId="0" xfId="0" applyFont="1" applyProtection="1">
      <protection locked="0" hidden="1"/>
    </xf>
    <xf numFmtId="0" fontId="0" fillId="4" borderId="12" xfId="0" applyFill="1" applyBorder="1" applyAlignment="1" applyProtection="1">
      <alignment horizontal="center"/>
      <protection locked="0" hidden="1"/>
    </xf>
    <xf numFmtId="0" fontId="0" fillId="4" borderId="13" xfId="0" applyFill="1" applyBorder="1" applyAlignment="1" applyProtection="1">
      <alignment horizontal="center"/>
      <protection locked="0" hidden="1"/>
    </xf>
    <xf numFmtId="0" fontId="0" fillId="4" borderId="14" xfId="0" applyFill="1" applyBorder="1" applyAlignment="1" applyProtection="1">
      <alignment horizontal="center"/>
      <protection locked="0" hidden="1"/>
    </xf>
    <xf numFmtId="0" fontId="0" fillId="0" borderId="13" xfId="0" applyBorder="1" applyAlignment="1" applyProtection="1">
      <alignment horizontal="center"/>
      <protection locked="0" hidden="1"/>
    </xf>
    <xf numFmtId="0" fontId="0" fillId="7" borderId="13" xfId="0" applyFill="1" applyBorder="1" applyAlignment="1" applyProtection="1">
      <alignment horizontal="center"/>
      <protection locked="0" hidden="1"/>
    </xf>
    <xf numFmtId="0" fontId="6" fillId="7" borderId="0" xfId="0" applyFont="1" applyFill="1" applyProtection="1">
      <protection locked="0" hidden="1"/>
    </xf>
    <xf numFmtId="0" fontId="0" fillId="7" borderId="0" xfId="0" applyFill="1" applyProtection="1">
      <protection locked="0" hidden="1"/>
    </xf>
    <xf numFmtId="0" fontId="13" fillId="7" borderId="0" xfId="0" applyFont="1" applyFill="1" applyProtection="1">
      <protection locked="0" hidden="1"/>
    </xf>
    <xf numFmtId="0" fontId="7" fillId="7" borderId="0" xfId="0" applyFont="1" applyFill="1" applyProtection="1">
      <protection locked="0" hidden="1"/>
    </xf>
    <xf numFmtId="0" fontId="14" fillId="7" borderId="0" xfId="0" applyFont="1" applyFill="1" applyProtection="1">
      <protection locked="0" hidden="1"/>
    </xf>
    <xf numFmtId="0" fontId="13" fillId="7" borderId="11" xfId="0" applyFont="1" applyFill="1" applyBorder="1" applyAlignment="1" applyProtection="1">
      <alignment horizontal="center"/>
      <protection locked="0" hidden="1"/>
    </xf>
    <xf numFmtId="0" fontId="19" fillId="7" borderId="0" xfId="0" applyFont="1" applyFill="1" applyProtection="1">
      <protection locked="0" hidden="1"/>
    </xf>
    <xf numFmtId="0" fontId="4" fillId="7" borderId="0" xfId="0" applyFont="1" applyFill="1" applyProtection="1">
      <protection locked="0" hidden="1"/>
    </xf>
    <xf numFmtId="0" fontId="0" fillId="7" borderId="0" xfId="0" applyFill="1" applyAlignment="1" applyProtection="1">
      <alignment horizontal="right"/>
      <protection locked="0" hidden="1"/>
    </xf>
    <xf numFmtId="5" fontId="0" fillId="7" borderId="0" xfId="0" applyNumberFormat="1" applyFill="1" applyProtection="1">
      <protection locked="0" hidden="1"/>
    </xf>
    <xf numFmtId="0" fontId="5" fillId="7" borderId="0" xfId="0" applyFont="1" applyFill="1" applyProtection="1">
      <protection locked="0" hidden="1"/>
    </xf>
    <xf numFmtId="5" fontId="5" fillId="7" borderId="0" xfId="0" applyNumberFormat="1" applyFont="1" applyFill="1" applyAlignment="1" applyProtection="1">
      <alignment horizontal="right"/>
      <protection locked="0"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2.xml" Type="http://schemas.openxmlformats.org/officeDocument/2006/relationships/customXml"/><Relationship Id="rId11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metadata.xml" Type="http://schemas.openxmlformats.org/officeDocument/2006/relationships/sheetMetadata"/><Relationship Id="rId8" Target="calcChain.xml" Type="http://schemas.openxmlformats.org/officeDocument/2006/relationships/calcChain"/><Relationship Id="rId9" Target="../customXml/item1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539479</xdr:colOff>
      <xdr:row>1</xdr:row>
      <xdr:rowOff>9526</xdr:rowOff>
    </xdr:from>
    <xdr:to>
      <xdr:col>17</xdr:col>
      <xdr:colOff>368026</xdr:colOff>
      <xdr:row>3</xdr:row>
      <xdr:rowOff>142199</xdr:rowOff>
    </xdr:to>
    <xdr:sp macro="" textlink="">
      <xdr:nvSpPr>
        <xdr:cNvPr id="30" name="吹き出し: 折線 29">
          <a:extLst>
            <a:ext uri="{FF2B5EF4-FFF2-40B4-BE49-F238E27FC236}">
              <a16:creationId xmlns:a16="http://schemas.microsoft.com/office/drawing/2014/main" id="{34F35A62-6535-8BD9-7933-B9B0571C0B50}"/>
            </a:ext>
          </a:extLst>
        </xdr:cNvPr>
        <xdr:cNvSpPr/>
      </xdr:nvSpPr>
      <xdr:spPr>
        <a:xfrm>
          <a:off x="13864954" y="390526"/>
          <a:ext cx="7524747" cy="656548"/>
        </a:xfrm>
        <a:prstGeom prst="borderCallout2">
          <a:avLst>
            <a:gd name="adj1" fmla="val 48050"/>
            <a:gd name="adj2" fmla="val -928"/>
            <a:gd name="adj3" fmla="val 48050"/>
            <a:gd name="adj4" fmla="val -3097"/>
            <a:gd name="adj5" fmla="val 286404"/>
            <a:gd name="adj6" fmla="val -15629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kumimoji="1" lang="ja-JP" altLang="en-US" sz="900" b="1" u="sng">
              <a:solidFill>
                <a:schemeClr val="tx1"/>
              </a:solidFill>
            </a:rPr>
            <a:t>申出区分</a:t>
          </a:r>
          <a:endParaRPr kumimoji="1" lang="en-US" altLang="ja-JP" sz="900" b="1" u="sng">
            <a:solidFill>
              <a:schemeClr val="tx1"/>
            </a:solidFill>
          </a:endParaRPr>
        </a:p>
        <a:p>
          <a:pPr algn="l"/>
          <a:r>
            <a:rPr lang="ja-JP" altLang="en-US" sz="900"/>
            <a:t>新規申出であれば「新規」、データの追加抽出又は取扱区域の追加・変更、研究目的の変更等を伴う変更申出であれば「変更」、その他の変更申出であれば「軽微な変更」を選択してください。</a:t>
          </a:r>
          <a:endParaRPr lang="en-US" altLang="ja-JP" sz="900"/>
        </a:p>
      </xdr:txBody>
    </xdr:sp>
    <xdr:clientData/>
  </xdr:twoCellAnchor>
  <xdr:twoCellAnchor>
    <xdr:from>
      <xdr:col>9</xdr:col>
      <xdr:colOff>539479</xdr:colOff>
      <xdr:row>3</xdr:row>
      <xdr:rowOff>167623</xdr:rowOff>
    </xdr:from>
    <xdr:to>
      <xdr:col>17</xdr:col>
      <xdr:colOff>368025</xdr:colOff>
      <xdr:row>6</xdr:row>
      <xdr:rowOff>87448</xdr:rowOff>
    </xdr:to>
    <xdr:sp macro="" textlink="">
      <xdr:nvSpPr>
        <xdr:cNvPr id="31" name="吹き出し: 折線 30">
          <a:extLst>
            <a:ext uri="{FF2B5EF4-FFF2-40B4-BE49-F238E27FC236}">
              <a16:creationId xmlns:a16="http://schemas.microsoft.com/office/drawing/2014/main" id="{DB57F1A8-2137-DFDB-AEDF-4B3571ED2197}"/>
            </a:ext>
          </a:extLst>
        </xdr:cNvPr>
        <xdr:cNvSpPr/>
      </xdr:nvSpPr>
      <xdr:spPr>
        <a:xfrm>
          <a:off x="13864954" y="1072498"/>
          <a:ext cx="7524746" cy="672300"/>
        </a:xfrm>
        <a:prstGeom prst="borderCallout2">
          <a:avLst>
            <a:gd name="adj1" fmla="val 48050"/>
            <a:gd name="adj2" fmla="val -1070"/>
            <a:gd name="adj3" fmla="val 48050"/>
            <a:gd name="adj4" fmla="val -2947"/>
            <a:gd name="adj5" fmla="val 218069"/>
            <a:gd name="adj6" fmla="val -15721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kumimoji="1" lang="ja-JP" altLang="en-US" sz="900" b="1" u="sng">
              <a:solidFill>
                <a:schemeClr val="tx1"/>
              </a:solidFill>
            </a:rPr>
            <a:t>データ種別</a:t>
          </a:r>
          <a:r>
            <a:rPr kumimoji="1" lang="ja-JP" altLang="en-US" sz="900">
              <a:solidFill>
                <a:schemeClr val="tx1"/>
              </a:solidFill>
            </a:rPr>
            <a:t>（①媒体提供と②</a:t>
          </a:r>
          <a:r>
            <a:rPr kumimoji="1" lang="en-US" altLang="ja-JP" sz="900">
              <a:solidFill>
                <a:schemeClr val="tx1"/>
              </a:solidFill>
            </a:rPr>
            <a:t>HIC</a:t>
          </a:r>
          <a:r>
            <a:rPr kumimoji="1" lang="ja-JP" altLang="en-US" sz="900">
              <a:solidFill>
                <a:schemeClr val="tx1"/>
              </a:solidFill>
            </a:rPr>
            <a:t>においてのみ選択肢があります。）</a:t>
          </a:r>
          <a:endParaRPr kumimoji="1" lang="en-US" altLang="ja-JP" sz="900">
            <a:solidFill>
              <a:schemeClr val="tx1"/>
            </a:solidFill>
          </a:endParaRPr>
        </a:p>
        <a:p>
          <a:pPr marL="87313" indent="-87313">
            <a:buFont typeface="+mj-ea"/>
            <a:buAutoNum type="circleNumDbPlain"/>
          </a:pPr>
          <a:r>
            <a:rPr lang="ja-JP" altLang="en-US" sz="900"/>
            <a:t>媒体提供では、利用するデータ種別を「特別抽出データ」「集計表」「サンプリングデータセット」から選択してください。</a:t>
          </a:r>
        </a:p>
        <a:p>
          <a:pPr marL="87313" indent="-87313" algn="l">
            <a:buFont typeface="+mj-ea"/>
            <a:buAutoNum type="circleNumDbPlain"/>
          </a:pPr>
          <a:r>
            <a:rPr lang="en-US" altLang="ja-JP" sz="900"/>
            <a:t>HIC</a:t>
          </a:r>
          <a:r>
            <a:rPr lang="ja-JP" altLang="en-US" sz="900"/>
            <a:t>では、利用するデータ種別を「特別抽出データ」「トライアル</a:t>
          </a:r>
          <a:r>
            <a:rPr lang="en-US" altLang="ja-JP" sz="900"/>
            <a:t>/</a:t>
          </a:r>
          <a:r>
            <a:rPr lang="ja-JP" altLang="en-US" sz="900"/>
            <a:t>通年パネル</a:t>
          </a:r>
          <a:r>
            <a:rPr lang="en-US" altLang="ja-JP" sz="900"/>
            <a:t>DS</a:t>
          </a:r>
          <a:r>
            <a:rPr lang="ja-JP" altLang="en-US" sz="900"/>
            <a:t>」「</a:t>
          </a:r>
          <a:r>
            <a:rPr lang="en-US" altLang="ja-JP" sz="900"/>
            <a:t>NDB-β</a:t>
          </a:r>
          <a:r>
            <a:rPr lang="ja-JP" altLang="en-US" sz="900"/>
            <a:t>」「リモート用全量</a:t>
          </a:r>
          <a:r>
            <a:rPr lang="en-US" altLang="ja-JP" sz="900"/>
            <a:t>NDB</a:t>
          </a:r>
          <a:r>
            <a:rPr lang="ja-JP" altLang="en-US" sz="900"/>
            <a:t>」から選択してください。</a:t>
          </a:r>
          <a:endParaRPr lang="en-US" altLang="ja-JP" sz="900"/>
        </a:p>
      </xdr:txBody>
    </xdr:sp>
    <xdr:clientData/>
  </xdr:twoCellAnchor>
  <xdr:twoCellAnchor>
    <xdr:from>
      <xdr:col>9</xdr:col>
      <xdr:colOff>539479</xdr:colOff>
      <xdr:row>6</xdr:row>
      <xdr:rowOff>112872</xdr:rowOff>
    </xdr:from>
    <xdr:to>
      <xdr:col>17</xdr:col>
      <xdr:colOff>368025</xdr:colOff>
      <xdr:row>8</xdr:row>
      <xdr:rowOff>96678</xdr:rowOff>
    </xdr:to>
    <xdr:sp macro="" textlink="">
      <xdr:nvSpPr>
        <xdr:cNvPr id="32" name="吹き出し: 折線 31">
          <a:extLst>
            <a:ext uri="{FF2B5EF4-FFF2-40B4-BE49-F238E27FC236}">
              <a16:creationId xmlns:a16="http://schemas.microsoft.com/office/drawing/2014/main" id="{ADEF2C50-B0B7-3F26-30C1-CDC96686417D}"/>
            </a:ext>
          </a:extLst>
        </xdr:cNvPr>
        <xdr:cNvSpPr/>
      </xdr:nvSpPr>
      <xdr:spPr>
        <a:xfrm>
          <a:off x="13864954" y="1770222"/>
          <a:ext cx="7524746" cy="479106"/>
        </a:xfrm>
        <a:prstGeom prst="borderCallout2">
          <a:avLst>
            <a:gd name="adj1" fmla="val 48050"/>
            <a:gd name="adj2" fmla="val -1071"/>
            <a:gd name="adj3" fmla="val 48050"/>
            <a:gd name="adj4" fmla="val -3241"/>
            <a:gd name="adj5" fmla="val 210801"/>
            <a:gd name="adj6" fmla="val -15674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kumimoji="1" lang="ja-JP" altLang="en-US" sz="900" b="1" u="sng">
              <a:solidFill>
                <a:schemeClr val="tx1"/>
              </a:solidFill>
            </a:rPr>
            <a:t>他の</a:t>
          </a:r>
          <a:r>
            <a:rPr kumimoji="1" lang="en-US" altLang="ja-JP" sz="900" b="1" u="sng">
              <a:solidFill>
                <a:schemeClr val="tx1"/>
              </a:solidFill>
            </a:rPr>
            <a:t>DB</a:t>
          </a:r>
          <a:r>
            <a:rPr kumimoji="1" lang="ja-JP" altLang="en-US" sz="900" b="1" u="sng">
              <a:solidFill>
                <a:schemeClr val="tx1"/>
              </a:solidFill>
            </a:rPr>
            <a:t>との連結申出区分</a:t>
          </a:r>
          <a:r>
            <a:rPr kumimoji="1" lang="ja-JP" altLang="en-US" sz="900">
              <a:solidFill>
                <a:schemeClr val="tx1"/>
              </a:solidFill>
            </a:rPr>
            <a:t>（データ種別が「特別抽出」の場合のみ選択肢があります。）</a:t>
          </a:r>
          <a:endParaRPr kumimoji="1" lang="en-US" altLang="ja-JP" sz="900">
            <a:solidFill>
              <a:schemeClr val="tx1"/>
            </a:solidFill>
          </a:endParaRPr>
        </a:p>
        <a:p>
          <a:pPr algn="l"/>
          <a:r>
            <a:rPr lang="ja-JP" altLang="en-US" sz="900"/>
            <a:t>他の</a:t>
          </a:r>
          <a:r>
            <a:rPr lang="en-US" altLang="ja-JP" sz="900"/>
            <a:t>DB</a:t>
          </a:r>
          <a:r>
            <a:rPr lang="ja-JP" altLang="en-US" sz="900"/>
            <a:t>との連結解析を行う場合、「あり」を選択してください。</a:t>
          </a:r>
        </a:p>
      </xdr:txBody>
    </xdr:sp>
    <xdr:clientData/>
  </xdr:twoCellAnchor>
  <xdr:twoCellAnchor>
    <xdr:from>
      <xdr:col>9</xdr:col>
      <xdr:colOff>539479</xdr:colOff>
      <xdr:row>8</xdr:row>
      <xdr:rowOff>122102</xdr:rowOff>
    </xdr:from>
    <xdr:to>
      <xdr:col>17</xdr:col>
      <xdr:colOff>368025</xdr:colOff>
      <xdr:row>11</xdr:row>
      <xdr:rowOff>70502</xdr:rowOff>
    </xdr:to>
    <xdr:sp macro="" textlink="">
      <xdr:nvSpPr>
        <xdr:cNvPr id="33" name="吹き出し: 折線 32">
          <a:extLst>
            <a:ext uri="{FF2B5EF4-FFF2-40B4-BE49-F238E27FC236}">
              <a16:creationId xmlns:a16="http://schemas.microsoft.com/office/drawing/2014/main" id="{3601BEAB-B591-5ED7-030E-80BD14C68125}"/>
            </a:ext>
          </a:extLst>
        </xdr:cNvPr>
        <xdr:cNvSpPr/>
      </xdr:nvSpPr>
      <xdr:spPr>
        <a:xfrm>
          <a:off x="13864954" y="2274752"/>
          <a:ext cx="7524746" cy="672300"/>
        </a:xfrm>
        <a:prstGeom prst="borderCallout2">
          <a:avLst>
            <a:gd name="adj1" fmla="val 48050"/>
            <a:gd name="adj2" fmla="val -1071"/>
            <a:gd name="adj3" fmla="val 48050"/>
            <a:gd name="adj4" fmla="val -3241"/>
            <a:gd name="adj5" fmla="val 108388"/>
            <a:gd name="adj6" fmla="val -15473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900" b="1" u="sng">
              <a:solidFill>
                <a:schemeClr val="tx1"/>
              </a:solidFill>
            </a:rPr>
            <a:t>利用するデータ</a:t>
          </a:r>
          <a:r>
            <a:rPr kumimoji="1" lang="ja-JP" altLang="en-US" sz="900">
              <a:solidFill>
                <a:schemeClr val="tx1"/>
              </a:solidFill>
            </a:rPr>
            <a:t>（データ種別が「特別抽出」「集計表」の場合のみ選択肢があります。）</a:t>
          </a:r>
          <a:endParaRPr kumimoji="1" lang="en-US" altLang="ja-JP" sz="900" b="1" u="sng">
            <a:solidFill>
              <a:schemeClr val="tx1"/>
            </a:solidFill>
          </a:endParaRPr>
        </a:p>
        <a:p>
          <a:pPr algn="l"/>
          <a:r>
            <a:rPr lang="ja-JP" altLang="en-US" sz="900"/>
            <a:t>レセプト情報、特定健診等情報、死亡情報を利用する場合は「レセプト情報＋他の情報」、レセプト情報のみを利用する場合は「レセプト情報のみ」、特定健診等情報のみを利用する場合は「特定健診等情報のみ」を選択してください。</a:t>
          </a:r>
        </a:p>
      </xdr:txBody>
    </xdr:sp>
    <xdr:clientData/>
  </xdr:twoCellAnchor>
  <xdr:twoCellAnchor>
    <xdr:from>
      <xdr:col>9</xdr:col>
      <xdr:colOff>539477</xdr:colOff>
      <xdr:row>11</xdr:row>
      <xdr:rowOff>95926</xdr:rowOff>
    </xdr:from>
    <xdr:to>
      <xdr:col>17</xdr:col>
      <xdr:colOff>368027</xdr:colOff>
      <xdr:row>15</xdr:row>
      <xdr:rowOff>202114</xdr:rowOff>
    </xdr:to>
    <xdr:sp macro="" textlink="">
      <xdr:nvSpPr>
        <xdr:cNvPr id="34" name="吹き出し: 折線 33">
          <a:extLst>
            <a:ext uri="{FF2B5EF4-FFF2-40B4-BE49-F238E27FC236}">
              <a16:creationId xmlns:a16="http://schemas.microsoft.com/office/drawing/2014/main" id="{465C508A-3C08-8CF2-27EB-9E285512C053}"/>
            </a:ext>
          </a:extLst>
        </xdr:cNvPr>
        <xdr:cNvSpPr/>
      </xdr:nvSpPr>
      <xdr:spPr>
        <a:xfrm>
          <a:off x="13864952" y="2972476"/>
          <a:ext cx="7524750" cy="1058688"/>
        </a:xfrm>
        <a:prstGeom prst="borderCallout2">
          <a:avLst>
            <a:gd name="adj1" fmla="val 48050"/>
            <a:gd name="adj2" fmla="val -1071"/>
            <a:gd name="adj3" fmla="val 48050"/>
            <a:gd name="adj4" fmla="val -3241"/>
            <a:gd name="adj5" fmla="val 26020"/>
            <a:gd name="adj6" fmla="val -15494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900" b="1" u="sng">
              <a:solidFill>
                <a:schemeClr val="tx1"/>
              </a:solidFill>
            </a:rPr>
            <a:t>想定データ容量等</a:t>
          </a:r>
          <a:r>
            <a:rPr kumimoji="1" lang="ja-JP" altLang="en-US" sz="900">
              <a:solidFill>
                <a:schemeClr val="tx1"/>
              </a:solidFill>
            </a:rPr>
            <a:t>（データ種別によって表示項目が変わります。）</a:t>
          </a:r>
          <a:endParaRPr kumimoji="1" lang="en-US" altLang="ja-JP" sz="900" b="1" u="sng">
            <a:solidFill>
              <a:schemeClr val="tx1"/>
            </a:solidFill>
          </a:endParaRPr>
        </a:p>
        <a:p>
          <a:pPr algn="l"/>
          <a:r>
            <a:rPr lang="ja-JP" altLang="en-US" sz="900"/>
            <a:t>データ種別が「特別抽出」の場合、手数料推計ツールの手引き</a:t>
          </a:r>
          <a:r>
            <a:rPr lang="en-US" altLang="ja-JP" sz="900"/>
            <a:t>P7</a:t>
          </a:r>
          <a:r>
            <a:rPr lang="ja-JP" altLang="en-US" sz="900"/>
            <a:t>～</a:t>
          </a:r>
          <a:r>
            <a:rPr lang="en-US" altLang="ja-JP" sz="900"/>
            <a:t>14</a:t>
          </a:r>
          <a:r>
            <a:rPr lang="ja-JP" altLang="en-US" sz="900"/>
            <a:t>を参照し、想定データ容量を選択してください。</a:t>
          </a:r>
          <a:endParaRPr lang="en-US" altLang="ja-JP" sz="900"/>
        </a:p>
        <a:p>
          <a:pPr algn="l"/>
          <a:r>
            <a:rPr lang="ja-JP" altLang="en-US" sz="900"/>
            <a:t>データ種別が「集計表」の場合、求める集計表の数を選択してください。</a:t>
          </a:r>
          <a:endParaRPr lang="en-US" altLang="ja-JP" sz="900"/>
        </a:p>
        <a:p>
          <a:pPr algn="l"/>
          <a:r>
            <a:rPr lang="ja-JP" altLang="en-US" sz="900"/>
            <a:t>データ種別が「サンプリングデータセット」の場合、求めるデータセットが何ヶ月分かを選択してください。</a:t>
          </a:r>
          <a:endParaRPr lang="en-US" altLang="ja-JP" sz="900"/>
        </a:p>
        <a:p>
          <a:pPr algn="l"/>
          <a:r>
            <a:rPr lang="en-US" altLang="ja-JP" sz="900"/>
            <a:t>※</a:t>
          </a:r>
          <a:r>
            <a:rPr lang="ja-JP" altLang="en-US" sz="900"/>
            <a:t>データの追加抽出を伴わない変更申出の場合は、「抽出なし（変更申出時）」を選択してください</a:t>
          </a:r>
        </a:p>
      </xdr:txBody>
    </xdr:sp>
    <xdr:clientData/>
  </xdr:twoCellAnchor>
  <xdr:twoCellAnchor>
    <xdr:from>
      <xdr:col>9</xdr:col>
      <xdr:colOff>538847</xdr:colOff>
      <xdr:row>15</xdr:row>
      <xdr:rowOff>227538</xdr:rowOff>
    </xdr:from>
    <xdr:to>
      <xdr:col>17</xdr:col>
      <xdr:colOff>368657</xdr:colOff>
      <xdr:row>17</xdr:row>
      <xdr:rowOff>220484</xdr:rowOff>
    </xdr:to>
    <xdr:sp macro="" textlink="">
      <xdr:nvSpPr>
        <xdr:cNvPr id="35" name="吹き出し: 折線 34">
          <a:extLst>
            <a:ext uri="{FF2B5EF4-FFF2-40B4-BE49-F238E27FC236}">
              <a16:creationId xmlns:a16="http://schemas.microsoft.com/office/drawing/2014/main" id="{5626D014-C1FB-5BBC-0972-69AED5A2DF69}"/>
            </a:ext>
          </a:extLst>
        </xdr:cNvPr>
        <xdr:cNvSpPr/>
      </xdr:nvSpPr>
      <xdr:spPr>
        <a:xfrm>
          <a:off x="13864322" y="4056588"/>
          <a:ext cx="7526010" cy="478721"/>
        </a:xfrm>
        <a:prstGeom prst="borderCallout2">
          <a:avLst>
            <a:gd name="adj1" fmla="val 48050"/>
            <a:gd name="adj2" fmla="val -1071"/>
            <a:gd name="adj3" fmla="val 48050"/>
            <a:gd name="adj4" fmla="val -3241"/>
            <a:gd name="adj5" fmla="val -115876"/>
            <a:gd name="adj6" fmla="val -15465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900" b="1" u="sng">
              <a:solidFill>
                <a:schemeClr val="tx1"/>
              </a:solidFill>
            </a:rPr>
            <a:t>利用場所の数</a:t>
          </a:r>
          <a:endParaRPr kumimoji="1" lang="en-US" altLang="ja-JP" sz="900" b="1" u="sng">
            <a:solidFill>
              <a:schemeClr val="tx1"/>
            </a:solidFill>
          </a:endParaRPr>
        </a:p>
        <a:p>
          <a:r>
            <a:rPr lang="ja-JP" altLang="en-US" sz="900"/>
            <a:t>予定している利用場所が何カ所かを選択してください。</a:t>
          </a:r>
        </a:p>
      </xdr:txBody>
    </xdr:sp>
    <xdr:clientData/>
  </xdr:twoCellAnchor>
  <xdr:twoCellAnchor>
    <xdr:from>
      <xdr:col>9</xdr:col>
      <xdr:colOff>538847</xdr:colOff>
      <xdr:row>17</xdr:row>
      <xdr:rowOff>245908</xdr:rowOff>
    </xdr:from>
    <xdr:to>
      <xdr:col>17</xdr:col>
      <xdr:colOff>368658</xdr:colOff>
      <xdr:row>20</xdr:row>
      <xdr:rowOff>1114</xdr:rowOff>
    </xdr:to>
    <xdr:sp macro="" textlink="">
      <xdr:nvSpPr>
        <xdr:cNvPr id="36" name="吹き出し: 折線 35">
          <a:extLst>
            <a:ext uri="{FF2B5EF4-FFF2-40B4-BE49-F238E27FC236}">
              <a16:creationId xmlns:a16="http://schemas.microsoft.com/office/drawing/2014/main" id="{E4B03A63-8799-03B9-8E9F-5B35C8A365D7}"/>
            </a:ext>
          </a:extLst>
        </xdr:cNvPr>
        <xdr:cNvSpPr/>
      </xdr:nvSpPr>
      <xdr:spPr>
        <a:xfrm>
          <a:off x="13864322" y="4560733"/>
          <a:ext cx="7526011" cy="479106"/>
        </a:xfrm>
        <a:prstGeom prst="borderCallout2">
          <a:avLst>
            <a:gd name="adj1" fmla="val 48050"/>
            <a:gd name="adj2" fmla="val -1071"/>
            <a:gd name="adj3" fmla="val 48050"/>
            <a:gd name="adj4" fmla="val -3241"/>
            <a:gd name="adj5" fmla="val -178567"/>
            <a:gd name="adj6" fmla="val -15308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900" b="1" u="sng">
              <a:solidFill>
                <a:schemeClr val="tx1"/>
              </a:solidFill>
            </a:rPr>
            <a:t>クラウドスペック</a:t>
          </a:r>
          <a:r>
            <a:rPr kumimoji="1" lang="ja-JP" altLang="en-US" sz="900">
              <a:solidFill>
                <a:schemeClr val="tx1"/>
              </a:solidFill>
            </a:rPr>
            <a:t>（②</a:t>
          </a:r>
          <a:r>
            <a:rPr kumimoji="1" lang="en-US" altLang="ja-JP" sz="900">
              <a:solidFill>
                <a:schemeClr val="tx1"/>
              </a:solidFill>
            </a:rPr>
            <a:t>HIC</a:t>
          </a:r>
          <a:r>
            <a:rPr kumimoji="1" lang="ja-JP" altLang="en-US" sz="900">
              <a:solidFill>
                <a:schemeClr val="tx1"/>
              </a:solidFill>
            </a:rPr>
            <a:t>と③オンサイトリサーチセンターにおいてのみ選択肢があります。）</a:t>
          </a:r>
          <a:endParaRPr kumimoji="1" lang="en-US" altLang="ja-JP" sz="900">
            <a:solidFill>
              <a:schemeClr val="tx1"/>
            </a:solidFill>
          </a:endParaRPr>
        </a:p>
        <a:p>
          <a:r>
            <a:rPr lang="ja-JP" altLang="en-US" sz="900"/>
            <a:t>手数料推計ツールの手引き</a:t>
          </a:r>
          <a:r>
            <a:rPr lang="en-US" altLang="ja-JP" sz="900"/>
            <a:t>P6</a:t>
          </a:r>
          <a:r>
            <a:rPr lang="ja-JP" altLang="en-US" sz="900"/>
            <a:t>を参照し、クラウドスペックを選択してください。</a:t>
          </a:r>
          <a:endParaRPr lang="en-US" altLang="ja-JP" sz="900"/>
        </a:p>
      </xdr:txBody>
    </xdr:sp>
    <xdr:clientData/>
  </xdr:twoCellAnchor>
  <xdr:twoCellAnchor>
    <xdr:from>
      <xdr:col>9</xdr:col>
      <xdr:colOff>538162</xdr:colOff>
      <xdr:row>20</xdr:row>
      <xdr:rowOff>26538</xdr:rowOff>
    </xdr:from>
    <xdr:to>
      <xdr:col>17</xdr:col>
      <xdr:colOff>369343</xdr:colOff>
      <xdr:row>23</xdr:row>
      <xdr:rowOff>177656</xdr:rowOff>
    </xdr:to>
    <xdr:sp macro="" textlink="">
      <xdr:nvSpPr>
        <xdr:cNvPr id="37" name="吹き出し: 折線 36">
          <a:extLst>
            <a:ext uri="{FF2B5EF4-FFF2-40B4-BE49-F238E27FC236}">
              <a16:creationId xmlns:a16="http://schemas.microsoft.com/office/drawing/2014/main" id="{871BB35B-79B8-E9CC-012C-CAD2998C7DAE}"/>
            </a:ext>
          </a:extLst>
        </xdr:cNvPr>
        <xdr:cNvSpPr/>
      </xdr:nvSpPr>
      <xdr:spPr>
        <a:xfrm>
          <a:off x="13863637" y="5065263"/>
          <a:ext cx="7527381" cy="865493"/>
        </a:xfrm>
        <a:prstGeom prst="borderCallout2">
          <a:avLst>
            <a:gd name="adj1" fmla="val 48050"/>
            <a:gd name="adj2" fmla="val -1071"/>
            <a:gd name="adj3" fmla="val 48050"/>
            <a:gd name="adj4" fmla="val -3241"/>
            <a:gd name="adj5" fmla="val -128247"/>
            <a:gd name="adj6" fmla="val -15021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900" b="1" u="sng">
              <a:solidFill>
                <a:schemeClr val="tx1"/>
              </a:solidFill>
            </a:rPr>
            <a:t>クラウド利用期間</a:t>
          </a:r>
          <a:r>
            <a:rPr kumimoji="1" lang="ja-JP" altLang="en-US" sz="900">
              <a:solidFill>
                <a:schemeClr val="tx1"/>
              </a:solidFill>
            </a:rPr>
            <a:t>（②</a:t>
          </a:r>
          <a:r>
            <a:rPr kumimoji="1" lang="en-US" altLang="ja-JP" sz="900">
              <a:solidFill>
                <a:schemeClr val="tx1"/>
              </a:solidFill>
            </a:rPr>
            <a:t>HIC</a:t>
          </a:r>
          <a:r>
            <a:rPr kumimoji="1" lang="ja-JP" altLang="en-US" sz="900">
              <a:solidFill>
                <a:schemeClr val="tx1"/>
              </a:solidFill>
            </a:rPr>
            <a:t>と③オンサイトリサーチセンターにおいてのみ選択肢があります。）</a:t>
          </a:r>
          <a:endParaRPr kumimoji="1" lang="en-US" altLang="ja-JP" sz="900">
            <a:solidFill>
              <a:schemeClr val="tx1"/>
            </a:solidFill>
          </a:endParaRPr>
        </a:p>
        <a:p>
          <a:r>
            <a:rPr lang="ja-JP" altLang="en-US" sz="900"/>
            <a:t>特別抽出やリモート用全量</a:t>
          </a:r>
          <a:r>
            <a:rPr lang="en-US" altLang="ja-JP" sz="900"/>
            <a:t>NDB</a:t>
          </a:r>
          <a:r>
            <a:rPr lang="ja-JP" altLang="en-US" sz="900"/>
            <a:t>に係る新規申出の場合、「６ヶ月」を選択してください。</a:t>
          </a:r>
        </a:p>
        <a:p>
          <a:r>
            <a:rPr lang="ja-JP" altLang="en-US" sz="900"/>
            <a:t>トライアル</a:t>
          </a:r>
          <a:r>
            <a:rPr lang="en-US" altLang="ja-JP" sz="900"/>
            <a:t>/</a:t>
          </a:r>
          <a:r>
            <a:rPr lang="ja-JP" altLang="en-US" sz="900"/>
            <a:t>通年パネルデータセット、</a:t>
          </a:r>
          <a:r>
            <a:rPr lang="en-US" altLang="ja-JP" sz="900"/>
            <a:t>NDB-</a:t>
          </a:r>
          <a:r>
            <a:rPr lang="el-GR" altLang="ja-JP" sz="900"/>
            <a:t>β</a:t>
          </a:r>
          <a:r>
            <a:rPr lang="ja-JP" altLang="en-US" sz="900"/>
            <a:t>に係る新規申出の場合、 「６ヶ月」 「３ヶ月」から選択してください。</a:t>
          </a:r>
        </a:p>
        <a:p>
          <a:r>
            <a:rPr lang="ja-JP" altLang="en-US" sz="900"/>
            <a:t>変更申出の場合、「６ヶ月」「３ヶ月」「１ヶ月」「延長なし（変更申出時）」から選択してください。</a:t>
          </a:r>
        </a:p>
      </xdr:txBody>
    </xdr:sp>
    <xdr:clientData/>
  </xdr:twoCellAnchor>
  <xdr:twoCellAnchor>
    <xdr:from>
      <xdr:col>9</xdr:col>
      <xdr:colOff>538162</xdr:colOff>
      <xdr:row>23</xdr:row>
      <xdr:rowOff>203082</xdr:rowOff>
    </xdr:from>
    <xdr:to>
      <xdr:col>17</xdr:col>
      <xdr:colOff>369343</xdr:colOff>
      <xdr:row>25</xdr:row>
      <xdr:rowOff>205553</xdr:rowOff>
    </xdr:to>
    <xdr:sp macro="" textlink="">
      <xdr:nvSpPr>
        <xdr:cNvPr id="38" name="吹き出し: 折線 37">
          <a:extLst>
            <a:ext uri="{FF2B5EF4-FFF2-40B4-BE49-F238E27FC236}">
              <a16:creationId xmlns:a16="http://schemas.microsoft.com/office/drawing/2014/main" id="{B446E072-80C3-B0BC-F7C3-BDB4601CB128}"/>
            </a:ext>
          </a:extLst>
        </xdr:cNvPr>
        <xdr:cNvSpPr/>
      </xdr:nvSpPr>
      <xdr:spPr>
        <a:xfrm>
          <a:off x="13863637" y="5956182"/>
          <a:ext cx="7527381" cy="478721"/>
        </a:xfrm>
        <a:prstGeom prst="borderCallout2">
          <a:avLst>
            <a:gd name="adj1" fmla="val 48050"/>
            <a:gd name="adj2" fmla="val -1071"/>
            <a:gd name="adj3" fmla="val 48050"/>
            <a:gd name="adj4" fmla="val -3241"/>
            <a:gd name="adj5" fmla="val -359366"/>
            <a:gd name="adj6" fmla="val -15030"/>
          </a:avLst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 anchor="ctr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900" b="1" u="sng">
              <a:solidFill>
                <a:schemeClr val="tx1"/>
              </a:solidFill>
            </a:rPr>
            <a:t>手数料減免</a:t>
          </a:r>
          <a:endParaRPr kumimoji="1" lang="en-US" altLang="ja-JP" sz="900">
            <a:solidFill>
              <a:schemeClr val="tx1"/>
            </a:solidFill>
          </a:endParaRPr>
        </a:p>
        <a:p>
          <a:r>
            <a:rPr lang="ja-JP" altLang="en-US" sz="900"/>
            <a:t>手数料推計ツールの手引き</a:t>
          </a:r>
          <a:r>
            <a:rPr lang="en-US" altLang="ja-JP" sz="900"/>
            <a:t>P15</a:t>
          </a:r>
          <a:r>
            <a:rPr lang="ja-JP" altLang="en-US" sz="900"/>
            <a:t>～</a:t>
          </a:r>
          <a:r>
            <a:rPr lang="en-US" altLang="ja-JP" sz="900"/>
            <a:t>18</a:t>
          </a:r>
          <a:r>
            <a:rPr lang="ja-JP" altLang="en-US" sz="900"/>
            <a:t>を参照し、該当する区分を選択してください。</a:t>
          </a:r>
          <a:endParaRPr lang="en-US" altLang="ja-JP" sz="9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2B651-AE90-4C07-A879-0464C6BD387B}">
  <dimension ref="A1:K30"/>
  <sheetViews>
    <sheetView tabSelected="1" zoomScaleNormal="100" workbookViewId="0">
      <selection activeCell="B8" sqref="B8"/>
    </sheetView>
  </sheetViews>
  <sheetFormatPr defaultColWidth="9" defaultRowHeight="18.75"/>
  <cols>
    <col min="1" max="1" width="19.25" style="47" customWidth="1"/>
    <col min="2" max="2" width="29.625" style="47" bestFit="1" customWidth="1"/>
    <col min="3" max="3" width="7.125" style="47" customWidth="1"/>
    <col min="4" max="4" width="21.375" style="47" bestFit="1" customWidth="1"/>
    <col min="5" max="5" width="29.625" style="47" bestFit="1" customWidth="1"/>
    <col min="6" max="6" width="7.875" style="47" customWidth="1"/>
    <col min="7" max="7" width="21.375" style="47" bestFit="1" customWidth="1"/>
    <col min="8" max="8" width="29.625" style="47" bestFit="1" customWidth="1"/>
    <col min="9" max="9" width="9" style="47"/>
    <col min="10" max="11" width="23.5" style="47" bestFit="1" customWidth="1"/>
    <col min="12" max="16384" width="9" style="47"/>
  </cols>
  <sheetData>
    <row r="1" spans="1:9" ht="30">
      <c r="A1" s="46" t="s">
        <v>0</v>
      </c>
      <c r="H1" s="47" t="s">
        <v>149</v>
      </c>
    </row>
    <row r="2" spans="1:9" ht="20.25" thickBot="1">
      <c r="A2" s="48" t="s">
        <v>1</v>
      </c>
    </row>
    <row r="3" spans="1:9" ht="21" thickTop="1" thickBot="1">
      <c r="A3" s="49" t="s">
        <v>2</v>
      </c>
      <c r="B3" s="50"/>
      <c r="E3" s="51" t="s">
        <v>3</v>
      </c>
      <c r="F3" s="49" t="s">
        <v>4</v>
      </c>
    </row>
    <row r="4" spans="1:9" ht="20.25" thickTop="1">
      <c r="A4" s="48" t="s">
        <v>142</v>
      </c>
    </row>
    <row r="5" spans="1:9" s="53" customFormat="1" ht="19.5">
      <c r="A5" s="52" t="s">
        <v>5</v>
      </c>
    </row>
    <row r="6" spans="1:9" ht="19.5">
      <c r="A6" s="52" t="s">
        <v>6</v>
      </c>
    </row>
    <row r="7" spans="1:9" ht="19.5">
      <c r="A7" s="49"/>
    </row>
    <row r="8" spans="1:9" ht="19.5" thickBot="1">
      <c r="A8" s="22" t="s">
        <v>7</v>
      </c>
      <c r="B8" s="4"/>
      <c r="D8" s="22" t="s">
        <v>8</v>
      </c>
      <c r="E8" s="4"/>
      <c r="G8" s="22" t="s">
        <v>9</v>
      </c>
      <c r="H8" s="4"/>
    </row>
    <row r="9" spans="1:9" ht="19.5" thickTop="1">
      <c r="A9" s="5" t="s">
        <v>10</v>
      </c>
      <c r="B9" s="41" t="s">
        <v>11</v>
      </c>
      <c r="D9" s="5" t="s">
        <v>10</v>
      </c>
      <c r="E9" s="41" t="s">
        <v>11</v>
      </c>
      <c r="G9" s="5" t="s">
        <v>10</v>
      </c>
      <c r="H9" s="41" t="s">
        <v>11</v>
      </c>
    </row>
    <row r="10" spans="1:9">
      <c r="A10" s="6" t="s">
        <v>12</v>
      </c>
      <c r="B10" s="42" t="s">
        <v>117</v>
      </c>
      <c r="D10" s="6" t="s">
        <v>12</v>
      </c>
      <c r="E10" s="42" t="s">
        <v>148</v>
      </c>
      <c r="G10" s="6" t="s">
        <v>15</v>
      </c>
      <c r="H10" s="45" t="s">
        <v>136</v>
      </c>
    </row>
    <row r="11" spans="1:9">
      <c r="A11" s="6" t="str">
        <f>IF(B10="特別抽出データ", "他のDBとの連結", "ー")</f>
        <v>ー</v>
      </c>
      <c r="B11" s="42" t="s">
        <v>147</v>
      </c>
      <c r="D11" s="6" t="str">
        <f>IF(E10="特別抽出データ", "他のDBとの連結", "ー")</f>
        <v>ー</v>
      </c>
      <c r="E11" s="42" t="s">
        <v>146</v>
      </c>
      <c r="G11" s="6" t="s">
        <v>15</v>
      </c>
      <c r="H11" s="45" t="s">
        <v>15</v>
      </c>
    </row>
    <row r="12" spans="1:9">
      <c r="A12" s="6" t="str" cm="1">
        <f t="array" ref="A12">_xlfn.SWITCH(B10, "特別抽出データ", "利用するデータ", "集計表", "利用するデータ", "サンプリングデータセット","ー")</f>
        <v>利用するデータ</v>
      </c>
      <c r="B12" s="42" t="s">
        <v>16</v>
      </c>
      <c r="D12" s="6" t="str">
        <f>IF(E10="トライアル/通年パネルDS", "ー", "利用するデータ")</f>
        <v>利用するデータ</v>
      </c>
      <c r="E12" s="42" t="s">
        <v>16</v>
      </c>
      <c r="G12" s="6" t="s">
        <v>18</v>
      </c>
      <c r="H12" s="42" t="s">
        <v>16</v>
      </c>
    </row>
    <row r="13" spans="1:9">
      <c r="A13" s="6" t="str" cm="1">
        <f t="array" ref="A13">_xlfn.SWITCH(B10, "特別抽出データ", "想定データ容量", "集計表", "集計表の数", "サンプリングデータセット","データセットの月数")</f>
        <v>集計表の数</v>
      </c>
      <c r="B13" s="42" t="s">
        <v>150</v>
      </c>
      <c r="D13" s="6" t="str">
        <f>IF(E10="特別抽出データ", "想定データ容量※","ー")</f>
        <v>ー</v>
      </c>
      <c r="E13" s="42" t="s">
        <v>147</v>
      </c>
      <c r="G13" s="6" t="s">
        <v>15</v>
      </c>
      <c r="H13" s="45" t="s">
        <v>15</v>
      </c>
    </row>
    <row r="14" spans="1:9">
      <c r="A14" s="6" t="s">
        <v>20</v>
      </c>
      <c r="B14" s="42" t="s">
        <v>21</v>
      </c>
      <c r="D14" s="6" t="s">
        <v>20</v>
      </c>
      <c r="E14" s="42" t="s">
        <v>21</v>
      </c>
      <c r="G14" s="6" t="s">
        <v>20</v>
      </c>
      <c r="H14" s="42" t="s">
        <v>21</v>
      </c>
    </row>
    <row r="15" spans="1:9">
      <c r="A15" s="6" t="s">
        <v>15</v>
      </c>
      <c r="B15" s="44" t="s">
        <v>15</v>
      </c>
      <c r="D15" s="6" t="s">
        <v>22</v>
      </c>
      <c r="E15" s="42" t="s">
        <v>128</v>
      </c>
      <c r="G15" s="6" t="s">
        <v>22</v>
      </c>
      <c r="H15" s="42" t="s">
        <v>24</v>
      </c>
      <c r="I15" s="54"/>
    </row>
    <row r="16" spans="1:9">
      <c r="A16" s="6" t="s">
        <v>15</v>
      </c>
      <c r="B16" s="44" t="s">
        <v>15</v>
      </c>
      <c r="D16" s="6" t="s">
        <v>25</v>
      </c>
      <c r="E16" s="42" t="s">
        <v>122</v>
      </c>
      <c r="G16" s="6" t="s">
        <v>25</v>
      </c>
      <c r="H16" s="42" t="s">
        <v>26</v>
      </c>
    </row>
    <row r="17" spans="1:11" ht="19.5" thickBot="1">
      <c r="A17" s="6" t="s">
        <v>27</v>
      </c>
      <c r="B17" s="43" t="s">
        <v>132</v>
      </c>
      <c r="D17" s="6" t="s">
        <v>27</v>
      </c>
      <c r="E17" s="43" t="s">
        <v>132</v>
      </c>
      <c r="G17" s="6" t="s">
        <v>27</v>
      </c>
      <c r="H17" s="43" t="s">
        <v>132</v>
      </c>
      <c r="I17" s="54"/>
    </row>
    <row r="18" spans="1:11" ht="19.5" thickTop="1">
      <c r="A18" s="7" t="s">
        <v>29</v>
      </c>
      <c r="B18" s="8">
        <f>B23+B24+B25+B28</f>
        <v>4743500</v>
      </c>
      <c r="D18" s="7" t="s">
        <v>30</v>
      </c>
      <c r="E18" s="8">
        <f>E23+E24+E25+E28</f>
        <v>4672700</v>
      </c>
      <c r="G18" s="7" t="s">
        <v>30</v>
      </c>
      <c r="H18" s="8">
        <f>H23+H24+H25+H28</f>
        <v>9025800</v>
      </c>
    </row>
    <row r="19" spans="1:11">
      <c r="A19" s="31" t="s">
        <v>31</v>
      </c>
      <c r="B19" s="32" cm="1">
        <f t="array" ref="B19">ROUNDDOWN(_xlfn.SWITCH(B17, "免除", 0,
"減額（上限額非適用）", B18*0.5,
"減額（10%上限額適用）", IF(B18&gt;=2000000, (B18-2000000)*0.1+1000000, B18/2),
"減額（5%上限額適用）",  IF(B18&gt;=1000000, (B18-1000000)*0.05+500000, B18/2),
"対象外（～令和７年度）", B23+B24+B25*0.5+B28,
"対象外（令和８年度）", B23+B24+B25*0.75+B28,
"対象外（令和９年度～）", B18), -2)</f>
        <v>2879500</v>
      </c>
      <c r="D19" s="31" t="s">
        <v>31</v>
      </c>
      <c r="E19" s="32" cm="1">
        <f t="array" ref="E19">ROUNDDOWN(_xlfn.SWITCH(E17, "免除", 0,
"減額（上限額非適用）", E18*0.5,
"減額（10%上限額適用）", IF(E18&gt;=2000000, (E18-2000000)*0.1+1000000, E18/2),
"減額（5%上限額適用）",  IF(E18&gt;=1000000, (E18-1000000)*0.05+500000, E18/2),
"対象外（～令和７年度）", E23+E24+E25*0.5+E28,
"対象外（令和８年度）", E23+E24+E25*0.75+E28,
"対象外（令和９年度～）", E18),-2)</f>
        <v>2976400</v>
      </c>
      <c r="G19" s="31" t="s">
        <v>31</v>
      </c>
      <c r="H19" s="32" cm="1">
        <f t="array" ref="H19">ROUNDDOWN(_xlfn.SWITCH(H17, "免除", 0,
"減額（上限額非適用）", H18*0.5,
"減額（10%上限額適用）", IF(H18&gt;=2000000, (H18-2000000)*0.1+1000000, H18/2),
"減額（5%上限額適用）",  IF(H18&gt;=1000000, (H18-1000000)*0.05+500000, H18/2),
"対象外（～令和７年度）", H23+H24+H25*0.5+H28,
"対象外（令和８年度）", H23+H24+H25*0.75+H28,
"対象外（令和９年度～）", H18),-2)</f>
        <v>5634400</v>
      </c>
    </row>
    <row r="20" spans="1:11">
      <c r="A20" s="56"/>
      <c r="B20" s="57"/>
      <c r="D20" s="47" t="s">
        <v>32</v>
      </c>
      <c r="E20" s="57"/>
      <c r="G20" s="56"/>
      <c r="H20" s="57"/>
    </row>
    <row r="21" spans="1:11">
      <c r="A21" s="56"/>
      <c r="B21" s="57"/>
      <c r="E21" s="57"/>
      <c r="G21" s="56"/>
      <c r="H21" s="57"/>
    </row>
    <row r="22" spans="1:11">
      <c r="A22" s="47" t="s">
        <v>33</v>
      </c>
      <c r="D22" s="47" t="s">
        <v>33</v>
      </c>
      <c r="G22" s="47" t="s">
        <v>33</v>
      </c>
    </row>
    <row r="23" spans="1:11">
      <c r="A23" s="11" t="s">
        <v>34</v>
      </c>
      <c r="B23" s="33" cm="1">
        <f t="array" ref="B23">_xlfn.SWITCH(B9, "新規", 162100, "変更", 81000, "軽微な変更", 16200)</f>
        <v>162100</v>
      </c>
      <c r="D23" s="11" t="s">
        <v>34</v>
      </c>
      <c r="E23" s="33" cm="1">
        <f t="array" ref="E23">_xlfn.SWITCH(E9, "新規", 162100, "変更", 81000, "軽微な変更", 16200)</f>
        <v>162100</v>
      </c>
      <c r="G23" s="11" t="s">
        <v>34</v>
      </c>
      <c r="H23" s="33" cm="1">
        <f t="array" ref="H23">_xlfn.SWITCH(H9, "新規", 162100, "変更", 81000, "軽微な変更", 16200)</f>
        <v>162100</v>
      </c>
    </row>
    <row r="24" spans="1:11">
      <c r="A24" s="11" t="s">
        <v>35</v>
      </c>
      <c r="B24" s="33" cm="1">
        <f t="array" ref="B24">ROUNDDOWN(8600*(15+45*
_xlfn.SWITCH(B10, "特別抽出データ", 1.2, "集計表", 1.3, "サンプリングデータセット", 1)
*IF(B9="新規",IF(B10="特別抽出データ", _xlfn.SWITCH(B11, "あり", 1.3, "なし", 1), 1),1)
*IF(B9="新規",IF(B10="サンプリングデータセット", 0.7, _xlfn.SWITCH(B12, "レセプト情報＋他の情報", 1.2, "レセプト情報のみ", 1.1, "特定健診等情報のみ", 1)),1)
*IF(B9="新規",IF(B10="集計表", _xlfn.SWITCH(B13, "４～10表", 1.4, "１～３表", 1.2, "抽出なし（変更申出時）", 1), 1),1)
*IF(B9="新規",_xlfn.SWITCH(B14, "1", 1, "2", 1.2, "3", 1.3, "≥4", 1.4),1))
*_xlfn.SWITCH(B9, "新規", 1, "変更",1, "軽微な変更", 0.04)
*IF(AND(B9="変更", B13="抽出なし（変更申出時）"), 0.1,1),-2)</f>
        <v>853400</v>
      </c>
      <c r="D24" s="11" t="s">
        <v>35</v>
      </c>
      <c r="E24" s="33" cm="1">
        <f t="array" ref="E24">ROUNDDOWN(8600*(15+45
*_xlfn.SWITCH(E10, "特別抽出データ", 1.2, "トライアル/通年パネルDS", 0.9*0.3, "NDB-β", 0.9, "リモート用全量NDB",  1.1)
*IF(E10="特別抽出データ", _xlfn.SWITCH(E11, "あり", 1.3, "なし", 1), 1)
*IF(E10="トライアル/通年パネルDS", 1, _xlfn.SWITCH(E12, "レセプト情報＋他の情報", 1.2, "レセプト情報のみ", 1.1, "特定健診等情報のみ", 1))
*_xlfn.SWITCH(E14, "1", 1, "2", 1.2, "3", 1.3, "≥4", 1.4))
*_xlfn.SWITCH(E9, "新規", 1, "変更",1, "軽微な変更", 0.04)
*IF(AND(E9="変更", E13="抽出なし（変更申出時）"), 0.1,1),-2)</f>
        <v>546900</v>
      </c>
      <c r="G24" s="11" t="s">
        <v>35</v>
      </c>
      <c r="H24" s="34" cm="1">
        <f t="array" ref="H24">ROUNDDOWN(8600*(15+45*1.1
*_xlfn.SWITCH(H12, "レセプト情報＋他の情報", 1.2, "レセプト情報のみ", 1.1, "特定健診等情報のみ", 1)
*_xlfn.SWITCH(H14, "1", 1, "2", 1.2, "3", 1.3, "≥4", 1.4))
*_xlfn.SWITCH(H9, "新規", 1, "変更",1, "軽微な変更", 0.04)
*IF(AND(H9="変更", H13="抽出なし（変更申出時）"), 0.1,1),-2)</f>
        <v>639800</v>
      </c>
    </row>
    <row r="25" spans="1:11">
      <c r="A25" s="11" t="s">
        <v>36</v>
      </c>
      <c r="B25" s="33">
        <f>IF(AND(B9="新規",B13="抽出なし（変更申出時）"), #N/A, B26+B27)</f>
        <v>3728000</v>
      </c>
      <c r="D25" s="11" t="s">
        <v>36</v>
      </c>
      <c r="E25" s="33">
        <f>IF(AND(E9="新規",E13="抽出なし（変更申出時）"), #N/A, E26+E27)</f>
        <v>3392500</v>
      </c>
      <c r="G25" s="11" t="s">
        <v>36</v>
      </c>
      <c r="H25" s="33">
        <f>IF(AND(H9="新規",H16="延長なし（変更申出時）"), #N/A, H26+H27)</f>
        <v>6782700</v>
      </c>
    </row>
    <row r="26" spans="1:11">
      <c r="A26" s="35" t="s">
        <v>37</v>
      </c>
      <c r="B26" s="36" cm="1">
        <f t="array" ref="B26">_xlfn.SWITCH(B10, "特別抽出データ", IF(B13="抽出なし（変更申出時）", 0, 58300*65),
"集計表", _xlfn.SWITCH(B13, "４～10表",  58300*200, "１～３表", 58300*60, "抽出なし（変更申出時）", 0),
"サンプリングデータセット", 0)</f>
        <v>3498000</v>
      </c>
      <c r="D26" s="35" t="s">
        <v>37</v>
      </c>
      <c r="E26" s="36">
        <f>IF(AND(E10="特別抽出データ",E13&lt;&gt;"抽出なし（変更申出時）"), 58300*65, 0)
*IF(AND(E13="抽出なし（変更申出時）", E16="延長なし（変更申出時）"), 0, 1)</f>
        <v>0</v>
      </c>
      <c r="G26" s="35" t="s">
        <v>37</v>
      </c>
      <c r="H26" s="36">
        <v>0</v>
      </c>
    </row>
    <row r="27" spans="1:11">
      <c r="A27" s="37" t="s">
        <v>38</v>
      </c>
      <c r="B27" s="36" cm="1">
        <f t="array" ref="B27">2300*_xlfn.SWITCH(B10, "特別抽出データ", _xlfn.SWITCH(B13, "大（&gt;5TB）", 8000, "中（1-5TB）", 3000, "小（&lt;1TB）", 500, "抽出なし（変更申出時）", 0),
"集計表", IF(B13="抽出なし（変更申出時）", 0, 100),
"サンプリングデータセット", _xlfn.SWITCH(B13, "約32ヶ月分", 200, "約16ヶ月分", 60, "約4ヶ月分", 20, "抽出なし（変更申出時）", 0))</f>
        <v>230000</v>
      </c>
      <c r="D27" s="37" t="s">
        <v>38</v>
      </c>
      <c r="E27" s="36" cm="1">
        <f t="array" ref="E27">IF(E9="新規",2300*_xlfn.SWITCH(E10,
"特別抽出データ",_xlfn.SWITCH(E13, "中（1-5TB）", 3000, "小（&lt;1TB）",500, "抽出なし（変更申出時）", 0),
"トライアル/通年パネルDS",200,
"NDB-β",1475,
"リモート用全量NDB",2949),
IF(E10="特別抽出データ",2300*_xlfn.SWITCH(E13, "中（1-5TB）", 3000, "小（&lt;1TB）", 500, "抽出なし（変更申出時）", 0),0))</f>
        <v>3392500</v>
      </c>
      <c r="G27" s="37" t="s">
        <v>38</v>
      </c>
      <c r="H27" s="36">
        <f>IF(H9="新規", 2300*2949, 0)</f>
        <v>6782700</v>
      </c>
      <c r="K27" s="55"/>
    </row>
    <row r="28" spans="1:11">
      <c r="A28" s="11" t="s">
        <v>39</v>
      </c>
      <c r="B28" s="33">
        <v>0</v>
      </c>
      <c r="D28" s="11" t="s">
        <v>39</v>
      </c>
      <c r="E28" s="33" cm="1">
        <f t="array" ref="E28">_xlfn.SWITCH(E15, "甲（特別抽出等）", 769400, "乙（特別抽出等）", 322100, "丙（特別抽出等）", 190400, "丙（トライアル等）", 106100)
*IF(AND(E9="新規",E16="延長なし（変更申出時）"), #N/A, _xlfn.SWITCH(E16, "６ヶ月", 6, "３ヶ月", 3, "１ヶ月", 1, "延長なし（変更申出時）", 0))</f>
        <v>571200</v>
      </c>
      <c r="G28" s="11" t="s">
        <v>39</v>
      </c>
      <c r="H28" s="33" cm="1">
        <f t="array" ref="H28">_xlfn.SWITCH(H15,  "乙（オンサイト）", 240200, "丙（オンサイト）", 124400)
*IF(AND(H9="新規",H16="延長なし（変更申出時）"), #N/A, _xlfn.SWITCH(H16, "６ヶ月", 6, "３ヶ月", 3, "１ヶ月", 1, "延長なし（変更申出時）", 0))</f>
        <v>1441200</v>
      </c>
      <c r="K28" s="55"/>
    </row>
    <row r="30" spans="1:11">
      <c r="A30" s="47" t="s">
        <v>40</v>
      </c>
    </row>
  </sheetData>
  <sheetProtection algorithmName="SHA-512" hashValue="AZ6fjlyN1SAj8EHYPUW6PWKwb0F4QO3vxKVknSJnQq+8LHUYR74OZBF0E746RJoADE3U92iajI14+ivYDC7Kew==" saltValue="fwLek55tiWdoKndTQNVU9A==" spinCount="100000" sheet="1" objects="1" scenarios="1"/>
  <phoneticPr fontId="1"/>
  <dataValidations count="6">
    <dataValidation type="list" allowBlank="1" showInputMessage="1" showErrorMessage="1" sqref="B11" xr:uid="{0CEC872E-3B34-4449-8B1F-42C8E3CC801A}">
      <formula1>INDIRECT($A$11)</formula1>
    </dataValidation>
    <dataValidation type="list" allowBlank="1" showInputMessage="1" showErrorMessage="1" sqref="B12" xr:uid="{839E7292-1426-4F11-933B-4600EAF792DE}">
      <formula1>INDIRECT($A$12)</formula1>
    </dataValidation>
    <dataValidation type="list" allowBlank="1" showInputMessage="1" showErrorMessage="1" sqref="B13" xr:uid="{32C62C68-734A-4FCB-B3F3-13B7D71FCF73}">
      <formula1>INDIRECT($A$13)</formula1>
    </dataValidation>
    <dataValidation type="list" allowBlank="1" showInputMessage="1" showErrorMessage="1" sqref="E11" xr:uid="{A7801DF7-A31C-4D6B-B6C0-E12A48BC599A}">
      <formula1>INDIRECT($D$11)</formula1>
    </dataValidation>
    <dataValidation type="list" allowBlank="1" showInputMessage="1" showErrorMessage="1" sqref="E12" xr:uid="{B3D9F0ED-D621-48C7-BFA0-44B338FE4EB5}">
      <formula1>INDIRECT($D$12)</formula1>
    </dataValidation>
    <dataValidation type="list" allowBlank="1" showInputMessage="1" showErrorMessage="1" sqref="E13" xr:uid="{A1D16F35-018A-4836-99B2-024E0E572505}">
      <formula1>INDIRECT($D$13)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13E9788B-5D36-48BF-ABCC-64E3FCADC082}">
          <x14:formula1>
            <xm:f>リスト!$A$2:$A$4</xm:f>
          </x14:formula1>
          <xm:sqref>B9 E9 H9</xm:sqref>
        </x14:dataValidation>
        <x14:dataValidation type="list" allowBlank="1" showInputMessage="1" showErrorMessage="1" xr:uid="{12B80475-453A-4B34-8075-3D615642237F}">
          <x14:formula1>
            <xm:f>リスト!$D$2:$D$4</xm:f>
          </x14:formula1>
          <xm:sqref>H12</xm:sqref>
        </x14:dataValidation>
        <x14:dataValidation type="list" allowBlank="1" showInputMessage="1" showErrorMessage="1" xr:uid="{FA5E2763-28D2-40C4-8E76-85F171A31070}">
          <x14:formula1>
            <xm:f>リスト!$I$2:$I$8</xm:f>
          </x14:formula1>
          <xm:sqref>B17 H17 E17</xm:sqref>
        </x14:dataValidation>
        <x14:dataValidation type="list" allowBlank="1" showInputMessage="1" showErrorMessage="1" xr:uid="{78C75810-8E85-41D6-9158-C37705405CCF}">
          <x14:formula1>
            <xm:f>リスト!$F$5:$F$8</xm:f>
          </x14:formula1>
          <xm:sqref>B17 H17 E17</xm:sqref>
        </x14:dataValidation>
        <x14:dataValidation type="list" allowBlank="1" showInputMessage="1" showErrorMessage="1" xr:uid="{0F22AA69-9D2B-4EFA-817D-EE637EEDC655}">
          <x14:formula1>
            <xm:f>リスト!$F$2:$F$5</xm:f>
          </x14:formula1>
          <xm:sqref>H14 E14 B14</xm:sqref>
        </x14:dataValidation>
        <x14:dataValidation type="list" allowBlank="1" showInputMessage="1" showErrorMessage="1" xr:uid="{9784BFE3-3CF6-48E7-B89D-99CCB59BE093}">
          <x14:formula1>
            <xm:f>リスト!$H$2:$H$5</xm:f>
          </x14:formula1>
          <xm:sqref>H16 E16</xm:sqref>
        </x14:dataValidation>
        <x14:dataValidation type="list" allowBlank="1" showInputMessage="1" showErrorMessage="1" xr:uid="{CE11980B-9839-411E-80FF-7F1C1D2B962A}">
          <x14:formula1>
            <xm:f>リスト!$G$7:$G$8</xm:f>
          </x14:formula1>
          <xm:sqref>H15</xm:sqref>
        </x14:dataValidation>
        <x14:dataValidation type="list" allowBlank="1" showInputMessage="1" showErrorMessage="1" xr:uid="{19496DE4-BBA9-4CA8-8D1F-5991C2236618}">
          <x14:formula1>
            <xm:f>リスト!$B$2:$B$4</xm:f>
          </x14:formula1>
          <xm:sqref>B10</xm:sqref>
        </x14:dataValidation>
        <x14:dataValidation type="list" allowBlank="1" showInputMessage="1" showErrorMessage="1" xr:uid="{FF8044E1-FF60-43F4-ABB0-1FFE1181814D}">
          <x14:formula1>
            <xm:f>リスト!$B$6:$B$9</xm:f>
          </x14:formula1>
          <xm:sqref>E10</xm:sqref>
        </x14:dataValidation>
        <x14:dataValidation type="list" allowBlank="1" showInputMessage="1" showErrorMessage="1" xr:uid="{7BB50825-E67C-4DB0-8259-5CF1B3263BCB}">
          <x14:formula1>
            <xm:f>リスト!$G$2:$G$5</xm:f>
          </x14:formula1>
          <xm:sqref>E15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D2D7-D14D-48E9-8F08-050291093BFD}">
  <dimension ref="A1:X95"/>
  <sheetViews>
    <sheetView workbookViewId="0">
      <selection activeCell="S23" sqref="S23"/>
    </sheetView>
  </sheetViews>
  <sheetFormatPr defaultColWidth="9" defaultRowHeight="18.75"/>
  <cols>
    <col min="1" max="1" width="8.25" style="4" bestFit="1" customWidth="1"/>
    <col min="2" max="2" width="5.375" style="4" bestFit="1" customWidth="1"/>
    <col min="3" max="3" width="5.25" style="4" bestFit="1" customWidth="1"/>
    <col min="4" max="4" width="2.5" style="4" bestFit="1" customWidth="1"/>
    <col min="5" max="5" width="8.25" style="4" bestFit="1" customWidth="1"/>
    <col min="6" max="6" width="5.375" style="4" bestFit="1" customWidth="1"/>
    <col min="7" max="7" width="5.25" style="4" bestFit="1" customWidth="1"/>
    <col min="8" max="8" width="2.5" style="4" bestFit="1" customWidth="1"/>
    <col min="9" max="9" width="8.25" style="4" bestFit="1" customWidth="1"/>
    <col min="10" max="10" width="5.375" style="4" bestFit="1" customWidth="1"/>
    <col min="11" max="11" width="5.25" style="4" bestFit="1" customWidth="1"/>
    <col min="12" max="12" width="2.5" style="4" bestFit="1" customWidth="1"/>
    <col min="13" max="13" width="4.5" style="4" bestFit="1" customWidth="1"/>
    <col min="14" max="14" width="5.375" style="4" bestFit="1" customWidth="1"/>
    <col min="15" max="15" width="5.25" style="4" bestFit="1" customWidth="1"/>
    <col min="16" max="16" width="2.5" style="4" bestFit="1" customWidth="1"/>
    <col min="17" max="17" width="15.5" style="4" bestFit="1" customWidth="1"/>
    <col min="18" max="18" width="5.375" style="4" bestFit="1" customWidth="1"/>
    <col min="19" max="19" width="5.25" style="4" bestFit="1" customWidth="1"/>
    <col min="20" max="20" width="2.5" style="4" customWidth="1"/>
    <col min="21" max="21" width="10.5" style="4" bestFit="1" customWidth="1"/>
    <col min="22" max="22" width="5.375" style="4" bestFit="1" customWidth="1"/>
    <col min="23" max="23" width="5.25" style="4" bestFit="1" customWidth="1"/>
    <col min="24" max="24" width="2.5" style="4" bestFit="1" customWidth="1"/>
    <col min="25" max="16384" width="9" style="4"/>
  </cols>
  <sheetData>
    <row r="1" spans="1:24" ht="30">
      <c r="A1" s="38" t="s">
        <v>41</v>
      </c>
    </row>
    <row r="2" spans="1:24">
      <c r="A2" s="9" t="s">
        <v>42</v>
      </c>
      <c r="B2" s="10" t="s">
        <v>43</v>
      </c>
      <c r="C2" s="11" t="s">
        <v>44</v>
      </c>
      <c r="E2" s="9" t="s">
        <v>45</v>
      </c>
      <c r="F2" s="10" t="s">
        <v>43</v>
      </c>
      <c r="G2" s="11" t="s">
        <v>44</v>
      </c>
      <c r="I2" s="9" t="s">
        <v>46</v>
      </c>
      <c r="J2" s="10" t="s">
        <v>43</v>
      </c>
      <c r="K2" s="11" t="s">
        <v>44</v>
      </c>
      <c r="M2" s="9" t="s">
        <v>47</v>
      </c>
      <c r="N2" s="10" t="s">
        <v>43</v>
      </c>
      <c r="O2" s="11" t="s">
        <v>44</v>
      </c>
      <c r="Q2" s="9" t="s">
        <v>48</v>
      </c>
      <c r="R2" s="10" t="s">
        <v>43</v>
      </c>
      <c r="S2" s="11" t="s">
        <v>44</v>
      </c>
      <c r="U2" s="9" t="s">
        <v>49</v>
      </c>
      <c r="V2" s="10" t="s">
        <v>43</v>
      </c>
      <c r="W2" s="11" t="s">
        <v>44</v>
      </c>
    </row>
    <row r="3" spans="1:24">
      <c r="A3" s="12" t="s">
        <v>50</v>
      </c>
      <c r="B3" s="13">
        <v>5</v>
      </c>
      <c r="C3" s="11"/>
      <c r="D3" s="14">
        <f>IF(C3="○", B3, 0)</f>
        <v>0</v>
      </c>
      <c r="E3" s="12" t="s">
        <v>50</v>
      </c>
      <c r="F3" s="13" t="s">
        <v>51</v>
      </c>
      <c r="G3" s="15"/>
      <c r="H3" s="14">
        <f>IF(G3="○", F3, 0)</f>
        <v>0</v>
      </c>
      <c r="I3" s="12" t="s">
        <v>50</v>
      </c>
      <c r="J3" s="13" t="s">
        <v>51</v>
      </c>
      <c r="K3" s="15"/>
      <c r="L3" s="14">
        <f>IF(K3="○", J3, 0)</f>
        <v>0</v>
      </c>
      <c r="M3" s="12" t="s">
        <v>50</v>
      </c>
      <c r="N3" s="13" t="s">
        <v>51</v>
      </c>
      <c r="O3" s="15"/>
      <c r="P3" s="14">
        <f>IF(O3="○", N3, 0)</f>
        <v>0</v>
      </c>
      <c r="Q3" s="12" t="s">
        <v>52</v>
      </c>
      <c r="R3" s="16">
        <v>20</v>
      </c>
      <c r="S3" s="11"/>
      <c r="T3" s="14">
        <f>IF(S3="○", R3, 0)</f>
        <v>0</v>
      </c>
      <c r="U3" s="12" t="s">
        <v>52</v>
      </c>
      <c r="V3" s="13" t="s">
        <v>51</v>
      </c>
      <c r="W3" s="15"/>
      <c r="X3" s="14">
        <f>IF(W3="○", V3, 0)</f>
        <v>0</v>
      </c>
    </row>
    <row r="4" spans="1:24">
      <c r="A4" s="12" t="s">
        <v>53</v>
      </c>
      <c r="B4" s="13">
        <v>5</v>
      </c>
      <c r="C4" s="11"/>
      <c r="D4" s="14">
        <f t="shared" ref="D4:D23" si="0">IF(C4="○", B4, 0)</f>
        <v>0</v>
      </c>
      <c r="E4" s="12" t="s">
        <v>53</v>
      </c>
      <c r="F4" s="13" t="s">
        <v>51</v>
      </c>
      <c r="G4" s="15"/>
      <c r="H4" s="14">
        <f t="shared" ref="H4:H31" si="1">IF(G4="○", F4, 0)</f>
        <v>0</v>
      </c>
      <c r="I4" s="12" t="s">
        <v>53</v>
      </c>
      <c r="J4" s="13" t="s">
        <v>51</v>
      </c>
      <c r="K4" s="15"/>
      <c r="L4" s="14">
        <f t="shared" ref="L4:L20" si="2">IF(K4="○", J4, 0)</f>
        <v>0</v>
      </c>
      <c r="M4" s="12" t="s">
        <v>54</v>
      </c>
      <c r="N4" s="16">
        <v>5</v>
      </c>
      <c r="O4" s="11"/>
      <c r="P4" s="14">
        <f t="shared" ref="P4:P19" si="3">IF(O4="○", N4, 0)</f>
        <v>0</v>
      </c>
      <c r="Q4" s="12" t="s">
        <v>55</v>
      </c>
      <c r="R4" s="13" t="s">
        <v>51</v>
      </c>
      <c r="S4" s="15"/>
      <c r="T4" s="14">
        <f t="shared" ref="T4:T6" si="4">IF(S4="○", R4, 0)</f>
        <v>0</v>
      </c>
      <c r="U4" s="12" t="s">
        <v>56</v>
      </c>
      <c r="V4" s="13" t="s">
        <v>51</v>
      </c>
      <c r="W4" s="15"/>
      <c r="X4" s="14">
        <f t="shared" ref="X4:X7" si="5">IF(W4="○", V4, 0)</f>
        <v>0</v>
      </c>
    </row>
    <row r="5" spans="1:24">
      <c r="A5" s="12" t="s">
        <v>57</v>
      </c>
      <c r="B5" s="13">
        <v>30</v>
      </c>
      <c r="C5" s="11"/>
      <c r="D5" s="14">
        <f t="shared" si="0"/>
        <v>0</v>
      </c>
      <c r="E5" s="12" t="s">
        <v>57</v>
      </c>
      <c r="F5" s="13" t="s">
        <v>51</v>
      </c>
      <c r="G5" s="15"/>
      <c r="H5" s="14">
        <f t="shared" si="1"/>
        <v>0</v>
      </c>
      <c r="I5" s="12" t="s">
        <v>57</v>
      </c>
      <c r="J5" s="16">
        <v>8</v>
      </c>
      <c r="K5" s="11"/>
      <c r="L5" s="14">
        <f t="shared" si="2"/>
        <v>0</v>
      </c>
      <c r="M5" s="12" t="s">
        <v>57</v>
      </c>
      <c r="N5" s="16">
        <v>20</v>
      </c>
      <c r="O5" s="11"/>
      <c r="P5" s="14">
        <f t="shared" si="3"/>
        <v>0</v>
      </c>
      <c r="Q5" s="12" t="s">
        <v>58</v>
      </c>
      <c r="R5" s="16">
        <v>100</v>
      </c>
      <c r="S5" s="11"/>
      <c r="T5" s="14">
        <f t="shared" si="4"/>
        <v>0</v>
      </c>
      <c r="U5" s="12" t="s">
        <v>55</v>
      </c>
      <c r="V5" s="13" t="s">
        <v>51</v>
      </c>
      <c r="W5" s="15"/>
      <c r="X5" s="14">
        <f t="shared" si="5"/>
        <v>0</v>
      </c>
    </row>
    <row r="6" spans="1:24">
      <c r="A6" s="12" t="s">
        <v>59</v>
      </c>
      <c r="B6" s="13">
        <v>5</v>
      </c>
      <c r="C6" s="11"/>
      <c r="D6" s="14">
        <f t="shared" si="0"/>
        <v>0</v>
      </c>
      <c r="E6" s="12" t="s">
        <v>59</v>
      </c>
      <c r="F6" s="13" t="s">
        <v>51</v>
      </c>
      <c r="G6" s="15"/>
      <c r="H6" s="14">
        <f t="shared" si="1"/>
        <v>0</v>
      </c>
      <c r="I6" s="12" t="s">
        <v>59</v>
      </c>
      <c r="J6" s="13" t="s">
        <v>51</v>
      </c>
      <c r="K6" s="15"/>
      <c r="L6" s="14">
        <f t="shared" si="2"/>
        <v>0</v>
      </c>
      <c r="M6" s="12" t="s">
        <v>59</v>
      </c>
      <c r="N6" s="16">
        <v>5</v>
      </c>
      <c r="O6" s="11"/>
      <c r="P6" s="14">
        <f t="shared" si="3"/>
        <v>0</v>
      </c>
      <c r="Q6" s="12" t="s">
        <v>60</v>
      </c>
      <c r="R6" s="16">
        <v>10</v>
      </c>
      <c r="S6" s="11"/>
      <c r="T6" s="14">
        <f t="shared" si="4"/>
        <v>0</v>
      </c>
      <c r="U6" s="12" t="s">
        <v>61</v>
      </c>
      <c r="V6" s="13" t="s">
        <v>51</v>
      </c>
      <c r="W6" s="15"/>
      <c r="X6" s="14">
        <f t="shared" si="5"/>
        <v>0</v>
      </c>
    </row>
    <row r="7" spans="1:24">
      <c r="A7" s="12" t="s">
        <v>62</v>
      </c>
      <c r="B7" s="13" t="s">
        <v>51</v>
      </c>
      <c r="C7" s="15"/>
      <c r="D7" s="14">
        <f t="shared" si="0"/>
        <v>0</v>
      </c>
      <c r="E7" s="12" t="s">
        <v>62</v>
      </c>
      <c r="F7" s="13" t="s">
        <v>51</v>
      </c>
      <c r="G7" s="15"/>
      <c r="H7" s="14">
        <f t="shared" si="1"/>
        <v>0</v>
      </c>
      <c r="I7" s="12" t="s">
        <v>62</v>
      </c>
      <c r="J7" s="13" t="s">
        <v>51</v>
      </c>
      <c r="K7" s="15"/>
      <c r="L7" s="14">
        <f t="shared" si="2"/>
        <v>0</v>
      </c>
      <c r="M7" s="12" t="s">
        <v>62</v>
      </c>
      <c r="N7" s="13" t="s">
        <v>51</v>
      </c>
      <c r="O7" s="15"/>
      <c r="P7" s="14">
        <f t="shared" si="3"/>
        <v>0</v>
      </c>
      <c r="Q7" s="17"/>
      <c r="R7" s="18"/>
      <c r="U7" s="12" t="s">
        <v>63</v>
      </c>
      <c r="V7" s="16">
        <v>5</v>
      </c>
      <c r="W7" s="11"/>
      <c r="X7" s="14">
        <f t="shared" si="5"/>
        <v>0</v>
      </c>
    </row>
    <row r="8" spans="1:24">
      <c r="A8" s="12" t="s">
        <v>64</v>
      </c>
      <c r="B8" s="13">
        <v>30</v>
      </c>
      <c r="C8" s="11"/>
      <c r="D8" s="14">
        <f t="shared" si="0"/>
        <v>0</v>
      </c>
      <c r="E8" s="12" t="s">
        <v>65</v>
      </c>
      <c r="F8" s="13" t="s">
        <v>51</v>
      </c>
      <c r="G8" s="15"/>
      <c r="H8" s="14">
        <f t="shared" si="1"/>
        <v>0</v>
      </c>
      <c r="I8" s="12" t="s">
        <v>66</v>
      </c>
      <c r="J8" s="16">
        <v>5</v>
      </c>
      <c r="K8" s="11"/>
      <c r="L8" s="14">
        <f t="shared" si="2"/>
        <v>0</v>
      </c>
      <c r="M8" s="12" t="s">
        <v>67</v>
      </c>
      <c r="N8" s="16">
        <v>10</v>
      </c>
      <c r="O8" s="11"/>
      <c r="P8" s="14">
        <f t="shared" si="3"/>
        <v>0</v>
      </c>
    </row>
    <row r="9" spans="1:24">
      <c r="A9" s="12" t="s">
        <v>68</v>
      </c>
      <c r="B9" s="13">
        <v>100</v>
      </c>
      <c r="C9" s="11"/>
      <c r="D9" s="14">
        <f t="shared" si="0"/>
        <v>0</v>
      </c>
      <c r="E9" s="12" t="s">
        <v>69</v>
      </c>
      <c r="F9" s="13" t="s">
        <v>51</v>
      </c>
      <c r="G9" s="15"/>
      <c r="H9" s="14">
        <f t="shared" si="1"/>
        <v>0</v>
      </c>
      <c r="I9" s="12" t="s">
        <v>70</v>
      </c>
      <c r="J9" s="16">
        <v>30</v>
      </c>
      <c r="K9" s="11"/>
      <c r="L9" s="14">
        <f t="shared" si="2"/>
        <v>0</v>
      </c>
      <c r="M9" s="12" t="s">
        <v>71</v>
      </c>
      <c r="N9" s="16">
        <v>20</v>
      </c>
      <c r="O9" s="11"/>
      <c r="P9" s="14">
        <f t="shared" si="3"/>
        <v>0</v>
      </c>
      <c r="Q9" s="4" t="s">
        <v>72</v>
      </c>
    </row>
    <row r="10" spans="1:24">
      <c r="A10" s="12" t="s">
        <v>73</v>
      </c>
      <c r="B10" s="13">
        <v>10</v>
      </c>
      <c r="C10" s="11"/>
      <c r="D10" s="14">
        <f t="shared" si="0"/>
        <v>0</v>
      </c>
      <c r="E10" s="12" t="s">
        <v>74</v>
      </c>
      <c r="F10" s="13" t="s">
        <v>51</v>
      </c>
      <c r="G10" s="15"/>
      <c r="H10" s="14">
        <f t="shared" si="1"/>
        <v>0</v>
      </c>
      <c r="I10" s="12" t="s">
        <v>68</v>
      </c>
      <c r="J10" s="13" t="s">
        <v>51</v>
      </c>
      <c r="K10" s="15"/>
      <c r="L10" s="14">
        <f t="shared" si="2"/>
        <v>0</v>
      </c>
      <c r="M10" s="12" t="s">
        <v>73</v>
      </c>
      <c r="N10" s="16">
        <v>10</v>
      </c>
      <c r="O10" s="11"/>
      <c r="P10" s="14">
        <f t="shared" si="3"/>
        <v>0</v>
      </c>
      <c r="Q10" s="19" t="s">
        <v>75</v>
      </c>
    </row>
    <row r="11" spans="1:24">
      <c r="A11" s="12" t="s">
        <v>76</v>
      </c>
      <c r="B11" s="13" t="s">
        <v>51</v>
      </c>
      <c r="C11" s="15"/>
      <c r="D11" s="14">
        <f t="shared" si="0"/>
        <v>0</v>
      </c>
      <c r="E11" s="12" t="s">
        <v>77</v>
      </c>
      <c r="F11" s="13" t="s">
        <v>51</v>
      </c>
      <c r="G11" s="15"/>
      <c r="H11" s="14">
        <f t="shared" si="1"/>
        <v>0</v>
      </c>
      <c r="I11" s="12" t="s">
        <v>73</v>
      </c>
      <c r="J11" s="13" t="s">
        <v>51</v>
      </c>
      <c r="K11" s="15"/>
      <c r="L11" s="14">
        <f t="shared" si="2"/>
        <v>0</v>
      </c>
      <c r="M11" s="12" t="s">
        <v>76</v>
      </c>
      <c r="N11" s="13" t="s">
        <v>51</v>
      </c>
      <c r="O11" s="15"/>
      <c r="P11" s="14">
        <f t="shared" si="3"/>
        <v>0</v>
      </c>
    </row>
    <row r="12" spans="1:24">
      <c r="A12" s="12" t="s">
        <v>78</v>
      </c>
      <c r="B12" s="20">
        <v>0</v>
      </c>
      <c r="C12" s="11"/>
      <c r="D12" s="14">
        <f t="shared" si="0"/>
        <v>0</v>
      </c>
      <c r="E12" s="12" t="s">
        <v>64</v>
      </c>
      <c r="F12" s="13" t="s">
        <v>51</v>
      </c>
      <c r="G12" s="15"/>
      <c r="H12" s="14">
        <f t="shared" si="1"/>
        <v>0</v>
      </c>
      <c r="I12" s="12" t="s">
        <v>76</v>
      </c>
      <c r="J12" s="13" t="s">
        <v>51</v>
      </c>
      <c r="K12" s="15"/>
      <c r="L12" s="14">
        <f t="shared" si="2"/>
        <v>0</v>
      </c>
      <c r="M12" s="12" t="s">
        <v>65</v>
      </c>
      <c r="N12" s="16">
        <v>5</v>
      </c>
      <c r="O12" s="11"/>
      <c r="P12" s="14">
        <f t="shared" si="3"/>
        <v>0</v>
      </c>
      <c r="Q12" s="22" t="s">
        <v>79</v>
      </c>
    </row>
    <row r="13" spans="1:24">
      <c r="A13" s="12" t="s">
        <v>65</v>
      </c>
      <c r="B13" s="13">
        <v>8</v>
      </c>
      <c r="C13" s="11"/>
      <c r="D13" s="14">
        <f t="shared" si="0"/>
        <v>0</v>
      </c>
      <c r="E13" s="12" t="s">
        <v>80</v>
      </c>
      <c r="F13" s="13" t="s">
        <v>51</v>
      </c>
      <c r="G13" s="15"/>
      <c r="H13" s="14">
        <f t="shared" si="1"/>
        <v>0</v>
      </c>
      <c r="I13" s="12" t="s">
        <v>65</v>
      </c>
      <c r="J13" s="16">
        <v>5</v>
      </c>
      <c r="K13" s="11"/>
      <c r="L13" s="14">
        <f t="shared" si="2"/>
        <v>0</v>
      </c>
      <c r="M13" s="12" t="s">
        <v>81</v>
      </c>
      <c r="N13" s="13" t="s">
        <v>51</v>
      </c>
      <c r="O13" s="15"/>
      <c r="P13" s="14">
        <f t="shared" si="3"/>
        <v>0</v>
      </c>
      <c r="Q13" s="4" t="s">
        <v>82</v>
      </c>
    </row>
    <row r="14" spans="1:24">
      <c r="A14" s="12" t="s">
        <v>69</v>
      </c>
      <c r="B14" s="13" t="s">
        <v>51</v>
      </c>
      <c r="C14" s="15"/>
      <c r="D14" s="14">
        <f t="shared" si="0"/>
        <v>0</v>
      </c>
      <c r="E14" s="12" t="s">
        <v>83</v>
      </c>
      <c r="F14" s="13" t="s">
        <v>51</v>
      </c>
      <c r="G14" s="15"/>
      <c r="H14" s="14">
        <f t="shared" si="1"/>
        <v>0</v>
      </c>
      <c r="I14" s="12" t="s">
        <v>78</v>
      </c>
      <c r="J14" s="13" t="s">
        <v>51</v>
      </c>
      <c r="K14" s="15"/>
      <c r="L14" s="14">
        <f t="shared" si="2"/>
        <v>0</v>
      </c>
      <c r="M14" s="12" t="s">
        <v>84</v>
      </c>
      <c r="N14" s="16">
        <v>10</v>
      </c>
      <c r="O14" s="11"/>
      <c r="P14" s="14">
        <f t="shared" si="3"/>
        <v>0</v>
      </c>
      <c r="Q14" s="4" t="s">
        <v>85</v>
      </c>
    </row>
    <row r="15" spans="1:24">
      <c r="A15" s="12" t="s">
        <v>86</v>
      </c>
      <c r="B15" s="13" t="s">
        <v>51</v>
      </c>
      <c r="C15" s="15"/>
      <c r="D15" s="14">
        <f t="shared" si="0"/>
        <v>0</v>
      </c>
      <c r="E15" s="12" t="s">
        <v>87</v>
      </c>
      <c r="F15" s="13" t="s">
        <v>51</v>
      </c>
      <c r="G15" s="15"/>
      <c r="H15" s="14">
        <f t="shared" si="1"/>
        <v>0</v>
      </c>
      <c r="I15" s="12" t="s">
        <v>69</v>
      </c>
      <c r="J15" s="13" t="s">
        <v>51</v>
      </c>
      <c r="K15" s="15"/>
      <c r="L15" s="14">
        <f t="shared" si="2"/>
        <v>0</v>
      </c>
      <c r="M15" s="12" t="s">
        <v>88</v>
      </c>
      <c r="N15" s="13" t="s">
        <v>51</v>
      </c>
      <c r="O15" s="15"/>
      <c r="P15" s="14">
        <f t="shared" si="3"/>
        <v>0</v>
      </c>
      <c r="Q15" s="4" t="s">
        <v>89</v>
      </c>
    </row>
    <row r="16" spans="1:24">
      <c r="A16" s="12" t="s">
        <v>90</v>
      </c>
      <c r="B16" s="13" t="s">
        <v>51</v>
      </c>
      <c r="C16" s="15"/>
      <c r="D16" s="14">
        <f t="shared" si="0"/>
        <v>0</v>
      </c>
      <c r="E16" s="12" t="s">
        <v>91</v>
      </c>
      <c r="F16" s="13" t="s">
        <v>51</v>
      </c>
      <c r="G16" s="15"/>
      <c r="H16" s="14">
        <f t="shared" si="1"/>
        <v>0</v>
      </c>
      <c r="I16" s="12" t="s">
        <v>92</v>
      </c>
      <c r="J16" s="13" t="s">
        <v>51</v>
      </c>
      <c r="K16" s="15"/>
      <c r="L16" s="14">
        <f t="shared" si="2"/>
        <v>0</v>
      </c>
      <c r="M16" s="12" t="s">
        <v>93</v>
      </c>
      <c r="N16" s="16">
        <v>8</v>
      </c>
      <c r="O16" s="11"/>
      <c r="P16" s="14">
        <f t="shared" si="3"/>
        <v>0</v>
      </c>
      <c r="Q16" s="23" t="s">
        <v>94</v>
      </c>
      <c r="R16" s="24"/>
      <c r="S16" s="24"/>
      <c r="T16" s="25"/>
      <c r="U16" s="24" t="s">
        <v>95</v>
      </c>
      <c r="V16" s="24"/>
      <c r="W16" s="25" t="s">
        <v>96</v>
      </c>
    </row>
    <row r="17" spans="1:23">
      <c r="A17" s="12" t="s">
        <v>97</v>
      </c>
      <c r="B17" s="13" t="s">
        <v>51</v>
      </c>
      <c r="C17" s="15"/>
      <c r="D17" s="14">
        <f t="shared" si="0"/>
        <v>0</v>
      </c>
      <c r="E17" s="12" t="s">
        <v>98</v>
      </c>
      <c r="F17" s="13" t="s">
        <v>51</v>
      </c>
      <c r="G17" s="15"/>
      <c r="H17" s="14">
        <f t="shared" si="1"/>
        <v>0</v>
      </c>
      <c r="I17" s="12" t="s">
        <v>93</v>
      </c>
      <c r="J17" s="13" t="s">
        <v>51</v>
      </c>
      <c r="K17" s="15"/>
      <c r="L17" s="14">
        <f t="shared" si="2"/>
        <v>0</v>
      </c>
      <c r="M17" s="12" t="s">
        <v>99</v>
      </c>
      <c r="N17" s="16">
        <v>5</v>
      </c>
      <c r="O17" s="11"/>
      <c r="P17" s="14">
        <f t="shared" si="3"/>
        <v>0</v>
      </c>
      <c r="Q17" s="26" t="s">
        <v>100</v>
      </c>
      <c r="R17" s="27"/>
      <c r="S17" s="27"/>
      <c r="T17" s="28"/>
      <c r="U17" s="27" t="s">
        <v>95</v>
      </c>
      <c r="V17" s="29">
        <f>($B$32+$F$32+$J$32+$N$32+$R$32+$V$32)*$V$16*12</f>
        <v>0</v>
      </c>
      <c r="W17" s="28" t="s">
        <v>43</v>
      </c>
    </row>
    <row r="18" spans="1:23">
      <c r="A18" s="12" t="s">
        <v>101</v>
      </c>
      <c r="B18" s="13" t="s">
        <v>51</v>
      </c>
      <c r="C18" s="15"/>
      <c r="D18" s="14">
        <f t="shared" si="0"/>
        <v>0</v>
      </c>
      <c r="E18" s="12" t="s">
        <v>68</v>
      </c>
      <c r="F18" s="16">
        <v>5</v>
      </c>
      <c r="G18" s="11"/>
      <c r="H18" s="14">
        <f t="shared" si="1"/>
        <v>0</v>
      </c>
      <c r="I18" s="12" t="s">
        <v>99</v>
      </c>
      <c r="J18" s="13" t="s">
        <v>51</v>
      </c>
      <c r="K18" s="15"/>
      <c r="L18" s="14">
        <f t="shared" si="2"/>
        <v>0</v>
      </c>
      <c r="M18" s="12" t="s">
        <v>102</v>
      </c>
      <c r="N18" s="13" t="s">
        <v>51</v>
      </c>
      <c r="O18" s="15"/>
      <c r="P18" s="14">
        <f t="shared" si="3"/>
        <v>0</v>
      </c>
      <c r="Q18" s="4" t="s">
        <v>103</v>
      </c>
    </row>
    <row r="19" spans="1:23">
      <c r="A19" s="12" t="s">
        <v>92</v>
      </c>
      <c r="B19" s="13" t="s">
        <v>51</v>
      </c>
      <c r="C19" s="15"/>
      <c r="D19" s="14">
        <f t="shared" si="0"/>
        <v>0</v>
      </c>
      <c r="E19" s="12" t="s">
        <v>73</v>
      </c>
      <c r="F19" s="13" t="s">
        <v>51</v>
      </c>
      <c r="G19" s="15"/>
      <c r="H19" s="14">
        <f t="shared" si="1"/>
        <v>0</v>
      </c>
      <c r="I19" s="12" t="s">
        <v>102</v>
      </c>
      <c r="J19" s="13" t="s">
        <v>51</v>
      </c>
      <c r="K19" s="15"/>
      <c r="L19" s="14">
        <f t="shared" si="2"/>
        <v>0</v>
      </c>
      <c r="M19" s="12" t="s">
        <v>104</v>
      </c>
      <c r="N19" s="16">
        <v>5</v>
      </c>
      <c r="O19" s="11"/>
      <c r="P19" s="14">
        <f t="shared" si="3"/>
        <v>0</v>
      </c>
      <c r="Q19" s="4" t="s">
        <v>105</v>
      </c>
    </row>
    <row r="20" spans="1:23">
      <c r="A20" s="12" t="s">
        <v>93</v>
      </c>
      <c r="B20" s="13">
        <v>10</v>
      </c>
      <c r="C20" s="11"/>
      <c r="D20" s="14">
        <f t="shared" si="0"/>
        <v>0</v>
      </c>
      <c r="E20" s="12" t="s">
        <v>76</v>
      </c>
      <c r="F20" s="13" t="s">
        <v>51</v>
      </c>
      <c r="G20" s="15"/>
      <c r="H20" s="14">
        <f t="shared" si="1"/>
        <v>0</v>
      </c>
      <c r="I20" s="12" t="s">
        <v>104</v>
      </c>
      <c r="J20" s="13" t="s">
        <v>51</v>
      </c>
      <c r="K20" s="15"/>
      <c r="L20" s="14">
        <f t="shared" si="2"/>
        <v>0</v>
      </c>
    </row>
    <row r="21" spans="1:23">
      <c r="A21" s="12" t="s">
        <v>99</v>
      </c>
      <c r="B21" s="13">
        <v>8</v>
      </c>
      <c r="C21" s="11"/>
      <c r="D21" s="14">
        <f t="shared" si="0"/>
        <v>0</v>
      </c>
      <c r="E21" s="12" t="s">
        <v>78</v>
      </c>
      <c r="F21" s="21">
        <v>0</v>
      </c>
      <c r="G21" s="11"/>
      <c r="H21" s="14">
        <f t="shared" si="1"/>
        <v>0</v>
      </c>
      <c r="P21" s="22"/>
    </row>
    <row r="22" spans="1:23">
      <c r="A22" s="12" t="s">
        <v>102</v>
      </c>
      <c r="B22" s="13">
        <v>5</v>
      </c>
      <c r="C22" s="11"/>
      <c r="D22" s="14">
        <f t="shared" si="0"/>
        <v>0</v>
      </c>
      <c r="E22" s="12" t="s">
        <v>86</v>
      </c>
      <c r="F22" s="13" t="s">
        <v>51</v>
      </c>
      <c r="G22" s="15"/>
      <c r="H22" s="14">
        <f t="shared" si="1"/>
        <v>0</v>
      </c>
    </row>
    <row r="23" spans="1:23">
      <c r="A23" s="12" t="s">
        <v>104</v>
      </c>
      <c r="B23" s="13">
        <v>5</v>
      </c>
      <c r="C23" s="11"/>
      <c r="D23" s="14">
        <f t="shared" si="0"/>
        <v>0</v>
      </c>
      <c r="E23" s="12" t="s">
        <v>90</v>
      </c>
      <c r="F23" s="13" t="s">
        <v>51</v>
      </c>
      <c r="G23" s="15"/>
      <c r="H23" s="14">
        <f t="shared" si="1"/>
        <v>0</v>
      </c>
    </row>
    <row r="24" spans="1:23">
      <c r="A24" s="17"/>
      <c r="B24" s="17"/>
      <c r="E24" s="12" t="s">
        <v>97</v>
      </c>
      <c r="F24" s="13" t="s">
        <v>51</v>
      </c>
      <c r="G24" s="15"/>
      <c r="H24" s="14">
        <f t="shared" si="1"/>
        <v>0</v>
      </c>
      <c r="O24" s="39"/>
      <c r="P24" s="39"/>
      <c r="Q24" s="39"/>
      <c r="R24" s="39"/>
      <c r="S24" s="39"/>
      <c r="T24" s="39"/>
      <c r="U24" s="39"/>
      <c r="V24" s="39"/>
      <c r="W24" s="39"/>
    </row>
    <row r="25" spans="1:23">
      <c r="E25" s="12" t="s">
        <v>106</v>
      </c>
      <c r="F25" s="16">
        <v>10</v>
      </c>
      <c r="G25" s="11"/>
      <c r="H25" s="14">
        <f t="shared" si="1"/>
        <v>0</v>
      </c>
      <c r="O25" s="39"/>
      <c r="P25" s="39"/>
      <c r="Q25" s="39"/>
      <c r="R25" s="39"/>
      <c r="S25" s="39"/>
      <c r="T25" s="39"/>
      <c r="U25" s="39"/>
      <c r="V25" s="39"/>
      <c r="W25" s="39"/>
    </row>
    <row r="26" spans="1:23">
      <c r="E26" s="12" t="s">
        <v>101</v>
      </c>
      <c r="F26" s="13" t="s">
        <v>51</v>
      </c>
      <c r="G26" s="15"/>
      <c r="H26" s="14">
        <f t="shared" si="1"/>
        <v>0</v>
      </c>
      <c r="O26" s="39"/>
      <c r="P26" s="39"/>
      <c r="Q26" s="39"/>
      <c r="R26" s="39"/>
      <c r="S26" s="39"/>
      <c r="T26" s="39"/>
      <c r="U26" s="40"/>
      <c r="V26" s="39"/>
      <c r="W26" s="39"/>
    </row>
    <row r="27" spans="1:23">
      <c r="E27" s="12" t="s">
        <v>92</v>
      </c>
      <c r="F27" s="13" t="s">
        <v>51</v>
      </c>
      <c r="G27" s="15"/>
      <c r="H27" s="14">
        <f t="shared" si="1"/>
        <v>0</v>
      </c>
      <c r="O27" s="39"/>
      <c r="P27" s="39"/>
      <c r="Q27" s="39"/>
      <c r="R27" s="39"/>
      <c r="S27" s="39"/>
      <c r="T27" s="39"/>
      <c r="U27" s="39"/>
      <c r="V27" s="39"/>
      <c r="W27" s="39"/>
    </row>
    <row r="28" spans="1:23">
      <c r="E28" s="12" t="s">
        <v>93</v>
      </c>
      <c r="F28" s="13" t="s">
        <v>51</v>
      </c>
      <c r="G28" s="15"/>
      <c r="H28" s="14">
        <f t="shared" si="1"/>
        <v>0</v>
      </c>
    </row>
    <row r="29" spans="1:23">
      <c r="E29" s="12" t="s">
        <v>99</v>
      </c>
      <c r="F29" s="13" t="s">
        <v>51</v>
      </c>
      <c r="G29" s="15"/>
      <c r="H29" s="14">
        <f t="shared" si="1"/>
        <v>0</v>
      </c>
    </row>
    <row r="30" spans="1:23">
      <c r="E30" s="12" t="s">
        <v>102</v>
      </c>
      <c r="F30" s="13" t="s">
        <v>51</v>
      </c>
      <c r="G30" s="15"/>
      <c r="H30" s="14">
        <f t="shared" si="1"/>
        <v>0</v>
      </c>
    </row>
    <row r="31" spans="1:23">
      <c r="E31" s="12" t="s">
        <v>104</v>
      </c>
      <c r="F31" s="13" t="s">
        <v>51</v>
      </c>
      <c r="G31" s="15"/>
      <c r="H31" s="14">
        <f t="shared" si="1"/>
        <v>0</v>
      </c>
    </row>
    <row r="32" spans="1:23" s="30" customFormat="1">
      <c r="A32" s="30" t="s">
        <v>107</v>
      </c>
      <c r="B32" s="30">
        <f>SUM(D3:D23)</f>
        <v>0</v>
      </c>
      <c r="C32" s="30" t="s">
        <v>43</v>
      </c>
      <c r="F32" s="30">
        <f>SUM(H3:H31)</f>
        <v>0</v>
      </c>
      <c r="G32" s="30" t="s">
        <v>43</v>
      </c>
      <c r="J32" s="30">
        <f>SUM(L3:L20)</f>
        <v>0</v>
      </c>
      <c r="K32" s="30" t="s">
        <v>43</v>
      </c>
      <c r="N32" s="30">
        <f>SUM(P3:P19)</f>
        <v>0</v>
      </c>
      <c r="O32" s="30" t="s">
        <v>43</v>
      </c>
      <c r="R32" s="30">
        <f>SUM(T3:T6)</f>
        <v>0</v>
      </c>
      <c r="S32" s="30" t="s">
        <v>43</v>
      </c>
      <c r="V32" s="30">
        <f>SUM(X3:X7)</f>
        <v>0</v>
      </c>
      <c r="W32" s="30" t="s">
        <v>43</v>
      </c>
    </row>
    <row r="55" spans="1:2">
      <c r="A55" s="17"/>
      <c r="B55" s="17"/>
    </row>
    <row r="75" spans="1:2">
      <c r="A75" s="17"/>
      <c r="B75" s="17"/>
    </row>
    <row r="76" spans="1:2">
      <c r="A76" s="17"/>
      <c r="B76" s="17"/>
    </row>
    <row r="95" spans="1:2">
      <c r="A95" s="17"/>
      <c r="B95" s="17"/>
    </row>
  </sheetData>
  <sheetProtection algorithmName="SHA-512" hashValue="wv+d4EzfUMW8lI5jd7IydonYOCiyT8+lYjiMGJ+exV1tgKb/P0AJEUWkxhufOn3vFjB6+LEuW0vBo1bXlgloHA==" saltValue="3IVZjaPYy7MOwHuk0mewKg==" spinCount="100000" sheet="1" objects="1" scenario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EDC57A2-D7FC-42D4-A447-308F5133484E}">
          <x14:formula1>
            <xm:f>リスト!$K$2:$K$3</xm:f>
          </x14:formula1>
          <xm:sqref>C3:C6 C8:C10 C12:C13 C20:C23 G18 G21 G25 K5 K8:K9 K13 O19 O16:O17 O14 O12 O8:O10 O4:O6 S5:S6 S3 W7</xm:sqref>
        </x14:dataValidation>
        <x14:dataValidation type="list" allowBlank="1" showInputMessage="1" showErrorMessage="1" xr:uid="{64185105-8B25-4F53-978A-8CBA47F47184}">
          <x14:formula1>
            <xm:f>リスト!$L$2:$L$16</xm:f>
          </x14:formula1>
          <xm:sqref>U25 V16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69247-FB7A-4CA6-B4FB-9F6AF57A9D7B}">
  <dimension ref="A1:L34"/>
  <sheetViews>
    <sheetView workbookViewId="0">
      <selection activeCell="E8" sqref="E8"/>
    </sheetView>
  </sheetViews>
  <sheetFormatPr defaultRowHeight="18.75"/>
  <cols>
    <col min="1" max="1" width="11" bestFit="1" customWidth="1"/>
    <col min="2" max="2" width="25.5" bestFit="1" customWidth="1"/>
    <col min="3" max="3" width="5.25" bestFit="1" customWidth="1"/>
    <col min="4" max="4" width="29.625" bestFit="1" customWidth="1"/>
    <col min="5" max="5" width="24.125" bestFit="1" customWidth="1"/>
    <col min="6" max="6" width="13" bestFit="1" customWidth="1"/>
    <col min="7" max="7" width="18" bestFit="1" customWidth="1"/>
    <col min="8" max="8" width="22.375" customWidth="1"/>
    <col min="9" max="9" width="23.5" bestFit="1" customWidth="1"/>
    <col min="10" max="10" width="6.625" customWidth="1"/>
  </cols>
  <sheetData>
    <row r="1" spans="1:12">
      <c r="A1" s="1" t="s">
        <v>108</v>
      </c>
      <c r="B1" s="1" t="s">
        <v>12</v>
      </c>
      <c r="C1" s="1" t="s">
        <v>109</v>
      </c>
      <c r="D1" t="s">
        <v>18</v>
      </c>
      <c r="E1" s="1" t="s">
        <v>110</v>
      </c>
      <c r="F1" s="1" t="s">
        <v>20</v>
      </c>
      <c r="G1" t="s">
        <v>22</v>
      </c>
      <c r="H1" t="s">
        <v>25</v>
      </c>
      <c r="I1" s="1" t="s">
        <v>27</v>
      </c>
      <c r="J1" s="1"/>
    </row>
    <row r="2" spans="1:12">
      <c r="A2" s="1" t="s">
        <v>11</v>
      </c>
      <c r="B2" s="1" t="s">
        <v>13</v>
      </c>
      <c r="C2" s="1" t="s">
        <v>111</v>
      </c>
      <c r="D2" t="s">
        <v>16</v>
      </c>
      <c r="E2" s="1" t="s">
        <v>19</v>
      </c>
      <c r="F2" s="2" t="s">
        <v>112</v>
      </c>
      <c r="G2" s="1" t="s">
        <v>113</v>
      </c>
      <c r="H2" s="1" t="s">
        <v>26</v>
      </c>
      <c r="I2" s="1" t="s">
        <v>114</v>
      </c>
      <c r="J2" s="1"/>
      <c r="K2" t="s">
        <v>115</v>
      </c>
      <c r="L2">
        <v>1</v>
      </c>
    </row>
    <row r="3" spans="1:12">
      <c r="A3" s="1" t="s">
        <v>116</v>
      </c>
      <c r="B3" s="1" t="s">
        <v>117</v>
      </c>
      <c r="C3" s="1" t="s">
        <v>118</v>
      </c>
      <c r="D3" t="s">
        <v>17</v>
      </c>
      <c r="E3" s="1" t="s">
        <v>119</v>
      </c>
      <c r="F3" s="3" t="s">
        <v>120</v>
      </c>
      <c r="G3" s="1" t="s">
        <v>121</v>
      </c>
      <c r="H3" s="1" t="s">
        <v>122</v>
      </c>
      <c r="I3" s="1" t="s">
        <v>139</v>
      </c>
      <c r="J3" s="1"/>
      <c r="L3">
        <v>2</v>
      </c>
    </row>
    <row r="4" spans="1:12">
      <c r="A4" s="1" t="s">
        <v>123</v>
      </c>
      <c r="B4" s="1" t="s">
        <v>124</v>
      </c>
      <c r="C4" s="1"/>
      <c r="D4" t="s">
        <v>125</v>
      </c>
      <c r="E4" s="1" t="s">
        <v>126</v>
      </c>
      <c r="F4" s="3" t="s">
        <v>127</v>
      </c>
      <c r="G4" s="1" t="s">
        <v>128</v>
      </c>
      <c r="H4" s="1" t="s">
        <v>129</v>
      </c>
      <c r="I4" s="1" t="s">
        <v>140</v>
      </c>
      <c r="J4" s="1"/>
      <c r="L4">
        <v>3</v>
      </c>
    </row>
    <row r="5" spans="1:12">
      <c r="A5" s="1"/>
      <c r="B5" s="1"/>
      <c r="C5" s="1" t="s">
        <v>15</v>
      </c>
      <c r="E5" s="1" t="s">
        <v>143</v>
      </c>
      <c r="F5" s="3" t="s">
        <v>130</v>
      </c>
      <c r="G5" s="1" t="s">
        <v>23</v>
      </c>
      <c r="H5" s="1" t="s">
        <v>144</v>
      </c>
      <c r="I5" s="1" t="s">
        <v>141</v>
      </c>
      <c r="J5" s="1"/>
      <c r="L5">
        <v>4</v>
      </c>
    </row>
    <row r="6" spans="1:12">
      <c r="B6" s="1" t="s">
        <v>131</v>
      </c>
      <c r="I6" s="1" t="s">
        <v>132</v>
      </c>
      <c r="J6" s="1"/>
      <c r="L6">
        <v>5</v>
      </c>
    </row>
    <row r="7" spans="1:12">
      <c r="B7" t="s">
        <v>14</v>
      </c>
      <c r="E7" s="1" t="s">
        <v>151</v>
      </c>
      <c r="G7" s="1" t="s">
        <v>24</v>
      </c>
      <c r="I7" s="1" t="s">
        <v>133</v>
      </c>
      <c r="J7" s="1"/>
      <c r="L7">
        <v>6</v>
      </c>
    </row>
    <row r="8" spans="1:12">
      <c r="B8" t="s">
        <v>134</v>
      </c>
      <c r="E8" s="1" t="s">
        <v>150</v>
      </c>
      <c r="G8" s="1" t="s">
        <v>135</v>
      </c>
      <c r="I8" s="1" t="s">
        <v>28</v>
      </c>
      <c r="J8" s="1"/>
      <c r="L8">
        <v>7</v>
      </c>
    </row>
    <row r="9" spans="1:12">
      <c r="B9" t="s">
        <v>136</v>
      </c>
      <c r="E9" s="1" t="s">
        <v>143</v>
      </c>
      <c r="L9">
        <v>8</v>
      </c>
    </row>
    <row r="10" spans="1:12">
      <c r="F10" s="1"/>
      <c r="L10">
        <v>9</v>
      </c>
    </row>
    <row r="11" spans="1:12">
      <c r="E11" s="1" t="s">
        <v>145</v>
      </c>
      <c r="F11" s="1"/>
      <c r="L11">
        <v>10</v>
      </c>
    </row>
    <row r="12" spans="1:12">
      <c r="E12" s="1" t="s">
        <v>137</v>
      </c>
      <c r="F12" s="1"/>
      <c r="L12">
        <v>11</v>
      </c>
    </row>
    <row r="13" spans="1:12">
      <c r="E13" s="1" t="s">
        <v>138</v>
      </c>
      <c r="L13">
        <v>12</v>
      </c>
    </row>
    <row r="14" spans="1:12">
      <c r="E14" s="1" t="s">
        <v>143</v>
      </c>
      <c r="L14">
        <v>13</v>
      </c>
    </row>
    <row r="15" spans="1:12">
      <c r="L15">
        <v>14</v>
      </c>
    </row>
    <row r="16" spans="1:12">
      <c r="A16" s="1"/>
      <c r="B16" s="1"/>
      <c r="C16" s="1"/>
      <c r="D16" s="1"/>
      <c r="E16" s="1" t="s">
        <v>119</v>
      </c>
      <c r="F16" s="1"/>
      <c r="L16">
        <v>15</v>
      </c>
    </row>
    <row r="17" spans="3:10">
      <c r="E17" s="1" t="s">
        <v>126</v>
      </c>
    </row>
    <row r="18" spans="3:10">
      <c r="E18" s="1" t="s">
        <v>143</v>
      </c>
    </row>
    <row r="24" spans="3:10">
      <c r="C24" s="1"/>
      <c r="D24" s="1"/>
      <c r="E24" s="1"/>
      <c r="F24" s="1"/>
    </row>
    <row r="30" spans="3:10">
      <c r="I30" s="1"/>
      <c r="J30" s="1"/>
    </row>
    <row r="31" spans="3:10">
      <c r="I31" s="1"/>
      <c r="J31" s="1"/>
    </row>
    <row r="32" spans="3:10">
      <c r="I32" s="1"/>
      <c r="J32" s="1"/>
    </row>
    <row r="33" spans="9:10">
      <c r="I33" s="1"/>
      <c r="J33" s="1"/>
    </row>
    <row r="34" spans="9:10">
      <c r="I34" s="1"/>
      <c r="J34" s="1"/>
    </row>
  </sheetData>
  <phoneticPr fontId="1"/>
  <pageMargins left="0.7" right="0.7" top="0.75" bottom="0.75" header="0.3" footer="0.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6A8F9FF399A1C48AF876CBF53F3937D" ma:contentTypeVersion="15" ma:contentTypeDescription="新しいドキュメントを作成します。" ma:contentTypeScope="" ma:versionID="cfc624d6bb1bbf0a602cc0c76ebd9388">
  <xsd:schema xmlns:xsd="http://www.w3.org/2001/XMLSchema" xmlns:xs="http://www.w3.org/2001/XMLSchema" xmlns:p="http://schemas.microsoft.com/office/2006/metadata/properties" xmlns:ns2="59c0b045-0aa0-4e5d-a45d-69e40911750c" xmlns:ns3="263dbbe5-076b-4606-a03b-9598f5f2f35a" targetNamespace="http://schemas.microsoft.com/office/2006/metadata/properties" ma:root="true" ma:fieldsID="cbd1b5508641d814c058fa2d2fef4edc" ns2:_="" ns3:_="">
    <xsd:import namespace="59c0b045-0aa0-4e5d-a45d-69e40911750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0b045-0aa0-4e5d-a45d-69e40911750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86f3993-1932-4de8-8124-132066eeb95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59c0b045-0aa0-4e5d-a45d-69e40911750c">
      <Terms xmlns="http://schemas.microsoft.com/office/infopath/2007/PartnerControls"/>
    </lcf76f155ced4ddcb4097134ff3c332f>
    <Owner xmlns="59c0b045-0aa0-4e5d-a45d-69e40911750c">
      <UserInfo>
        <DisplayName/>
        <AccountId xsi:nil="true"/>
        <AccountType/>
      </UserInfo>
    </Own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6BB07E-284F-44D8-A343-447BE2515817}"/>
</file>

<file path=customXml/itemProps2.xml><?xml version="1.0" encoding="utf-8"?>
<ds:datastoreItem xmlns:ds="http://schemas.openxmlformats.org/officeDocument/2006/customXml" ds:itemID="{AE897773-BFB1-402B-969B-2557F66ABDA0}">
  <ds:schemaRefs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263dbbe5-076b-4606-a03b-9598f5f2f35a"/>
    <ds:schemaRef ds:uri="http://schemas.openxmlformats.org/package/2006/metadata/core-properties"/>
    <ds:schemaRef ds:uri="59c0b045-0aa0-4e5d-a45d-69e40911750c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6A23B4F-986B-4898-A79C-611457B083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7</vt:i4>
      </vt:variant>
    </vt:vector>
  </HeadingPairs>
  <TitlesOfParts>
    <vt:vector size="10" baseType="lpstr">
      <vt:lpstr>手数料推計ツール</vt:lpstr>
      <vt:lpstr>NDBデータ容量計算サポートシート</vt:lpstr>
      <vt:lpstr>リスト</vt:lpstr>
      <vt:lpstr>データセットの月数</vt:lpstr>
      <vt:lpstr>集計表の数</vt:lpstr>
      <vt:lpstr>想定データ容量</vt:lpstr>
      <vt:lpstr>想定データ容量※</vt:lpstr>
      <vt:lpstr>他のDBとの連結</vt:lpstr>
      <vt:lpstr>利用するデータ</vt:lpstr>
      <vt:lpstr>ー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0x01010056A8F9FF399A1C48AF876CBF53F3937D</vt:lpwstr>
  </property>
  <property fmtid="{D5CDD505-2E9C-101B-9397-08002B2CF9AE}" pid="3" name="MediaServiceImageTags">
    <vt:lpwstr/>
  </property>
</Properties>
</file>