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215" windowHeight="7200" tabRatio="666" activeTab="0"/>
  </bookViews>
  <sheets>
    <sheet name="必要経費概算書（令和５年度分）" sheetId="1" r:id="rId1"/>
    <sheet name="必要経費概算書（令和６年度分） " sheetId="2" r:id="rId2"/>
    <sheet name="必要経費概算書（令和７年度分）" sheetId="3" r:id="rId3"/>
    <sheet name="年度別契約額と割合確認" sheetId="4" r:id="rId4"/>
  </sheets>
  <definedNames>
    <definedName name="_xlnm.Print_Area" localSheetId="3">'年度別契約額と割合確認'!$B$1:$L$17</definedName>
    <definedName name="_xlnm.Print_Area" localSheetId="0">'必要経費概算書（令和５年度分）'!$A$1:$E$180</definedName>
    <definedName name="_xlnm.Print_Area" localSheetId="1">'必要経費概算書（令和６年度分） '!$A$1:$E$182</definedName>
    <definedName name="_xlnm.Print_Area" localSheetId="2">'必要経費概算書（令和７年度分）'!$A$1:$E$201</definedName>
    <definedName name="_xlnm.Print_Titles" localSheetId="0">'必要経費概算書（令和５年度分）'!$3:$3</definedName>
    <definedName name="_xlnm.Print_Titles" localSheetId="1">'必要経費概算書（令和６年度分） '!$3:$3</definedName>
    <definedName name="_xlnm.Print_Titles" localSheetId="2">'必要経費概算書（令和７年度分）'!$3:$3</definedName>
  </definedNames>
  <calcPr fullCalcOnLoad="1"/>
</workbook>
</file>

<file path=xl/comments4.xml><?xml version="1.0" encoding="utf-8"?>
<comments xmlns="http://schemas.openxmlformats.org/spreadsheetml/2006/main">
  <authors>
    <author>作成者</author>
  </authors>
  <commentList>
    <comment ref="E16" authorId="0">
      <text>
        <r>
          <rPr>
            <b/>
            <sz val="9"/>
            <rFont val="ＭＳ Ｐゴシック"/>
            <family val="3"/>
          </rPr>
          <t>入力してください</t>
        </r>
      </text>
    </comment>
  </commentList>
</comments>
</file>

<file path=xl/sharedStrings.xml><?xml version="1.0" encoding="utf-8"?>
<sst xmlns="http://schemas.openxmlformats.org/spreadsheetml/2006/main" count="973" uniqueCount="272">
  <si>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</si>
  <si>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</si>
  <si>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</si>
  <si>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</si>
  <si>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</si>
  <si>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</si>
  <si>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</si>
  <si>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</si>
  <si>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　②通信運搬費</t>
  </si>
  <si>
    <t>　・電話料</t>
  </si>
  <si>
    <t>　・郵送料</t>
  </si>
  <si>
    <t>　・振り込み手数料</t>
  </si>
  <si>
    <t>　④消耗品費</t>
  </si>
  <si>
    <t>　・講師謝金</t>
  </si>
  <si>
    <t>　・会場使用料</t>
  </si>
  <si>
    <t>委託費の
額（千円）</t>
  </si>
  <si>
    <t>　・レンタルサーバー使用料</t>
  </si>
  <si>
    <t>　・広告掲載費</t>
  </si>
  <si>
    <t>　・バス借上げ料</t>
  </si>
  <si>
    <t>募集チラシ印刷代、テキスト印刷代</t>
  </si>
  <si>
    <t>　・PCリース代</t>
  </si>
  <si>
    <t>　・実習材料費</t>
  </si>
  <si>
    <t>用紙代等、各種消耗品費</t>
  </si>
  <si>
    <t>　・事業推進員健康診断料</t>
  </si>
  <si>
    <t>定期健康診断相当費用</t>
  </si>
  <si>
    <t>①事業推進員人件費(リーダー）</t>
  </si>
  <si>
    <t>募集チラシ印刷代、テキスト印刷代、ＤＭ発送費</t>
  </si>
  <si>
    <t>　・光回線使用・インターネット接続料</t>
  </si>
  <si>
    <t>　・事業推進員超過勤務手当</t>
  </si>
  <si>
    <t>レンタルサーバー、ドメイン・ＩＰアドレス維持費込</t>
  </si>
  <si>
    <t xml:space="preserve">合計額
</t>
  </si>
  <si>
    <t>②事業推進員人件費</t>
  </si>
  <si>
    <t>　・事業推進員健康診断料</t>
  </si>
  <si>
    <t>　・事業推進員健康保険</t>
  </si>
  <si>
    <t>　・事業推進員介護保険</t>
  </si>
  <si>
    <t>　・事業推進員雇用保険料</t>
  </si>
  <si>
    <t>　・事業推進員労災保険料</t>
  </si>
  <si>
    <t>　・事業推進員石綿健康被害救済法に基づく一般拠出金</t>
  </si>
  <si>
    <t>　③リース代等</t>
  </si>
  <si>
    <t>　・自動車リース代</t>
  </si>
  <si>
    <t>　・複合機リース代</t>
  </si>
  <si>
    <t>　・消耗品費（コピー用紙、事務用品）</t>
  </si>
  <si>
    <t>　・ガソリン代</t>
  </si>
  <si>
    <t>　・東京（推進員旅費）</t>
  </si>
  <si>
    <t>　・大阪（推進員旅費）</t>
  </si>
  <si>
    <t>〃</t>
  </si>
  <si>
    <t>　・会場施設（マイク・プロジェクター一式）使用料</t>
  </si>
  <si>
    <t>　・企業謝金（研修先企業）</t>
  </si>
  <si>
    <t>座学4回×2期分</t>
  </si>
  <si>
    <t>　・会場施設料（マイク・プロジェクター一式・演台）</t>
  </si>
  <si>
    <t>募集チラシ印刷代、ポスター印刷、新聞広告</t>
  </si>
  <si>
    <t>（１）情報チャンネルＨＰ</t>
  </si>
  <si>
    <t>　・事務所借料</t>
  </si>
  <si>
    <t>　・事務所光熱水料</t>
  </si>
  <si>
    <t>　・プログラム資料</t>
  </si>
  <si>
    <t>　⑤事務所関係</t>
  </si>
  <si>
    <t>(単位：千円)</t>
  </si>
  <si>
    <t>　・事務用品借料（机3・椅子3）</t>
  </si>
  <si>
    <t>座学5回×2期分</t>
  </si>
  <si>
    <t>=</t>
  </si>
  <si>
    <t xml:space="preserve">   /</t>
  </si>
  <si>
    <t>※</t>
  </si>
  <si>
    <t>必要経費３年度間合計（円）</t>
  </si>
  <si>
    <t>アウトカム指標３年度間合計（人）</t>
  </si>
  <si>
    <t>　・事業推進員厚生年金保険料</t>
  </si>
  <si>
    <t>　・事業推進員厚生年金保険料</t>
  </si>
  <si>
    <t>　・事業推進員子ども・子育て拠出金</t>
  </si>
  <si>
    <t>　・事業推進員子ども・子育て拠出金</t>
  </si>
  <si>
    <t>30,000円×12カ月</t>
  </si>
  <si>
    <t>平日（時間給×1.25倍）月15ｈ×12カ月</t>
  </si>
  <si>
    <t>平日（時間給×1.25倍）1名×月20ｈ×12カ月</t>
  </si>
  <si>
    <t>座学4回×1期分</t>
  </si>
  <si>
    <t>座学4回×1期分</t>
  </si>
  <si>
    <t>実地研修1回×1期分</t>
  </si>
  <si>
    <t>座学5回×1期分（課題資料作成の応用）</t>
  </si>
  <si>
    <t>6ｈ×6,500円×座学5回×1期分</t>
  </si>
  <si>
    <t>　・実習材料費</t>
  </si>
  <si>
    <t>　・バス借上げ料</t>
  </si>
  <si>
    <t>3ｈ×6,500円×座学5回×1期分</t>
  </si>
  <si>
    <t>　・基本教材等</t>
  </si>
  <si>
    <t>3ｈ×6,500円×座学4回×2期分</t>
  </si>
  <si>
    <t>　・実習先謝金</t>
  </si>
  <si>
    <t>20,000円×2期分</t>
  </si>
  <si>
    <t>　・事業推進員通勤手当</t>
  </si>
  <si>
    <t>（30,000円×3ｈ）×3回</t>
  </si>
  <si>
    <t>80,000円×12カ月</t>
  </si>
  <si>
    <t>一式20,000円×12カ月</t>
  </si>
  <si>
    <t>　・講師旅費（○○市を想定）</t>
  </si>
  <si>
    <t>　・講師旅費（△△市を想定）</t>
  </si>
  <si>
    <t>　・講師旅費（××市を想定）</t>
  </si>
  <si>
    <t>平日（時間給×1.25倍）月15ｈ×6カ月</t>
  </si>
  <si>
    <t>平日（時間給×1.25倍）1名×月20ｈ×6カ月</t>
  </si>
  <si>
    <t>200,000円×6カ月×0.05</t>
  </si>
  <si>
    <t>200,000円×6カ月×91.50/1,000</t>
  </si>
  <si>
    <t>200,000円×6カ月×0.006</t>
  </si>
  <si>
    <t>200,000円×6カ月×0.00002</t>
  </si>
  <si>
    <t>5,000円×6カ月</t>
  </si>
  <si>
    <t>80,000円×6カ月</t>
  </si>
  <si>
    <t>一式20,000円×6カ月</t>
  </si>
  <si>
    <t>30,000円×6カ月</t>
  </si>
  <si>
    <t>（１）××講習会</t>
  </si>
  <si>
    <t>（２）○△講習会</t>
  </si>
  <si>
    <t>　・マーケティング調査費</t>
  </si>
  <si>
    <t>地元講師と東京講師が分担（東京講師3回）</t>
  </si>
  <si>
    <t>200,000円×12カ月×0.05</t>
  </si>
  <si>
    <t>座学4回×2期分</t>
  </si>
  <si>
    <t>（20,000円×2ｈ）×30回</t>
  </si>
  <si>
    <t>座学5回×2期分（課題資料作成の応用）</t>
  </si>
  <si>
    <t>6ｈ×6,500円×座学5回×2期分</t>
  </si>
  <si>
    <t>現場実習1回×2期分</t>
  </si>
  <si>
    <t>3ｈ×6,500円×座学5回×2期分</t>
  </si>
  <si>
    <t>　・求職者地域内滞在費</t>
  </si>
  <si>
    <t>座学5回×1期分</t>
  </si>
  <si>
    <t>座学5回×1期分</t>
  </si>
  <si>
    <t>（10,000円×3ｈ）×座学5回×1期分</t>
  </si>
  <si>
    <t>（座学4回＋実地研修1回）×1期分</t>
  </si>
  <si>
    <t>（10,000円×3ｈ）×座学4回×1期分</t>
  </si>
  <si>
    <t>座学5回×2期分</t>
  </si>
  <si>
    <t>　・専門アドバイザー謝金</t>
  </si>
  <si>
    <t>　・専門アドバイザー旅費（☆☆市を想定）</t>
  </si>
  <si>
    <t>　・販路拡大旅費（東京）</t>
  </si>
  <si>
    <t>　・販売促進パンフレット制作費</t>
  </si>
  <si>
    <t>　・加工設備リース料</t>
  </si>
  <si>
    <t>500円×30ページ×100部</t>
  </si>
  <si>
    <t>　・講師旅費（○○市及び東京を想定）</t>
  </si>
  <si>
    <t>1,000円×20人×1期分</t>
  </si>
  <si>
    <t>1,000円×10人×1期分</t>
  </si>
  <si>
    <t>1,000円×15人×2期分</t>
  </si>
  <si>
    <t>3ｈ×6,500円×座学4回×1期分</t>
  </si>
  <si>
    <t>現場実習1回×1期分</t>
  </si>
  <si>
    <t>1,000円×15人×1期分</t>
  </si>
  <si>
    <t>（４）ＵＩＪターン就労体験</t>
  </si>
  <si>
    <t>（５）高校３年生への企業説明会</t>
  </si>
  <si>
    <t>（６）大学４年生への企業説明会</t>
  </si>
  <si>
    <t>（２）合同就職セミナー、面接会</t>
  </si>
  <si>
    <t>（３）ＵＩＪターン説明会、面接会</t>
  </si>
  <si>
    <t>（5,000円×2ｈ）×30回</t>
  </si>
  <si>
    <t>専門アドバイザー同行費用×6回</t>
  </si>
  <si>
    <t>【地域名：○○市　・協議会名：○○市地域雇用創造協議会】</t>
  </si>
  <si>
    <t>　①旅費</t>
  </si>
  <si>
    <t>１　人件費</t>
  </si>
  <si>
    <t>２　管理費</t>
  </si>
  <si>
    <t>Ａ　事業所の魅力向上、事業拡大の取組</t>
  </si>
  <si>
    <t>Ｂ　人材育成の取組</t>
  </si>
  <si>
    <t>Ｃ　就職促進の取組</t>
  </si>
  <si>
    <t>市職員主査級（概ね大卒10年目）相当×6カ月</t>
  </si>
  <si>
    <t>市職員主事級（一般職員3年目相当）1名×6カ月</t>
  </si>
  <si>
    <t>2,000円×16社分×座学4回×1期分</t>
  </si>
  <si>
    <t>（30,000円×3ｈ）×3回×1期分</t>
  </si>
  <si>
    <t>50円×1,000部×1期分</t>
  </si>
  <si>
    <t>1期分</t>
  </si>
  <si>
    <t>55,000円×45人×1期分</t>
  </si>
  <si>
    <t>200円×45部×1期分</t>
  </si>
  <si>
    <t>市職員主査級（概ね大卒10年目）相当×12カ月</t>
  </si>
  <si>
    <t>5,000円×12カ月</t>
  </si>
  <si>
    <t>市職員主事級（一般職員3年目相当）1名×12カ月</t>
  </si>
  <si>
    <t>200,000円×12カ月×91.50/1,000</t>
  </si>
  <si>
    <t>200,000円×12カ月×0.006</t>
  </si>
  <si>
    <t>200,000円×12カ月×0.00002</t>
  </si>
  <si>
    <t>月額8,000円×2台×12カ月</t>
  </si>
  <si>
    <t>月額26,000円×1台（軽自動車）×12カ月</t>
  </si>
  <si>
    <t>月額10,200円×一式×12カ月</t>
  </si>
  <si>
    <t>1月あたり80㍑×140円×12カ月</t>
  </si>
  <si>
    <t>月額8,000円×2台×6カ月</t>
  </si>
  <si>
    <t>月額26,000円×1台（軽自動車）×6カ月</t>
  </si>
  <si>
    <t>月額10,200円×一式×6カ月</t>
  </si>
  <si>
    <t>1月あたり80㍑×140円×6カ月</t>
  </si>
  <si>
    <t>（10,000円×3ｈ）×座学5回×2期分</t>
  </si>
  <si>
    <t>募集チラシ印刷代、テキスト印刷代、ＤＭ発送費×2期分</t>
  </si>
  <si>
    <t>募集チラシ印刷代、テキスト印刷代、ＤＭ発送費×2期分</t>
  </si>
  <si>
    <t>募集チラシ印刷代、ポスター印刷、新聞広告×2期分</t>
  </si>
  <si>
    <t>（10,000円×3ｈ）×座学4回×2期分</t>
  </si>
  <si>
    <t>2,000円×16社分×座学4回×2期分</t>
  </si>
  <si>
    <t>（座学4回＋実地研修1回）×2期分</t>
  </si>
  <si>
    <t>△△関連企業実地研修1回×2期分</t>
  </si>
  <si>
    <t>1,000円×15社×2期分</t>
  </si>
  <si>
    <t>専門アドバイザー同行費用×8回</t>
  </si>
  <si>
    <t>1,000円×10人×2期分</t>
  </si>
  <si>
    <t>1,000円×1回×1期分</t>
  </si>
  <si>
    <t>1,000円×1回×2期分</t>
  </si>
  <si>
    <t>地元講師と東京講師が分担（東京講師6回）</t>
  </si>
  <si>
    <t>1,000円×20人×2期分</t>
  </si>
  <si>
    <t>募集チラシ印刷代、テキスト印刷代×2期分</t>
  </si>
  <si>
    <t>（30,000円×3ｈ）×3回×2期分</t>
  </si>
  <si>
    <t>2期分</t>
  </si>
  <si>
    <t>50円×1,000部×2期分</t>
  </si>
  <si>
    <t>55,000円×45人×2期分</t>
  </si>
  <si>
    <t>200円×45部×2期分</t>
  </si>
  <si>
    <t>（30,000円×3ｈ）×3回×2期分</t>
  </si>
  <si>
    <t>2期分</t>
  </si>
  <si>
    <t>３　事業費</t>
  </si>
  <si>
    <t>小計（１＋２＋３）</t>
  </si>
  <si>
    <t>５　消費税</t>
  </si>
  <si>
    <t>４　小計（１＋２＋３）</t>
  </si>
  <si>
    <t>　①事業所の魅力向上、
　　　事業拡大の取組</t>
  </si>
  <si>
    <t>　②人材育成の取組</t>
  </si>
  <si>
    <t>　③就職促進の取組</t>
  </si>
  <si>
    <t>※　アウトカム１人当たりの雇用に要する経費が100万円を超えると失格。</t>
  </si>
  <si>
    <t>（　　○○市地域雇用創造　　）協議会</t>
  </si>
  <si>
    <t>100,000円×2回</t>
  </si>
  <si>
    <t>一式月額25,000円×12カ月</t>
  </si>
  <si>
    <t>一式月額25,000円×2カ月</t>
  </si>
  <si>
    <t>500円×30ページ×30部</t>
  </si>
  <si>
    <t>280,000円×6カ月×0.05</t>
  </si>
  <si>
    <t>280,000円×6カ月×91.50/1,000</t>
  </si>
  <si>
    <t>280,000円×6カ月×0.006</t>
  </si>
  <si>
    <t>280,000円×6カ月×0.00002</t>
  </si>
  <si>
    <t>280,000円×12カ月×0.05</t>
  </si>
  <si>
    <t>280,000円×12カ月×91.50/1,000</t>
  </si>
  <si>
    <t>280,000円×12カ月×0.006</t>
  </si>
  <si>
    <t>280,000円×12カ月×0.00002</t>
  </si>
  <si>
    <t>地域雇用活性化推進事業の年度別契約額と割合確認</t>
  </si>
  <si>
    <t>（１）○○講習会</t>
  </si>
  <si>
    <t>（４）伴走型支援</t>
  </si>
  <si>
    <t>４　人件費＋管理費＋事業費の合計額</t>
  </si>
  <si>
    <t>合計額（「４」＋「５」）</t>
  </si>
  <si>
    <t>合計額　（４＋５）</t>
  </si>
  <si>
    <t>280,000円×6カ月×0.00895</t>
  </si>
  <si>
    <t>280,000円×6カ月×0.0036</t>
  </si>
  <si>
    <t>200,000円×6カ月×0.00895</t>
  </si>
  <si>
    <t>200,000円×6カ月×0.0036</t>
  </si>
  <si>
    <t>年度毎に1,500万円(広域地域は年度毎に
1,500万円又は総額の30％以下）（必須）</t>
  </si>
  <si>
    <t>280,000円×12カ月×0.00895</t>
  </si>
  <si>
    <t>280,000円×12カ月×0.0036</t>
  </si>
  <si>
    <t>200,000円×12カ月×0.00895</t>
  </si>
  <si>
    <t>200,000円×12カ月×0.0036</t>
  </si>
  <si>
    <t>（その他必要な経費を記載）</t>
  </si>
  <si>
    <t>（20,000円×2ｈ）×2回</t>
  </si>
  <si>
    <t>（5,000円×2ｈ）×2回</t>
  </si>
  <si>
    <t>(単位：円)</t>
  </si>
  <si>
    <t>募集チラシ印刷代、テキスト印刷代、ＤＭ発送費　広告掲載費</t>
  </si>
  <si>
    <r>
      <rPr>
        <sz val="11"/>
        <color indexed="8"/>
        <rFont val="ＭＳ Ｐゴシック"/>
        <family val="3"/>
      </rPr>
      <t xml:space="preserve">50,000
</t>
    </r>
    <r>
      <rPr>
        <strike/>
        <sz val="11"/>
        <color indexed="8"/>
        <rFont val="ＭＳ Ｐゴシック"/>
        <family val="3"/>
      </rPr>
      <t>60,000</t>
    </r>
  </si>
  <si>
    <r>
      <t>　・セミナー開設諸費　</t>
    </r>
    <r>
      <rPr>
        <sz val="11"/>
        <color indexed="8"/>
        <rFont val="ＭＳ Ｐゴシック"/>
        <family val="3"/>
      </rPr>
      <t>・広告掲載費</t>
    </r>
  </si>
  <si>
    <r>
      <rPr>
        <sz val="11"/>
        <color indexed="8"/>
        <rFont val="ＭＳ Ｐゴシック"/>
        <family val="3"/>
      </rPr>
      <t>募集チラシ印刷代、テキスト印刷代、ＤＭ発送費　広告掲載費</t>
    </r>
  </si>
  <si>
    <r>
      <t>　・</t>
    </r>
    <r>
      <rPr>
        <sz val="11"/>
        <color indexed="8"/>
        <rFont val="ＭＳ Ｐゴシック"/>
        <family val="3"/>
      </rPr>
      <t>広告掲載費</t>
    </r>
  </si>
  <si>
    <r>
      <t>　・</t>
    </r>
    <r>
      <rPr>
        <sz val="11"/>
        <color indexed="8"/>
        <rFont val="ＭＳ Ｐゴシック"/>
        <family val="3"/>
      </rPr>
      <t>広告掲載費　</t>
    </r>
  </si>
  <si>
    <r>
      <t>280,000円×6カ月×</t>
    </r>
    <r>
      <rPr>
        <sz val="11"/>
        <color indexed="8"/>
        <rFont val="ＭＳ Ｐゴシック"/>
        <family val="3"/>
      </rPr>
      <t>0.003</t>
    </r>
  </si>
  <si>
    <r>
      <t>200,000円×6カ月×</t>
    </r>
    <r>
      <rPr>
        <sz val="11"/>
        <color indexed="8"/>
        <rFont val="ＭＳ Ｐゴシック"/>
        <family val="3"/>
      </rPr>
      <t>0.003</t>
    </r>
  </si>
  <si>
    <t xml:space="preserve">  ・広告掲載費</t>
  </si>
  <si>
    <r>
      <t>280,000円×12カ月×</t>
    </r>
    <r>
      <rPr>
        <sz val="11"/>
        <color indexed="8"/>
        <rFont val="ＭＳ Ｐゴシック"/>
        <family val="3"/>
      </rPr>
      <t>0.003</t>
    </r>
  </si>
  <si>
    <r>
      <t>200,000円×12カ月×</t>
    </r>
    <r>
      <rPr>
        <sz val="11"/>
        <color indexed="8"/>
        <rFont val="ＭＳ Ｐゴシック"/>
        <family val="3"/>
      </rPr>
      <t>0.003</t>
    </r>
  </si>
  <si>
    <t>（10,000円×3ｈ）2期分</t>
  </si>
  <si>
    <t>2期分</t>
  </si>
  <si>
    <t>③事業推進員人件費</t>
  </si>
  <si>
    <t>（２）○×講習会</t>
  </si>
  <si>
    <t>（３）×○講習会</t>
  </si>
  <si>
    <t>（４）××講習会</t>
  </si>
  <si>
    <r>
      <t>（６）</t>
    </r>
    <r>
      <rPr>
        <sz val="11"/>
        <color indexed="8"/>
        <rFont val="ＭＳ Ｐゴシック"/>
        <family val="3"/>
      </rPr>
      <t>伴走型支援</t>
    </r>
  </si>
  <si>
    <t>活性化事業打合せ（市旅費規程日帰り）3名分2回</t>
  </si>
  <si>
    <t>経験交流会参加(市旅費規程1泊2日）3名分</t>
  </si>
  <si>
    <t>ＵＩＪターン企業説明会随行(市旅費規程1泊2日）3名分</t>
  </si>
  <si>
    <t>（３）△○講習会</t>
  </si>
  <si>
    <t>（４）△△講習会</t>
  </si>
  <si>
    <t>（５）▲▲講習会</t>
  </si>
  <si>
    <t>（５）□□講習会</t>
  </si>
  <si>
    <t>（４）▲▲講習会</t>
  </si>
  <si>
    <t>（５）伴走型支援</t>
  </si>
  <si>
    <t>地元講師と東京講師が分担（東京講師6回）</t>
  </si>
  <si>
    <t>（２）■■講習会</t>
  </si>
  <si>
    <t>（３）○×講習会</t>
  </si>
  <si>
    <t>（４）×○講習会</t>
  </si>
  <si>
    <t>（５）××講習会</t>
  </si>
  <si>
    <t>（６）□□講習会</t>
  </si>
  <si>
    <t>（４）△▲講習会</t>
  </si>
  <si>
    <t>（20,000円×2ｈ）×40回</t>
  </si>
  <si>
    <t>（5,000円×2ｈ）×40回</t>
  </si>
  <si>
    <r>
      <t>事業構想必要経費概算書（令和５</t>
    </r>
    <r>
      <rPr>
        <sz val="14"/>
        <color indexed="8"/>
        <rFont val="ＭＳ Ｐゴシック"/>
        <family val="3"/>
      </rPr>
      <t>年度分）</t>
    </r>
  </si>
  <si>
    <r>
      <t>事業構想必要経費概算書（令和６</t>
    </r>
    <r>
      <rPr>
        <sz val="14"/>
        <color indexed="8"/>
        <rFont val="ＭＳ Ｐゴシック"/>
        <family val="3"/>
      </rPr>
      <t>年度分）</t>
    </r>
  </si>
  <si>
    <r>
      <t>事業構想必要経費概算書（令和７</t>
    </r>
    <r>
      <rPr>
        <sz val="14"/>
        <rFont val="ＭＳ Ｐゴシック"/>
        <family val="3"/>
      </rPr>
      <t>年度分）</t>
    </r>
  </si>
  <si>
    <r>
      <t>令和５</t>
    </r>
    <r>
      <rPr>
        <sz val="11"/>
        <rFont val="ＭＳ Ｐゴシック"/>
        <family val="3"/>
      </rPr>
      <t>年度
人件費割合</t>
    </r>
  </si>
  <si>
    <r>
      <t>令和６</t>
    </r>
    <r>
      <rPr>
        <sz val="11"/>
        <rFont val="ＭＳ Ｐゴシック"/>
        <family val="3"/>
      </rPr>
      <t>年度
人件費割合</t>
    </r>
  </si>
  <si>
    <r>
      <t>令和７</t>
    </r>
    <r>
      <rPr>
        <sz val="11"/>
        <rFont val="ＭＳ Ｐゴシック"/>
        <family val="3"/>
      </rPr>
      <t>年度
人件費割合</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</si>
</sst>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61">
    <font>
      <sz val="11"/>
      <color theme="1"/>
      <name val="Calibri"/>
      <family val="3"/>
    </font>
    <font>
      <sz val="11"/>
      <color indexed="8"/>
      <name val="ＭＳ Ｐゴシック"/>
      <family val="3"/>
    </font>
    <font>
      <sz val="6"/>
      <name val="ＭＳ Ｐゴシック"/>
      <family val="3"/>
    </font>
    <font>
      <b/>
      <sz val="9"/>
      <name val="ＭＳ Ｐゴシック"/>
      <family val="3"/>
    </font>
    <font>
      <strike/>
      <sz val="11"/>
      <color indexed="8"/>
      <name val="ＭＳ Ｐゴシック"/>
      <family val="3"/>
    </font>
    <font>
      <sz val="14"/>
      <color indexed="8"/>
      <name val="ＭＳ Ｐゴシック"/>
      <family val="3"/>
    </font>
    <font>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9"/>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strike/>
      <sz val="11"/>
      <color theme="1"/>
      <name val="Calibri"/>
      <family val="3"/>
    </font>
    <font>
      <sz val="14"/>
      <name val="Calibri"/>
      <family val="3"/>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FF00"/>
        <bgColor indexed="64"/>
      </patternFill>
    </fill>
    <fill>
      <patternFill patternType="solid">
        <fgColor rgb="FF00B05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style="thin"/>
      <top style="thin"/>
      <bottom style="thin"/>
    </border>
    <border>
      <left style="thin"/>
      <right/>
      <top style="thin"/>
      <bottom style="thin"/>
    </border>
    <border>
      <left style="thin"/>
      <right style="thin"/>
      <top style="thin"/>
      <bottom style="hair"/>
    </border>
    <border>
      <left style="thin"/>
      <right/>
      <top style="thin"/>
      <bottom style="hair"/>
    </border>
    <border>
      <left style="medium"/>
      <right style="medium"/>
      <top style="thin"/>
      <bottom style="hair"/>
    </border>
    <border>
      <left style="thin"/>
      <right style="thin"/>
      <top style="hair"/>
      <bottom style="thin"/>
    </border>
    <border>
      <left style="thin"/>
      <right/>
      <top style="hair"/>
      <bottom style="thin"/>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thin"/>
      <right style="thin"/>
      <top style="hair"/>
      <bottom style="hair"/>
    </border>
    <border>
      <left style="thin"/>
      <right/>
      <top style="hair"/>
      <bottom style="hair"/>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color indexed="63"/>
      </left>
      <right style="thin"/>
      <top>
        <color indexed="63"/>
      </top>
      <bottom>
        <color indexed="63"/>
      </bottom>
    </border>
    <border>
      <left/>
      <right style="thin"/>
      <top style="thin"/>
      <bottom/>
    </border>
    <border>
      <left>
        <color indexed="63"/>
      </left>
      <right/>
      <top style="thin"/>
      <bottom style="thin"/>
    </border>
    <border>
      <left style="medium"/>
      <right style="medium"/>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hair"/>
    </border>
    <border>
      <left style="medium"/>
      <right style="medium"/>
      <top>
        <color indexed="63"/>
      </top>
      <bottom style="thin"/>
    </border>
    <border>
      <left style="medium"/>
      <right style="medium"/>
      <top style="hair"/>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dashed"/>
      <top>
        <color indexed="63"/>
      </top>
      <bottom style="hair"/>
    </border>
    <border>
      <left style="dashed"/>
      <right style="medium"/>
      <top>
        <color indexed="63"/>
      </top>
      <bottom style="hair"/>
    </border>
    <border>
      <left style="medium"/>
      <right>
        <color indexed="63"/>
      </right>
      <top>
        <color indexed="63"/>
      </top>
      <bottom style="hair"/>
    </border>
    <border>
      <left style="medium"/>
      <right>
        <color indexed="63"/>
      </right>
      <top style="hair"/>
      <bottom style="hair"/>
    </border>
    <border>
      <left style="dashed"/>
      <right style="medium"/>
      <top style="hair"/>
      <bottom style="hair"/>
    </border>
    <border>
      <left style="medium"/>
      <right style="dashed"/>
      <top style="hair"/>
      <bottom style="hair"/>
    </border>
    <border>
      <left style="medium"/>
      <right style="dotted"/>
      <top style="thin"/>
      <bottom style="hair"/>
    </border>
    <border>
      <left>
        <color indexed="63"/>
      </left>
      <right style="medium"/>
      <top style="thin"/>
      <bottom style="hair"/>
    </border>
    <border>
      <left style="medium"/>
      <right style="dotted"/>
      <top style="hair"/>
      <bottom style="hair"/>
    </border>
    <border>
      <left>
        <color indexed="63"/>
      </left>
      <right style="medium"/>
      <top style="hair"/>
      <bottom style="hair"/>
    </border>
    <border>
      <left style="medium"/>
      <right style="dotted"/>
      <top>
        <color indexed="63"/>
      </top>
      <bottom style="double"/>
    </border>
    <border>
      <left>
        <color indexed="63"/>
      </left>
      <right style="medium"/>
      <top>
        <color indexed="63"/>
      </top>
      <bottom>
        <color indexed="63"/>
      </bottom>
    </border>
    <border>
      <left style="medium"/>
      <right style="dashed"/>
      <top style="thin"/>
      <bottom style="hair"/>
    </border>
    <border>
      <left style="dashed"/>
      <right style="medium"/>
      <top style="thin"/>
      <bottom style="hair"/>
    </border>
    <border>
      <left style="medium"/>
      <right style="dotted"/>
      <top style="hair"/>
      <bottom style="thin"/>
    </border>
    <border>
      <left>
        <color indexed="63"/>
      </left>
      <right style="medium"/>
      <top>
        <color indexed="63"/>
      </top>
      <bottom style="thin"/>
    </border>
    <border>
      <left style="medium"/>
      <right style="dashed"/>
      <top style="hair"/>
      <bottom>
        <color indexed="63"/>
      </bottom>
    </border>
    <border>
      <left style="dashed"/>
      <right style="medium"/>
      <top style="hair"/>
      <bottom>
        <color indexed="63"/>
      </bottom>
    </border>
    <border>
      <left style="medium"/>
      <right style="dashed"/>
      <top>
        <color indexed="63"/>
      </top>
      <bottom style="thin"/>
    </border>
    <border>
      <left style="dashed"/>
      <right style="medium"/>
      <top>
        <color indexed="63"/>
      </top>
      <bottom style="thin"/>
    </border>
    <border>
      <left style="dotted"/>
      <right style="medium"/>
      <top style="hair"/>
      <bottom style="hair"/>
    </border>
    <border>
      <left style="medium"/>
      <right style="dotted"/>
      <top style="hair"/>
      <bottom style="double"/>
    </border>
    <border>
      <left style="medium"/>
      <right>
        <color indexed="63"/>
      </right>
      <top>
        <color indexed="63"/>
      </top>
      <bottom style="thin"/>
    </border>
    <border>
      <left style="medium"/>
      <right style="dotted"/>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medium"/>
      <top style="medium"/>
      <bottom style="medium"/>
    </border>
    <border>
      <left style="medium"/>
      <right>
        <color indexed="63"/>
      </right>
      <top style="double"/>
      <bottom style="thin"/>
    </border>
    <border>
      <left>
        <color indexed="63"/>
      </left>
      <right style="medium"/>
      <top style="double"/>
      <bottom style="thin"/>
    </border>
    <border>
      <left/>
      <right style="thin"/>
      <top style="thin"/>
      <bottom style="hair"/>
    </border>
    <border>
      <left/>
      <right style="thin"/>
      <top style="hair"/>
      <bottom style="hair"/>
    </border>
    <border>
      <left/>
      <right style="thin"/>
      <top style="hair"/>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92">
    <xf numFmtId="0" fontId="0" fillId="0" borderId="0" xfId="0" applyFont="1" applyAlignment="1">
      <alignment vertical="center"/>
    </xf>
    <xf numFmtId="38" fontId="0" fillId="0" borderId="0" xfId="49" applyFont="1" applyAlignment="1">
      <alignment vertical="center"/>
    </xf>
    <xf numFmtId="0" fontId="50" fillId="0" borderId="10" xfId="0" applyFont="1" applyBorder="1" applyAlignment="1">
      <alignment horizontal="center" vertical="center" shrinkToFit="1"/>
    </xf>
    <xf numFmtId="38" fontId="50" fillId="0" borderId="10" xfId="49" applyFont="1" applyBorder="1" applyAlignment="1">
      <alignment vertical="center"/>
    </xf>
    <xf numFmtId="0" fontId="51" fillId="33" borderId="11" xfId="0" applyFont="1" applyFill="1" applyBorder="1" applyAlignment="1">
      <alignment vertical="center" shrinkToFit="1"/>
    </xf>
    <xf numFmtId="0" fontId="50" fillId="0" borderId="10" xfId="0" applyFont="1" applyBorder="1" applyAlignment="1">
      <alignment vertical="center" shrinkToFit="1"/>
    </xf>
    <xf numFmtId="0" fontId="52" fillId="0" borderId="0" xfId="0" applyFont="1" applyAlignment="1">
      <alignment vertical="center"/>
    </xf>
    <xf numFmtId="0" fontId="44" fillId="0" borderId="12" xfId="0" applyFont="1" applyBorder="1" applyAlignment="1">
      <alignment horizontal="center" vertical="center"/>
    </xf>
    <xf numFmtId="38" fontId="0" fillId="0" borderId="13" xfId="49" applyFont="1" applyBorder="1" applyAlignment="1">
      <alignment vertical="center"/>
    </xf>
    <xf numFmtId="38" fontId="0" fillId="0" borderId="14" xfId="49" applyFont="1" applyBorder="1" applyAlignment="1">
      <alignment vertical="center"/>
    </xf>
    <xf numFmtId="38" fontId="44" fillId="0" borderId="11" xfId="49" applyFont="1" applyBorder="1" applyAlignment="1">
      <alignment vertical="center"/>
    </xf>
    <xf numFmtId="0" fontId="53" fillId="0" borderId="0" xfId="0" applyFont="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4" fillId="0" borderId="17"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44" fillId="0" borderId="20" xfId="49" applyFont="1" applyBorder="1" applyAlignment="1">
      <alignment vertical="center"/>
    </xf>
    <xf numFmtId="0" fontId="0" fillId="0" borderId="21" xfId="0"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44"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44" fillId="0" borderId="26" xfId="49"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0" fillId="0" borderId="28" xfId="49" applyFont="1" applyBorder="1" applyAlignment="1">
      <alignment vertical="center"/>
    </xf>
    <xf numFmtId="38" fontId="44"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44" fillId="0" borderId="32" xfId="49" applyFont="1" applyBorder="1" applyAlignment="1">
      <alignment vertical="center"/>
    </xf>
    <xf numFmtId="3" fontId="0" fillId="0" borderId="13" xfId="0" applyNumberFormat="1" applyBorder="1" applyAlignment="1">
      <alignment vertical="center"/>
    </xf>
    <xf numFmtId="3" fontId="0" fillId="0" borderId="15" xfId="0" applyNumberFormat="1" applyBorder="1" applyAlignment="1">
      <alignment vertical="center"/>
    </xf>
    <xf numFmtId="3" fontId="0" fillId="0" borderId="18" xfId="0" applyNumberFormat="1" applyBorder="1" applyAlignment="1">
      <alignment vertical="center"/>
    </xf>
    <xf numFmtId="3" fontId="0" fillId="0" borderId="21" xfId="0" applyNumberFormat="1" applyBorder="1" applyAlignment="1">
      <alignment vertical="center"/>
    </xf>
    <xf numFmtId="3" fontId="0" fillId="0" borderId="24" xfId="0" applyNumberFormat="1" applyBorder="1" applyAlignment="1">
      <alignment vertical="center"/>
    </xf>
    <xf numFmtId="3" fontId="0" fillId="0" borderId="28" xfId="0" applyNumberFormat="1" applyBorder="1" applyAlignment="1">
      <alignment vertical="center"/>
    </xf>
    <xf numFmtId="3" fontId="0" fillId="0" borderId="30" xfId="0" applyNumberForma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4" fillId="0" borderId="0" xfId="0" applyFont="1" applyAlignment="1">
      <alignment vertical="center"/>
    </xf>
    <xf numFmtId="0" fontId="51" fillId="34" borderId="36" xfId="0" applyFont="1" applyFill="1" applyBorder="1" applyAlignment="1">
      <alignment vertical="center" shrinkToFit="1"/>
    </xf>
    <xf numFmtId="38" fontId="0" fillId="0" borderId="37" xfId="0" applyNumberFormat="1" applyBorder="1" applyAlignment="1">
      <alignment vertical="center"/>
    </xf>
    <xf numFmtId="0" fontId="0" fillId="0" borderId="38" xfId="0" applyBorder="1" applyAlignment="1">
      <alignment horizontal="center" vertical="center"/>
    </xf>
    <xf numFmtId="38" fontId="0" fillId="0" borderId="39" xfId="49" applyFont="1" applyBorder="1" applyAlignment="1">
      <alignment vertical="center"/>
    </xf>
    <xf numFmtId="0" fontId="55" fillId="0" borderId="0" xfId="0" applyFont="1" applyAlignment="1">
      <alignment vertical="center"/>
    </xf>
    <xf numFmtId="0" fontId="55" fillId="0" borderId="40" xfId="0" applyFont="1" applyBorder="1" applyAlignment="1">
      <alignment horizontal="right" vertical="center"/>
    </xf>
    <xf numFmtId="0" fontId="55" fillId="0" borderId="41" xfId="0" applyFont="1" applyBorder="1" applyAlignment="1">
      <alignment vertical="center"/>
    </xf>
    <xf numFmtId="38" fontId="55" fillId="0" borderId="41" xfId="49" applyFont="1" applyBorder="1" applyAlignment="1">
      <alignment horizontal="right" vertical="center"/>
    </xf>
    <xf numFmtId="0" fontId="55" fillId="0" borderId="42" xfId="0" applyFont="1" applyBorder="1" applyAlignment="1">
      <alignment horizontal="right" vertical="center"/>
    </xf>
    <xf numFmtId="0" fontId="50" fillId="0" borderId="0" xfId="0" applyFont="1" applyAlignment="1">
      <alignment horizontal="center" vertical="center"/>
    </xf>
    <xf numFmtId="0" fontId="40" fillId="0" borderId="0" xfId="0" applyFont="1" applyAlignment="1">
      <alignment vertical="center"/>
    </xf>
    <xf numFmtId="0" fontId="0" fillId="0" borderId="43" xfId="0" applyFont="1" applyBorder="1" applyAlignment="1">
      <alignment vertical="center" shrinkToFit="1"/>
    </xf>
    <xf numFmtId="0" fontId="0" fillId="0" borderId="26" xfId="0" applyFont="1" applyBorder="1" applyAlignment="1">
      <alignment vertical="center" shrinkToFit="1"/>
    </xf>
    <xf numFmtId="0" fontId="0" fillId="0" borderId="0" xfId="0" applyFont="1" applyAlignment="1">
      <alignment horizontal="left" vertical="center"/>
    </xf>
    <xf numFmtId="0" fontId="0" fillId="0" borderId="32" xfId="0" applyFont="1" applyBorder="1" applyAlignment="1">
      <alignment horizontal="center" vertical="center" shrinkToFit="1"/>
    </xf>
    <xf numFmtId="38" fontId="0" fillId="0" borderId="32" xfId="49" applyFont="1" applyBorder="1" applyAlignment="1">
      <alignment horizontal="center" vertical="center" wrapText="1"/>
    </xf>
    <xf numFmtId="0" fontId="0" fillId="34" borderId="44" xfId="0" applyFont="1" applyFill="1" applyBorder="1" applyAlignment="1">
      <alignment vertical="center" shrinkToFit="1"/>
    </xf>
    <xf numFmtId="38" fontId="0" fillId="34" borderId="44" xfId="49" applyFont="1" applyFill="1" applyBorder="1" applyAlignment="1">
      <alignment vertical="center"/>
    </xf>
    <xf numFmtId="0" fontId="0" fillId="28" borderId="11" xfId="0" applyFont="1" applyFill="1" applyBorder="1" applyAlignment="1">
      <alignment vertical="center" shrinkToFit="1"/>
    </xf>
    <xf numFmtId="0" fontId="0" fillId="0" borderId="17" xfId="0" applyFont="1" applyBorder="1" applyAlignment="1">
      <alignment vertical="center" shrinkToFit="1"/>
    </xf>
    <xf numFmtId="0" fontId="0" fillId="0" borderId="29" xfId="0" applyFont="1" applyBorder="1" applyAlignment="1">
      <alignment vertical="center"/>
    </xf>
    <xf numFmtId="0" fontId="0" fillId="0" borderId="45" xfId="0" applyFont="1" applyBorder="1" applyAlignment="1">
      <alignment vertical="center" shrinkToFit="1"/>
    </xf>
    <xf numFmtId="0" fontId="0" fillId="34" borderId="36" xfId="0" applyFont="1" applyFill="1" applyBorder="1" applyAlignment="1">
      <alignment vertical="center" shrinkToFit="1"/>
    </xf>
    <xf numFmtId="0" fontId="0" fillId="33" borderId="11" xfId="0" applyFont="1" applyFill="1" applyBorder="1" applyAlignment="1">
      <alignment vertical="center" shrinkToFit="1"/>
    </xf>
    <xf numFmtId="0" fontId="0" fillId="34" borderId="12" xfId="0" applyFont="1" applyFill="1" applyBorder="1" applyAlignment="1">
      <alignment vertical="center" shrinkToFit="1"/>
    </xf>
    <xf numFmtId="38" fontId="0" fillId="34" borderId="12" xfId="49" applyFont="1" applyFill="1" applyBorder="1" applyAlignment="1">
      <alignment vertical="center"/>
    </xf>
    <xf numFmtId="0" fontId="0" fillId="34" borderId="11" xfId="0" applyFont="1" applyFill="1" applyBorder="1" applyAlignment="1">
      <alignment vertical="center"/>
    </xf>
    <xf numFmtId="38" fontId="0" fillId="34" borderId="11" xfId="49" applyNumberFormat="1" applyFont="1" applyFill="1" applyBorder="1" applyAlignment="1">
      <alignment vertical="center"/>
    </xf>
    <xf numFmtId="0" fontId="0" fillId="34" borderId="11" xfId="0" applyFont="1" applyFill="1" applyBorder="1" applyAlignment="1">
      <alignment vertical="center" shrinkToFit="1"/>
    </xf>
    <xf numFmtId="0" fontId="0" fillId="0" borderId="0" xfId="0" applyFont="1" applyAlignment="1">
      <alignment vertical="center"/>
    </xf>
    <xf numFmtId="38" fontId="0" fillId="0" borderId="0" xfId="49" applyFont="1" applyAlignment="1">
      <alignment vertical="center"/>
    </xf>
    <xf numFmtId="0" fontId="0" fillId="0" borderId="0" xfId="0" applyFont="1" applyAlignment="1">
      <alignment vertical="center" shrinkToFit="1"/>
    </xf>
    <xf numFmtId="0" fontId="50" fillId="0" borderId="0" xfId="0" applyFont="1" applyAlignment="1">
      <alignment horizontal="center" vertical="center"/>
    </xf>
    <xf numFmtId="0" fontId="0" fillId="0" borderId="26" xfId="0" applyFont="1" applyBorder="1" applyAlignment="1">
      <alignment horizontal="left" vertical="center" shrinkToFit="1"/>
    </xf>
    <xf numFmtId="0" fontId="0" fillId="0" borderId="23" xfId="0" applyFont="1" applyBorder="1" applyAlignment="1">
      <alignment vertical="center" shrinkToFit="1"/>
    </xf>
    <xf numFmtId="0" fontId="51" fillId="34" borderId="12" xfId="0" applyFont="1" applyFill="1" applyBorder="1" applyAlignment="1">
      <alignment vertical="center" shrinkToFit="1"/>
    </xf>
    <xf numFmtId="185" fontId="0" fillId="0" borderId="13" xfId="49" applyNumberFormat="1" applyFont="1" applyBorder="1" applyAlignment="1">
      <alignment horizontal="center" vertical="center"/>
    </xf>
    <xf numFmtId="0" fontId="0" fillId="0" borderId="0" xfId="0" applyAlignment="1">
      <alignment horizontal="right" vertical="center"/>
    </xf>
    <xf numFmtId="176" fontId="0" fillId="34" borderId="13" xfId="0" applyNumberFormat="1" applyFill="1" applyBorder="1" applyAlignment="1">
      <alignment vertical="center"/>
    </xf>
    <xf numFmtId="0" fontId="44" fillId="0" borderId="46" xfId="0" applyFont="1" applyFill="1" applyBorder="1" applyAlignment="1">
      <alignment horizontal="center" vertical="center"/>
    </xf>
    <xf numFmtId="176" fontId="0" fillId="0" borderId="46" xfId="0" applyNumberFormat="1" applyFill="1" applyBorder="1" applyAlignment="1">
      <alignment vertical="center"/>
    </xf>
    <xf numFmtId="0" fontId="0" fillId="0" borderId="47" xfId="0" applyBorder="1" applyAlignment="1">
      <alignment vertical="center"/>
    </xf>
    <xf numFmtId="176" fontId="0" fillId="0" borderId="47" xfId="0" applyNumberFormat="1" applyFill="1" applyBorder="1" applyAlignment="1">
      <alignment vertical="center"/>
    </xf>
    <xf numFmtId="0" fontId="0" fillId="0" borderId="29" xfId="0" applyFont="1" applyBorder="1" applyAlignment="1">
      <alignment vertical="center" shrinkToFit="1"/>
    </xf>
    <xf numFmtId="0" fontId="0" fillId="0" borderId="44" xfId="0" applyFont="1" applyBorder="1" applyAlignment="1">
      <alignment vertical="center" shrinkToFit="1"/>
    </xf>
    <xf numFmtId="0" fontId="0" fillId="0" borderId="26" xfId="0" applyFont="1" applyBorder="1" applyAlignment="1">
      <alignment horizontal="center" vertical="center" shrinkToFit="1"/>
    </xf>
    <xf numFmtId="0" fontId="56" fillId="0" borderId="26" xfId="0" applyFont="1" applyBorder="1" applyAlignment="1">
      <alignment vertical="center" shrinkToFit="1"/>
    </xf>
    <xf numFmtId="38" fontId="0" fillId="0" borderId="17" xfId="49" applyNumberFormat="1" applyFont="1" applyBorder="1" applyAlignment="1">
      <alignment vertical="center"/>
    </xf>
    <xf numFmtId="38" fontId="0" fillId="0" borderId="48" xfId="49" applyFont="1" applyBorder="1" applyAlignment="1">
      <alignment vertical="center"/>
    </xf>
    <xf numFmtId="38" fontId="0" fillId="0" borderId="49" xfId="49" applyFont="1" applyBorder="1" applyAlignment="1">
      <alignment vertical="center"/>
    </xf>
    <xf numFmtId="38" fontId="0" fillId="0" borderId="43" xfId="49" applyFont="1" applyBorder="1" applyAlignment="1">
      <alignment vertical="center"/>
    </xf>
    <xf numFmtId="38" fontId="0" fillId="0" borderId="43" xfId="49" applyNumberFormat="1" applyFont="1" applyBorder="1" applyAlignment="1">
      <alignment vertical="center"/>
    </xf>
    <xf numFmtId="38" fontId="0" fillId="0" borderId="50" xfId="49" applyFont="1" applyBorder="1" applyAlignment="1">
      <alignment vertical="center"/>
    </xf>
    <xf numFmtId="38" fontId="0" fillId="0" borderId="26" xfId="49" applyNumberFormat="1" applyFont="1" applyBorder="1" applyAlignment="1">
      <alignment vertical="center"/>
    </xf>
    <xf numFmtId="38" fontId="0" fillId="0" borderId="51" xfId="49" applyFont="1" applyBorder="1" applyAlignment="1">
      <alignment vertical="center"/>
    </xf>
    <xf numFmtId="38" fontId="0" fillId="0" borderId="52" xfId="49" applyFont="1" applyBorder="1" applyAlignment="1">
      <alignment vertical="center"/>
    </xf>
    <xf numFmtId="38" fontId="0" fillId="0" borderId="26" xfId="49" applyFont="1" applyBorder="1" applyAlignment="1">
      <alignment vertical="center"/>
    </xf>
    <xf numFmtId="38" fontId="0" fillId="0" borderId="53" xfId="49" applyFont="1" applyBorder="1" applyAlignment="1">
      <alignment vertical="center"/>
    </xf>
    <xf numFmtId="38" fontId="0" fillId="34" borderId="11" xfId="49" applyFont="1" applyFill="1" applyBorder="1" applyAlignment="1">
      <alignment vertical="center"/>
    </xf>
    <xf numFmtId="38" fontId="0" fillId="0" borderId="17"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0" fontId="57" fillId="0" borderId="26" xfId="0" applyFont="1" applyBorder="1" applyAlignment="1">
      <alignment vertical="center" shrinkToFit="1"/>
    </xf>
    <xf numFmtId="38" fontId="57" fillId="0" borderId="26" xfId="49" applyFont="1" applyBorder="1" applyAlignment="1">
      <alignment vertical="center"/>
    </xf>
    <xf numFmtId="38" fontId="57" fillId="0" borderId="56" xfId="49" applyFont="1" applyBorder="1" applyAlignment="1">
      <alignment vertical="center"/>
    </xf>
    <xf numFmtId="38" fontId="57" fillId="0" borderId="57" xfId="49" applyFont="1" applyBorder="1" applyAlignment="1">
      <alignment vertical="center"/>
    </xf>
    <xf numFmtId="38" fontId="0" fillId="0" borderId="56" xfId="49" applyFont="1" applyBorder="1" applyAlignment="1">
      <alignment horizontal="center" vertical="center"/>
    </xf>
    <xf numFmtId="38" fontId="0" fillId="0" borderId="57" xfId="49" applyFont="1" applyBorder="1" applyAlignment="1">
      <alignment horizontal="center" vertical="center"/>
    </xf>
    <xf numFmtId="38" fontId="0" fillId="0" borderId="29" xfId="49" applyFont="1" applyBorder="1" applyAlignment="1">
      <alignment vertical="center"/>
    </xf>
    <xf numFmtId="38" fontId="0" fillId="0" borderId="58" xfId="49" applyFont="1" applyBorder="1" applyAlignment="1">
      <alignment vertical="center"/>
    </xf>
    <xf numFmtId="38" fontId="0" fillId="0" borderId="59" xfId="49" applyFont="1" applyBorder="1" applyAlignment="1">
      <alignment vertical="center"/>
    </xf>
    <xf numFmtId="38" fontId="0" fillId="34" borderId="36" xfId="49" applyFont="1" applyFill="1" applyBorder="1" applyAlignment="1">
      <alignment vertical="center"/>
    </xf>
    <xf numFmtId="38" fontId="0" fillId="33" borderId="11" xfId="49" applyFont="1" applyFill="1" applyBorder="1" applyAlignment="1">
      <alignment vertical="center"/>
    </xf>
    <xf numFmtId="38" fontId="0" fillId="28" borderId="11" xfId="49" applyFont="1" applyFill="1" applyBorder="1" applyAlignment="1">
      <alignment vertical="center"/>
    </xf>
    <xf numFmtId="38" fontId="0" fillId="0" borderId="60" xfId="49" applyFont="1" applyBorder="1" applyAlignment="1">
      <alignment horizontal="right" vertical="center" wrapText="1"/>
    </xf>
    <xf numFmtId="38" fontId="0" fillId="0" borderId="61" xfId="49" applyFont="1" applyBorder="1" applyAlignment="1">
      <alignment vertical="center"/>
    </xf>
    <xf numFmtId="38" fontId="0" fillId="0" borderId="44" xfId="49" applyFont="1"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0" fontId="57" fillId="28" borderId="11" xfId="0" applyFont="1" applyFill="1" applyBorder="1" applyAlignment="1">
      <alignment vertical="center" shrinkToFit="1"/>
    </xf>
    <xf numFmtId="38" fontId="0" fillId="0" borderId="60" xfId="49" applyFont="1" applyBorder="1" applyAlignment="1">
      <alignment vertical="center"/>
    </xf>
    <xf numFmtId="38" fontId="57" fillId="0" borderId="44" xfId="49" applyFont="1" applyBorder="1" applyAlignment="1">
      <alignment vertical="center"/>
    </xf>
    <xf numFmtId="38" fontId="57" fillId="0" borderId="62" xfId="49" applyFont="1" applyBorder="1" applyAlignment="1">
      <alignment vertical="center"/>
    </xf>
    <xf numFmtId="38" fontId="57" fillId="0" borderId="63" xfId="49" applyFont="1" applyBorder="1" applyAlignment="1">
      <alignment vertical="center"/>
    </xf>
    <xf numFmtId="0" fontId="57" fillId="0" borderId="44" xfId="0" applyFont="1" applyBorder="1" applyAlignment="1">
      <alignment vertical="center" shrinkToFit="1"/>
    </xf>
    <xf numFmtId="38" fontId="57" fillId="0" borderId="53" xfId="49" applyFont="1" applyBorder="1" applyAlignment="1">
      <alignment vertical="center"/>
    </xf>
    <xf numFmtId="38" fontId="57" fillId="0" borderId="52" xfId="49" applyFont="1" applyBorder="1" applyAlignment="1">
      <alignment vertical="center"/>
    </xf>
    <xf numFmtId="38" fontId="0" fillId="0" borderId="45" xfId="49" applyFont="1" applyBorder="1" applyAlignment="1">
      <alignment vertical="center"/>
    </xf>
    <xf numFmtId="38" fontId="0" fillId="0" borderId="64" xfId="49" applyFont="1" applyBorder="1" applyAlignment="1">
      <alignment vertical="center"/>
    </xf>
    <xf numFmtId="38" fontId="0" fillId="0" borderId="65" xfId="49" applyFont="1" applyBorder="1" applyAlignment="1">
      <alignment vertical="center"/>
    </xf>
    <xf numFmtId="38" fontId="0" fillId="0" borderId="66" xfId="49" applyFont="1" applyBorder="1" applyAlignment="1">
      <alignment vertical="center"/>
    </xf>
    <xf numFmtId="38" fontId="0" fillId="0" borderId="67" xfId="49" applyFont="1" applyBorder="1" applyAlignment="1">
      <alignment vertical="center"/>
    </xf>
    <xf numFmtId="38" fontId="57" fillId="0" borderId="51" xfId="49" applyFont="1" applyBorder="1" applyAlignment="1">
      <alignment vertical="center"/>
    </xf>
    <xf numFmtId="38" fontId="0" fillId="0" borderId="51" xfId="49" applyFont="1" applyBorder="1" applyAlignment="1">
      <alignment horizontal="center" vertical="center"/>
    </xf>
    <xf numFmtId="38" fontId="0" fillId="0" borderId="68" xfId="49" applyFont="1" applyBorder="1" applyAlignment="1">
      <alignment horizontal="center" vertical="center"/>
    </xf>
    <xf numFmtId="38" fontId="0" fillId="0" borderId="69" xfId="49" applyFont="1" applyBorder="1" applyAlignment="1">
      <alignment vertical="center"/>
    </xf>
    <xf numFmtId="38" fontId="0" fillId="0" borderId="70" xfId="49" applyFont="1" applyBorder="1" applyAlignment="1">
      <alignment vertical="center"/>
    </xf>
    <xf numFmtId="38" fontId="0" fillId="0" borderId="47" xfId="49" applyFont="1" applyBorder="1" applyAlignment="1">
      <alignment vertical="center"/>
    </xf>
    <xf numFmtId="0" fontId="1" fillId="28" borderId="11" xfId="0" applyFont="1" applyFill="1" applyBorder="1" applyAlignment="1">
      <alignment vertical="center" shrinkToFit="1"/>
    </xf>
    <xf numFmtId="0" fontId="0" fillId="35" borderId="0" xfId="0" applyFill="1" applyAlignment="1">
      <alignment vertical="center"/>
    </xf>
    <xf numFmtId="0" fontId="52" fillId="35" borderId="0" xfId="0" applyFont="1" applyFill="1" applyAlignment="1">
      <alignment vertical="center"/>
    </xf>
    <xf numFmtId="0" fontId="40" fillId="35" borderId="0" xfId="0" applyFont="1" applyFill="1" applyAlignment="1">
      <alignment vertical="center"/>
    </xf>
    <xf numFmtId="38" fontId="57" fillId="0" borderId="71" xfId="49" applyFont="1" applyBorder="1" applyAlignment="1">
      <alignment vertical="center"/>
    </xf>
    <xf numFmtId="38" fontId="0" fillId="0" borderId="71" xfId="49" applyFont="1" applyBorder="1" applyAlignment="1">
      <alignment vertical="center"/>
    </xf>
    <xf numFmtId="0" fontId="52" fillId="0" borderId="13" xfId="0" applyFont="1" applyBorder="1" applyAlignment="1">
      <alignment horizontal="center" vertical="center" wrapText="1"/>
    </xf>
    <xf numFmtId="38" fontId="0" fillId="0" borderId="52" xfId="49" applyFont="1" applyFill="1" applyBorder="1" applyAlignment="1">
      <alignment vertical="center"/>
    </xf>
    <xf numFmtId="0" fontId="0" fillId="0" borderId="26" xfId="0" applyFont="1" applyFill="1" applyBorder="1" applyAlignment="1">
      <alignment vertical="center" shrinkToFit="1"/>
    </xf>
    <xf numFmtId="38" fontId="0" fillId="0" borderId="38" xfId="49" applyFont="1" applyFill="1" applyBorder="1" applyAlignment="1">
      <alignment vertical="center"/>
    </xf>
    <xf numFmtId="38" fontId="50" fillId="0" borderId="72" xfId="49" applyFont="1" applyBorder="1" applyAlignment="1">
      <alignment horizontal="center" vertical="center"/>
    </xf>
    <xf numFmtId="38" fontId="50" fillId="0" borderId="73" xfId="49" applyFont="1" applyBorder="1" applyAlignment="1">
      <alignment horizontal="center" vertical="center"/>
    </xf>
    <xf numFmtId="38" fontId="0" fillId="28" borderId="74" xfId="49" applyFont="1" applyFill="1" applyBorder="1" applyAlignment="1">
      <alignment horizontal="center" vertical="center"/>
    </xf>
    <xf numFmtId="38" fontId="0" fillId="28" borderId="75" xfId="49" applyFont="1" applyFill="1" applyBorder="1" applyAlignment="1">
      <alignment horizontal="center" vertical="center"/>
    </xf>
    <xf numFmtId="38" fontId="0" fillId="34" borderId="76" xfId="49" applyFont="1" applyFill="1" applyBorder="1" applyAlignment="1">
      <alignment horizontal="center" vertical="center"/>
    </xf>
    <xf numFmtId="38" fontId="0" fillId="34" borderId="77" xfId="49" applyFont="1" applyFill="1" applyBorder="1" applyAlignment="1">
      <alignment horizontal="center" vertical="center"/>
    </xf>
    <xf numFmtId="38" fontId="0" fillId="33" borderId="74" xfId="49" applyFont="1" applyFill="1" applyBorder="1" applyAlignment="1">
      <alignment horizontal="center" vertical="center"/>
    </xf>
    <xf numFmtId="38" fontId="0" fillId="33" borderId="75" xfId="49" applyFont="1" applyFill="1" applyBorder="1" applyAlignment="1">
      <alignment horizontal="center" vertical="center"/>
    </xf>
    <xf numFmtId="38" fontId="0" fillId="34" borderId="74" xfId="49" applyFont="1" applyFill="1" applyBorder="1" applyAlignment="1">
      <alignment horizontal="center" vertical="center"/>
    </xf>
    <xf numFmtId="38" fontId="0" fillId="34" borderId="75" xfId="49" applyFont="1" applyFill="1" applyBorder="1" applyAlignment="1">
      <alignment horizontal="center" vertical="center"/>
    </xf>
    <xf numFmtId="38" fontId="57" fillId="28" borderId="74" xfId="49" applyFont="1" applyFill="1" applyBorder="1" applyAlignment="1">
      <alignment horizontal="center" vertical="center"/>
    </xf>
    <xf numFmtId="38" fontId="57" fillId="28" borderId="75" xfId="49" applyFont="1" applyFill="1" applyBorder="1" applyAlignment="1">
      <alignment horizontal="center" vertical="center"/>
    </xf>
    <xf numFmtId="0" fontId="50" fillId="0" borderId="0" xfId="0" applyFont="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176" fontId="0" fillId="34" borderId="76" xfId="42" applyNumberFormat="1" applyFont="1" applyFill="1" applyBorder="1" applyAlignment="1">
      <alignment horizontal="right" vertical="center"/>
    </xf>
    <xf numFmtId="176" fontId="0" fillId="34" borderId="77" xfId="42" applyNumberFormat="1" applyFont="1" applyFill="1" applyBorder="1" applyAlignment="1">
      <alignment horizontal="right" vertical="center"/>
    </xf>
    <xf numFmtId="176" fontId="0" fillId="33" borderId="74" xfId="42" applyNumberFormat="1" applyFont="1" applyFill="1" applyBorder="1" applyAlignment="1">
      <alignment horizontal="right" vertical="center"/>
    </xf>
    <xf numFmtId="176" fontId="0" fillId="33" borderId="75" xfId="42" applyNumberFormat="1" applyFont="1" applyFill="1" applyBorder="1" applyAlignment="1">
      <alignment horizontal="right" vertical="center"/>
    </xf>
    <xf numFmtId="176" fontId="0" fillId="34" borderId="80" xfId="42" applyNumberFormat="1" applyFont="1" applyFill="1" applyBorder="1" applyAlignment="1">
      <alignment horizontal="right" vertical="center"/>
    </xf>
    <xf numFmtId="176" fontId="0" fillId="34" borderId="81" xfId="42" applyNumberFormat="1" applyFont="1" applyFill="1" applyBorder="1" applyAlignment="1">
      <alignment horizontal="right" vertical="center"/>
    </xf>
    <xf numFmtId="176" fontId="0" fillId="34" borderId="70" xfId="42" applyNumberFormat="1" applyFont="1" applyFill="1" applyBorder="1" applyAlignment="1">
      <alignment horizontal="right" vertical="center"/>
    </xf>
    <xf numFmtId="176" fontId="0" fillId="34" borderId="63" xfId="42" applyNumberFormat="1" applyFont="1" applyFill="1" applyBorder="1" applyAlignment="1">
      <alignment horizontal="right" vertical="center"/>
    </xf>
    <xf numFmtId="0" fontId="58" fillId="0" borderId="0" xfId="0" applyFont="1" applyAlignment="1">
      <alignment horizontal="center"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vertical="center"/>
    </xf>
    <xf numFmtId="0" fontId="0" fillId="0" borderId="27" xfId="0" applyBorder="1" applyAlignment="1">
      <alignment vertical="center"/>
    </xf>
    <xf numFmtId="0" fontId="0" fillId="0" borderId="16" xfId="0" applyBorder="1" applyAlignment="1">
      <alignment horizontal="left" vertical="center" wrapText="1"/>
    </xf>
    <xf numFmtId="0" fontId="0" fillId="0" borderId="82" xfId="0" applyBorder="1" applyAlignment="1">
      <alignment horizontal="left" vertical="center" wrapText="1"/>
    </xf>
    <xf numFmtId="0" fontId="0" fillId="0" borderId="25" xfId="0" applyBorder="1" applyAlignment="1">
      <alignment horizontal="left" vertical="center"/>
    </xf>
    <xf numFmtId="0" fontId="0" fillId="0" borderId="83" xfId="0" applyBorder="1" applyAlignment="1">
      <alignment horizontal="left" vertical="center"/>
    </xf>
    <xf numFmtId="0" fontId="0" fillId="0" borderId="19" xfId="0" applyBorder="1" applyAlignment="1">
      <alignment horizontal="left" vertical="center"/>
    </xf>
    <xf numFmtId="0" fontId="0" fillId="0" borderId="84" xfId="0" applyBorder="1" applyAlignment="1">
      <alignment horizontal="left" vertical="center"/>
    </xf>
    <xf numFmtId="0" fontId="59" fillId="0" borderId="0" xfId="0" applyFont="1" applyBorder="1" applyAlignment="1">
      <alignment horizontal="left" vertical="center" wrapText="1"/>
    </xf>
    <xf numFmtId="0" fontId="0" fillId="0" borderId="30" xfId="0" applyBorder="1" applyAlignment="1">
      <alignment horizontal="center" vertical="center"/>
    </xf>
    <xf numFmtId="0" fontId="0" fillId="35" borderId="28" xfId="0" applyFill="1" applyBorder="1" applyAlignment="1">
      <alignment horizontal="center" vertical="center" textRotation="255" wrapText="1"/>
    </xf>
    <xf numFmtId="0" fontId="0" fillId="35" borderId="85" xfId="0"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152400</xdr:rowOff>
    </xdr:from>
    <xdr:to>
      <xdr:col>4</xdr:col>
      <xdr:colOff>361950</xdr:colOff>
      <xdr:row>9</xdr:row>
      <xdr:rowOff>66675</xdr:rowOff>
    </xdr:to>
    <xdr:sp>
      <xdr:nvSpPr>
        <xdr:cNvPr id="1" name="テキスト ボックス 2"/>
        <xdr:cNvSpPr txBox="1">
          <a:spLocks noChangeArrowheads="1"/>
        </xdr:cNvSpPr>
      </xdr:nvSpPr>
      <xdr:spPr>
        <a:xfrm>
          <a:off x="3114675" y="1314450"/>
          <a:ext cx="1809750" cy="6000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0</xdr:col>
      <xdr:colOff>619125</xdr:colOff>
      <xdr:row>3</xdr:row>
      <xdr:rowOff>152400</xdr:rowOff>
    </xdr:from>
    <xdr:to>
      <xdr:col>1</xdr:col>
      <xdr:colOff>352425</xdr:colOff>
      <xdr:row>6</xdr:row>
      <xdr:rowOff>9525</xdr:rowOff>
    </xdr:to>
    <xdr:sp>
      <xdr:nvSpPr>
        <xdr:cNvPr id="2" name="Line 7"/>
        <xdr:cNvSpPr>
          <a:spLocks/>
        </xdr:cNvSpPr>
      </xdr:nvSpPr>
      <xdr:spPr>
        <a:xfrm flipH="1" flipV="1">
          <a:off x="619125" y="952500"/>
          <a:ext cx="2495550" cy="390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2390775</xdr:colOff>
      <xdr:row>39</xdr:row>
      <xdr:rowOff>161925</xdr:rowOff>
    </xdr:from>
    <xdr:to>
      <xdr:col>3</xdr:col>
      <xdr:colOff>47625</xdr:colOff>
      <xdr:row>48</xdr:row>
      <xdr:rowOff>38100</xdr:rowOff>
    </xdr:to>
    <xdr:sp>
      <xdr:nvSpPr>
        <xdr:cNvPr id="3" name="テキスト ボックス 4"/>
        <xdr:cNvSpPr txBox="1">
          <a:spLocks noChangeArrowheads="1"/>
        </xdr:cNvSpPr>
      </xdr:nvSpPr>
      <xdr:spPr>
        <a:xfrm>
          <a:off x="2390775" y="7172325"/>
          <a:ext cx="1809750" cy="14192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542925</xdr:colOff>
      <xdr:row>37</xdr:row>
      <xdr:rowOff>114300</xdr:rowOff>
    </xdr:from>
    <xdr:to>
      <xdr:col>1</xdr:col>
      <xdr:colOff>133350</xdr:colOff>
      <xdr:row>39</xdr:row>
      <xdr:rowOff>133350</xdr:rowOff>
    </xdr:to>
    <xdr:sp>
      <xdr:nvSpPr>
        <xdr:cNvPr id="4" name="Line 7"/>
        <xdr:cNvSpPr>
          <a:spLocks/>
        </xdr:cNvSpPr>
      </xdr:nvSpPr>
      <xdr:spPr>
        <a:xfrm flipH="1" flipV="1">
          <a:off x="542925" y="6762750"/>
          <a:ext cx="2352675"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1171575</xdr:colOff>
      <xdr:row>67</xdr:row>
      <xdr:rowOff>66675</xdr:rowOff>
    </xdr:from>
    <xdr:to>
      <xdr:col>2</xdr:col>
      <xdr:colOff>476250</xdr:colOff>
      <xdr:row>75</xdr:row>
      <xdr:rowOff>47625</xdr:rowOff>
    </xdr:to>
    <xdr:sp>
      <xdr:nvSpPr>
        <xdr:cNvPr id="5" name="テキスト ボックス 6"/>
        <xdr:cNvSpPr txBox="1">
          <a:spLocks noChangeArrowheads="1"/>
        </xdr:cNvSpPr>
      </xdr:nvSpPr>
      <xdr:spPr>
        <a:xfrm>
          <a:off x="1171575" y="11944350"/>
          <a:ext cx="2771775" cy="15430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0</xdr:col>
      <xdr:colOff>647700</xdr:colOff>
      <xdr:row>62</xdr:row>
      <xdr:rowOff>161925</xdr:rowOff>
    </xdr:from>
    <xdr:to>
      <xdr:col>0</xdr:col>
      <xdr:colOff>1743075</xdr:colOff>
      <xdr:row>65</xdr:row>
      <xdr:rowOff>95250</xdr:rowOff>
    </xdr:to>
    <xdr:sp>
      <xdr:nvSpPr>
        <xdr:cNvPr id="6" name="Line 7"/>
        <xdr:cNvSpPr>
          <a:spLocks/>
        </xdr:cNvSpPr>
      </xdr:nvSpPr>
      <xdr:spPr>
        <a:xfrm flipH="1" flipV="1">
          <a:off x="647700" y="11125200"/>
          <a:ext cx="1085850" cy="504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2133600</xdr:colOff>
      <xdr:row>95</xdr:row>
      <xdr:rowOff>161925</xdr:rowOff>
    </xdr:from>
    <xdr:to>
      <xdr:col>3</xdr:col>
      <xdr:colOff>285750</xdr:colOff>
      <xdr:row>101</xdr:row>
      <xdr:rowOff>0</xdr:rowOff>
    </xdr:to>
    <xdr:sp>
      <xdr:nvSpPr>
        <xdr:cNvPr id="7" name="テキスト ボックス 8"/>
        <xdr:cNvSpPr txBox="1">
          <a:spLocks noChangeArrowheads="1"/>
        </xdr:cNvSpPr>
      </xdr:nvSpPr>
      <xdr:spPr>
        <a:xfrm>
          <a:off x="2133600" y="17087850"/>
          <a:ext cx="2305050"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備考欄に、経費の内訳を計上していただきますが、構想書に記載している各個別事業の実施回数等や伴走型支援のスケジュールと一致させてください。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3</xdr:col>
      <xdr:colOff>285750</xdr:colOff>
      <xdr:row>93</xdr:row>
      <xdr:rowOff>19050</xdr:rowOff>
    </xdr:from>
    <xdr:to>
      <xdr:col>4</xdr:col>
      <xdr:colOff>419100</xdr:colOff>
      <xdr:row>96</xdr:row>
      <xdr:rowOff>0</xdr:rowOff>
    </xdr:to>
    <xdr:sp>
      <xdr:nvSpPr>
        <xdr:cNvPr id="8" name="Line 7"/>
        <xdr:cNvSpPr>
          <a:spLocks/>
        </xdr:cNvSpPr>
      </xdr:nvSpPr>
      <xdr:spPr>
        <a:xfrm flipV="1">
          <a:off x="4438650" y="16583025"/>
          <a:ext cx="542925"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1800225</xdr:colOff>
      <xdr:row>111</xdr:row>
      <xdr:rowOff>104775</xdr:rowOff>
    </xdr:from>
    <xdr:to>
      <xdr:col>4</xdr:col>
      <xdr:colOff>9525</xdr:colOff>
      <xdr:row>118</xdr:row>
      <xdr:rowOff>95250</xdr:rowOff>
    </xdr:to>
    <xdr:sp>
      <xdr:nvSpPr>
        <xdr:cNvPr id="9" name="テキスト ボックス 10"/>
        <xdr:cNvSpPr txBox="1">
          <a:spLocks noChangeArrowheads="1"/>
        </xdr:cNvSpPr>
      </xdr:nvSpPr>
      <xdr:spPr>
        <a:xfrm>
          <a:off x="1800225" y="19831050"/>
          <a:ext cx="2771775" cy="11906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0</xdr:col>
      <xdr:colOff>1000125</xdr:colOff>
      <xdr:row>110</xdr:row>
      <xdr:rowOff>19050</xdr:rowOff>
    </xdr:from>
    <xdr:to>
      <xdr:col>0</xdr:col>
      <xdr:colOff>1790700</xdr:colOff>
      <xdr:row>112</xdr:row>
      <xdr:rowOff>152400</xdr:rowOff>
    </xdr:to>
    <xdr:sp>
      <xdr:nvSpPr>
        <xdr:cNvPr id="10" name="Line 7"/>
        <xdr:cNvSpPr>
          <a:spLocks/>
        </xdr:cNvSpPr>
      </xdr:nvSpPr>
      <xdr:spPr>
        <a:xfrm flipH="1" flipV="1">
          <a:off x="1000125" y="19554825"/>
          <a:ext cx="7905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1876425</xdr:colOff>
      <xdr:row>150</xdr:row>
      <xdr:rowOff>123825</xdr:rowOff>
    </xdr:from>
    <xdr:to>
      <xdr:col>4</xdr:col>
      <xdr:colOff>85725</xdr:colOff>
      <xdr:row>158</xdr:row>
      <xdr:rowOff>38100</xdr:rowOff>
    </xdr:to>
    <xdr:sp>
      <xdr:nvSpPr>
        <xdr:cNvPr id="11" name="テキスト ボックス 12"/>
        <xdr:cNvSpPr txBox="1">
          <a:spLocks noChangeArrowheads="1"/>
        </xdr:cNvSpPr>
      </xdr:nvSpPr>
      <xdr:spPr>
        <a:xfrm>
          <a:off x="1876425" y="26650950"/>
          <a:ext cx="2771775" cy="13049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twoCellAnchor>
    <xdr:from>
      <xdr:col>0</xdr:col>
      <xdr:colOff>1085850</xdr:colOff>
      <xdr:row>148</xdr:row>
      <xdr:rowOff>19050</xdr:rowOff>
    </xdr:from>
    <xdr:to>
      <xdr:col>0</xdr:col>
      <xdr:colOff>1876425</xdr:colOff>
      <xdr:row>150</xdr:row>
      <xdr:rowOff>152400</xdr:rowOff>
    </xdr:to>
    <xdr:sp>
      <xdr:nvSpPr>
        <xdr:cNvPr id="12" name="Line 7"/>
        <xdr:cNvSpPr>
          <a:spLocks/>
        </xdr:cNvSpPr>
      </xdr:nvSpPr>
      <xdr:spPr>
        <a:xfrm flipH="1" flipV="1">
          <a:off x="1085850" y="26184225"/>
          <a:ext cx="7905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123</xdr:row>
      <xdr:rowOff>133350</xdr:rowOff>
    </xdr:from>
    <xdr:to>
      <xdr:col>4</xdr:col>
      <xdr:colOff>2428875</xdr:colOff>
      <xdr:row>141</xdr:row>
      <xdr:rowOff>161925</xdr:rowOff>
    </xdr:to>
    <xdr:sp>
      <xdr:nvSpPr>
        <xdr:cNvPr id="13" name="テキスト ボックス 13"/>
        <xdr:cNvSpPr txBox="1">
          <a:spLocks noChangeArrowheads="1"/>
        </xdr:cNvSpPr>
      </xdr:nvSpPr>
      <xdr:spPr>
        <a:xfrm>
          <a:off x="4219575" y="21936075"/>
          <a:ext cx="2771775" cy="31718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万円を超える高額な経費については、その金額が妥当であるかどうか根拠をしめすこと。</a:t>
          </a:r>
        </a:p>
      </xdr:txBody>
    </xdr:sp>
    <xdr:clientData/>
  </xdr:twoCellAnchor>
  <xdr:twoCellAnchor>
    <xdr:from>
      <xdr:col>2</xdr:col>
      <xdr:colOff>581025</xdr:colOff>
      <xdr:row>123</xdr:row>
      <xdr:rowOff>114300</xdr:rowOff>
    </xdr:from>
    <xdr:to>
      <xdr:col>3</xdr:col>
      <xdr:colOff>57150</xdr:colOff>
      <xdr:row>124</xdr:row>
      <xdr:rowOff>47625</xdr:rowOff>
    </xdr:to>
    <xdr:sp>
      <xdr:nvSpPr>
        <xdr:cNvPr id="14" name="Line 7"/>
        <xdr:cNvSpPr>
          <a:spLocks/>
        </xdr:cNvSpPr>
      </xdr:nvSpPr>
      <xdr:spPr>
        <a:xfrm flipH="1" flipV="1">
          <a:off x="4048125" y="219170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581025</xdr:colOff>
      <xdr:row>137</xdr:row>
      <xdr:rowOff>114300</xdr:rowOff>
    </xdr:from>
    <xdr:to>
      <xdr:col>3</xdr:col>
      <xdr:colOff>57150</xdr:colOff>
      <xdr:row>138</xdr:row>
      <xdr:rowOff>47625</xdr:rowOff>
    </xdr:to>
    <xdr:sp>
      <xdr:nvSpPr>
        <xdr:cNvPr id="15" name="Line 7"/>
        <xdr:cNvSpPr>
          <a:spLocks/>
        </xdr:cNvSpPr>
      </xdr:nvSpPr>
      <xdr:spPr>
        <a:xfrm flipH="1" flipV="1">
          <a:off x="4048125" y="243554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581025</xdr:colOff>
      <xdr:row>130</xdr:row>
      <xdr:rowOff>114300</xdr:rowOff>
    </xdr:from>
    <xdr:to>
      <xdr:col>3</xdr:col>
      <xdr:colOff>57150</xdr:colOff>
      <xdr:row>131</xdr:row>
      <xdr:rowOff>47625</xdr:rowOff>
    </xdr:to>
    <xdr:sp>
      <xdr:nvSpPr>
        <xdr:cNvPr id="16" name="Line 7"/>
        <xdr:cNvSpPr>
          <a:spLocks/>
        </xdr:cNvSpPr>
      </xdr:nvSpPr>
      <xdr:spPr>
        <a:xfrm flipH="1" flipV="1">
          <a:off x="4048125" y="231362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11</xdr:row>
      <xdr:rowOff>200025</xdr:rowOff>
    </xdr:from>
    <xdr:to>
      <xdr:col>6</xdr:col>
      <xdr:colOff>171450</xdr:colOff>
      <xdr:row>13</xdr:row>
      <xdr:rowOff>114300</xdr:rowOff>
    </xdr:to>
    <xdr:sp>
      <xdr:nvSpPr>
        <xdr:cNvPr id="1" name="カギ線コネクタ 2"/>
        <xdr:cNvSpPr>
          <a:spLocks/>
        </xdr:cNvSpPr>
      </xdr:nvSpPr>
      <xdr:spPr>
        <a:xfrm rot="10800000" flipV="1">
          <a:off x="1752600" y="4152900"/>
          <a:ext cx="3171825" cy="457200"/>
        </a:xfrm>
        <a:prstGeom prst="bentConnector3">
          <a:avLst>
            <a:gd name="adj" fmla="val -26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tabSelected="1" view="pageBreakPreview" zoomScaleSheetLayoutView="100" workbookViewId="0" topLeftCell="A1">
      <selection activeCell="J15" sqref="J15"/>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65" t="s">
        <v>266</v>
      </c>
      <c r="B1" s="165"/>
      <c r="C1" s="165"/>
      <c r="D1" s="165"/>
      <c r="E1" s="165"/>
    </row>
    <row r="2" spans="1:5" ht="18" thickBot="1">
      <c r="A2" s="56" t="s">
        <v>138</v>
      </c>
      <c r="B2" s="52"/>
      <c r="C2" s="52"/>
      <c r="D2" s="52"/>
      <c r="E2" s="52"/>
    </row>
    <row r="3" spans="1:5" ht="27.75" thickBot="1">
      <c r="A3" s="57" t="s">
        <v>0</v>
      </c>
      <c r="B3" s="58" t="s">
        <v>15</v>
      </c>
      <c r="C3" s="166" t="s">
        <v>1</v>
      </c>
      <c r="D3" s="167"/>
      <c r="E3" s="57" t="s">
        <v>2</v>
      </c>
    </row>
    <row r="4" spans="1:5" ht="15" customHeight="1">
      <c r="A4" s="59" t="s">
        <v>140</v>
      </c>
      <c r="B4" s="60">
        <f>SUM(B5:B37)</f>
        <v>5398</v>
      </c>
      <c r="C4" s="168"/>
      <c r="D4" s="169"/>
      <c r="E4" s="78"/>
    </row>
    <row r="5" spans="1:5" ht="13.5">
      <c r="A5" s="62" t="s">
        <v>25</v>
      </c>
      <c r="B5" s="90">
        <f>ROUNDUP(C5*D5/1000,0)</f>
        <v>1680</v>
      </c>
      <c r="C5" s="91">
        <v>280000</v>
      </c>
      <c r="D5" s="92">
        <v>6</v>
      </c>
      <c r="E5" s="54" t="s">
        <v>145</v>
      </c>
    </row>
    <row r="6" spans="1:5" ht="13.5">
      <c r="A6" s="54" t="s">
        <v>28</v>
      </c>
      <c r="B6" s="93">
        <f>ROUNDUP(C6*D6/1000,0)</f>
        <v>179</v>
      </c>
      <c r="C6" s="91">
        <f>C5/22/8*1.25</f>
        <v>1988.6363636363637</v>
      </c>
      <c r="D6" s="92">
        <v>90</v>
      </c>
      <c r="E6" s="54" t="s">
        <v>90</v>
      </c>
    </row>
    <row r="7" spans="1:5" s="6" customFormat="1" ht="13.5">
      <c r="A7" s="54" t="s">
        <v>23</v>
      </c>
      <c r="B7" s="93">
        <f>ROUNDUP(C7*D7/1000,0)</f>
        <v>10</v>
      </c>
      <c r="C7" s="91">
        <v>9200</v>
      </c>
      <c r="D7" s="92">
        <v>1</v>
      </c>
      <c r="E7" s="54" t="s">
        <v>24</v>
      </c>
    </row>
    <row r="8" spans="1:5" ht="13.5">
      <c r="A8" s="54" t="s">
        <v>3</v>
      </c>
      <c r="B8" s="94">
        <f aca="true" t="shared" si="0" ref="B8:B25">ROUNDUP(C8*D8/1000,0)</f>
        <v>84</v>
      </c>
      <c r="C8" s="91">
        <f>C5*6*0.05</f>
        <v>84000</v>
      </c>
      <c r="D8" s="92">
        <v>1</v>
      </c>
      <c r="E8" s="54" t="s">
        <v>203</v>
      </c>
    </row>
    <row r="9" spans="1:5" ht="13.5">
      <c r="A9" s="54" t="s">
        <v>4</v>
      </c>
      <c r="B9" s="94">
        <f t="shared" si="0"/>
        <v>16</v>
      </c>
      <c r="C9" s="91">
        <v>15036</v>
      </c>
      <c r="D9" s="92">
        <v>1</v>
      </c>
      <c r="E9" s="54" t="s">
        <v>217</v>
      </c>
    </row>
    <row r="10" spans="1:5" ht="13.5">
      <c r="A10" s="54" t="s">
        <v>66</v>
      </c>
      <c r="B10" s="94">
        <f>ROUNDUP(C10*D10/1000,0)</f>
        <v>7</v>
      </c>
      <c r="C10" s="91">
        <v>6048</v>
      </c>
      <c r="D10" s="92">
        <v>1</v>
      </c>
      <c r="E10" s="54" t="s">
        <v>218</v>
      </c>
    </row>
    <row r="11" spans="1:5" ht="13.5">
      <c r="A11" s="54" t="s">
        <v>64</v>
      </c>
      <c r="B11" s="94">
        <f t="shared" si="0"/>
        <v>154</v>
      </c>
      <c r="C11" s="91">
        <f>C5*6*91.5/1000</f>
        <v>153720</v>
      </c>
      <c r="D11" s="92">
        <v>1</v>
      </c>
      <c r="E11" s="54" t="s">
        <v>204</v>
      </c>
    </row>
    <row r="12" spans="1:5" ht="13.5">
      <c r="A12" s="54" t="s">
        <v>5</v>
      </c>
      <c r="B12" s="94">
        <f t="shared" si="0"/>
        <v>11</v>
      </c>
      <c r="C12" s="91">
        <f>C5*6*0.006</f>
        <v>10080</v>
      </c>
      <c r="D12" s="92">
        <v>1</v>
      </c>
      <c r="E12" s="54" t="s">
        <v>205</v>
      </c>
    </row>
    <row r="13" spans="1:5" ht="13.5">
      <c r="A13" s="54" t="s">
        <v>6</v>
      </c>
      <c r="B13" s="94">
        <f t="shared" si="0"/>
        <v>6</v>
      </c>
      <c r="C13" s="91">
        <f>C5*6*0.003</f>
        <v>5040</v>
      </c>
      <c r="D13" s="92">
        <v>1</v>
      </c>
      <c r="E13" s="54" t="s">
        <v>236</v>
      </c>
    </row>
    <row r="14" spans="1:5" ht="13.5">
      <c r="A14" s="54" t="s">
        <v>7</v>
      </c>
      <c r="B14" s="94">
        <f t="shared" si="0"/>
        <v>1</v>
      </c>
      <c r="C14" s="91">
        <f>C5*6*0.00002</f>
        <v>33.6</v>
      </c>
      <c r="D14" s="92">
        <v>1</v>
      </c>
      <c r="E14" s="54" t="s">
        <v>206</v>
      </c>
    </row>
    <row r="15" spans="1:5" s="53" customFormat="1" ht="13.5">
      <c r="A15" s="54" t="s">
        <v>83</v>
      </c>
      <c r="B15" s="94">
        <f>ROUNDUP(C15*D15/1000,0)</f>
        <v>30</v>
      </c>
      <c r="C15" s="95">
        <v>5000</v>
      </c>
      <c r="D15" s="92">
        <v>6</v>
      </c>
      <c r="E15" s="54" t="s">
        <v>96</v>
      </c>
    </row>
    <row r="16" spans="1:5" ht="13.5">
      <c r="A16" s="55" t="s">
        <v>31</v>
      </c>
      <c r="B16" s="96">
        <f t="shared" si="0"/>
        <v>1200</v>
      </c>
      <c r="C16" s="97">
        <v>200000</v>
      </c>
      <c r="D16" s="98">
        <v>6</v>
      </c>
      <c r="E16" s="55" t="s">
        <v>146</v>
      </c>
    </row>
    <row r="17" spans="1:5" ht="13.5">
      <c r="A17" s="54" t="s">
        <v>28</v>
      </c>
      <c r="B17" s="93">
        <f>ROUNDUP(C17*D17/1000,0)</f>
        <v>171</v>
      </c>
      <c r="C17" s="91">
        <f>C16/22/8*1.25</f>
        <v>1420.4545454545453</v>
      </c>
      <c r="D17" s="92">
        <v>120</v>
      </c>
      <c r="E17" s="54" t="s">
        <v>91</v>
      </c>
    </row>
    <row r="18" spans="1:5" s="6" customFormat="1" ht="13.5">
      <c r="A18" s="55" t="s">
        <v>32</v>
      </c>
      <c r="B18" s="99">
        <f t="shared" si="0"/>
        <v>10</v>
      </c>
      <c r="C18" s="100">
        <v>9200</v>
      </c>
      <c r="D18" s="98">
        <v>1</v>
      </c>
      <c r="E18" s="55" t="s">
        <v>24</v>
      </c>
    </row>
    <row r="19" spans="1:5" ht="13.5">
      <c r="A19" s="54" t="s">
        <v>33</v>
      </c>
      <c r="B19" s="94">
        <f t="shared" si="0"/>
        <v>60</v>
      </c>
      <c r="C19" s="91">
        <f>C16*6*0.05</f>
        <v>60000</v>
      </c>
      <c r="D19" s="92">
        <v>1</v>
      </c>
      <c r="E19" s="54" t="s">
        <v>92</v>
      </c>
    </row>
    <row r="20" spans="1:5" ht="13.5">
      <c r="A20" s="54" t="s">
        <v>34</v>
      </c>
      <c r="B20" s="94">
        <f t="shared" si="0"/>
        <v>11</v>
      </c>
      <c r="C20" s="91">
        <v>10740</v>
      </c>
      <c r="D20" s="92">
        <v>1</v>
      </c>
      <c r="E20" s="54" t="s">
        <v>219</v>
      </c>
    </row>
    <row r="21" spans="1:5" ht="13.5">
      <c r="A21" s="54" t="s">
        <v>67</v>
      </c>
      <c r="B21" s="94">
        <f t="shared" si="0"/>
        <v>5</v>
      </c>
      <c r="C21" s="91">
        <v>4320</v>
      </c>
      <c r="D21" s="92">
        <v>1</v>
      </c>
      <c r="E21" s="54" t="s">
        <v>220</v>
      </c>
    </row>
    <row r="22" spans="1:5" ht="13.5">
      <c r="A22" s="54" t="s">
        <v>65</v>
      </c>
      <c r="B22" s="94">
        <f t="shared" si="0"/>
        <v>110</v>
      </c>
      <c r="C22" s="91">
        <f>C16*6*91.5/1000</f>
        <v>109800</v>
      </c>
      <c r="D22" s="92">
        <v>1</v>
      </c>
      <c r="E22" s="54" t="s">
        <v>93</v>
      </c>
    </row>
    <row r="23" spans="1:5" ht="13.5">
      <c r="A23" s="54" t="s">
        <v>35</v>
      </c>
      <c r="B23" s="94">
        <f t="shared" si="0"/>
        <v>8</v>
      </c>
      <c r="C23" s="91">
        <f>C16*6*0.006</f>
        <v>7200</v>
      </c>
      <c r="D23" s="92">
        <v>1</v>
      </c>
      <c r="E23" s="55" t="s">
        <v>94</v>
      </c>
    </row>
    <row r="24" spans="1:5" ht="13.5">
      <c r="A24" s="54" t="s">
        <v>36</v>
      </c>
      <c r="B24" s="94">
        <f t="shared" si="0"/>
        <v>4</v>
      </c>
      <c r="C24" s="91">
        <f>C16*6*0.003</f>
        <v>3600</v>
      </c>
      <c r="D24" s="92">
        <v>1</v>
      </c>
      <c r="E24" s="54" t="s">
        <v>237</v>
      </c>
    </row>
    <row r="25" spans="1:5" ht="13.5">
      <c r="A25" s="54" t="s">
        <v>37</v>
      </c>
      <c r="B25" s="94">
        <f t="shared" si="0"/>
        <v>1</v>
      </c>
      <c r="C25" s="91">
        <f>C16*6*0.00002</f>
        <v>24.000000000000004</v>
      </c>
      <c r="D25" s="92">
        <v>1</v>
      </c>
      <c r="E25" s="54" t="s">
        <v>95</v>
      </c>
    </row>
    <row r="26" spans="1:5" s="53" customFormat="1" ht="13.5">
      <c r="A26" s="54" t="s">
        <v>83</v>
      </c>
      <c r="B26" s="94">
        <f>ROUNDUP(C26*D26/1000,0)</f>
        <v>30</v>
      </c>
      <c r="C26" s="95">
        <v>5000</v>
      </c>
      <c r="D26" s="92">
        <v>6</v>
      </c>
      <c r="E26" s="54" t="s">
        <v>96</v>
      </c>
    </row>
    <row r="27" spans="1:6" ht="13.5">
      <c r="A27" s="55" t="s">
        <v>243</v>
      </c>
      <c r="B27" s="96">
        <f>ROUNDUP(C27*D27/1000,0)</f>
        <v>1200</v>
      </c>
      <c r="C27" s="97">
        <v>200000</v>
      </c>
      <c r="D27" s="98">
        <v>6</v>
      </c>
      <c r="E27" s="55" t="s">
        <v>146</v>
      </c>
      <c r="F27" s="144"/>
    </row>
    <row r="28" spans="1:6" ht="13.5">
      <c r="A28" s="54" t="s">
        <v>28</v>
      </c>
      <c r="B28" s="93">
        <f>ROUNDUP(C28*D28/1000,0)</f>
        <v>171</v>
      </c>
      <c r="C28" s="91">
        <f>C27/22/8*1.25</f>
        <v>1420.4545454545453</v>
      </c>
      <c r="D28" s="92">
        <v>120</v>
      </c>
      <c r="E28" s="54" t="s">
        <v>91</v>
      </c>
      <c r="F28" s="144"/>
    </row>
    <row r="29" spans="1:6" s="6" customFormat="1" ht="13.5">
      <c r="A29" s="55" t="s">
        <v>32</v>
      </c>
      <c r="B29" s="99">
        <f aca="true" t="shared" si="1" ref="B29:B36">ROUNDUP(C29*D29/1000,0)</f>
        <v>10</v>
      </c>
      <c r="C29" s="100">
        <v>9200</v>
      </c>
      <c r="D29" s="98">
        <v>1</v>
      </c>
      <c r="E29" s="55" t="s">
        <v>24</v>
      </c>
      <c r="F29" s="145"/>
    </row>
    <row r="30" spans="1:6" ht="13.5">
      <c r="A30" s="54" t="s">
        <v>33</v>
      </c>
      <c r="B30" s="94">
        <f t="shared" si="1"/>
        <v>60</v>
      </c>
      <c r="C30" s="91">
        <f>C27*6*0.05</f>
        <v>60000</v>
      </c>
      <c r="D30" s="92">
        <v>1</v>
      </c>
      <c r="E30" s="54" t="s">
        <v>92</v>
      </c>
      <c r="F30" s="144"/>
    </row>
    <row r="31" spans="1:6" ht="13.5">
      <c r="A31" s="54" t="s">
        <v>34</v>
      </c>
      <c r="B31" s="94">
        <f t="shared" si="1"/>
        <v>11</v>
      </c>
      <c r="C31" s="91">
        <v>10740</v>
      </c>
      <c r="D31" s="92">
        <v>1</v>
      </c>
      <c r="E31" s="54" t="s">
        <v>219</v>
      </c>
      <c r="F31" s="144"/>
    </row>
    <row r="32" spans="1:6" ht="13.5">
      <c r="A32" s="54" t="s">
        <v>67</v>
      </c>
      <c r="B32" s="94">
        <f t="shared" si="1"/>
        <v>5</v>
      </c>
      <c r="C32" s="91">
        <v>4320</v>
      </c>
      <c r="D32" s="92">
        <v>1</v>
      </c>
      <c r="E32" s="54" t="s">
        <v>220</v>
      </c>
      <c r="F32" s="144"/>
    </row>
    <row r="33" spans="1:6" ht="13.5">
      <c r="A33" s="54" t="s">
        <v>65</v>
      </c>
      <c r="B33" s="94">
        <f t="shared" si="1"/>
        <v>110</v>
      </c>
      <c r="C33" s="91">
        <f>C27*6*91.5/1000</f>
        <v>109800</v>
      </c>
      <c r="D33" s="92">
        <v>1</v>
      </c>
      <c r="E33" s="54" t="s">
        <v>93</v>
      </c>
      <c r="F33" s="144"/>
    </row>
    <row r="34" spans="1:6" ht="13.5">
      <c r="A34" s="54" t="s">
        <v>35</v>
      </c>
      <c r="B34" s="94">
        <f t="shared" si="1"/>
        <v>8</v>
      </c>
      <c r="C34" s="91">
        <f>C27*6*0.006</f>
        <v>7200</v>
      </c>
      <c r="D34" s="92">
        <v>1</v>
      </c>
      <c r="E34" s="55" t="s">
        <v>94</v>
      </c>
      <c r="F34" s="144"/>
    </row>
    <row r="35" spans="1:6" ht="13.5">
      <c r="A35" s="54" t="s">
        <v>36</v>
      </c>
      <c r="B35" s="94">
        <f t="shared" si="1"/>
        <v>4</v>
      </c>
      <c r="C35" s="91">
        <f>C27*6*0.003</f>
        <v>3600</v>
      </c>
      <c r="D35" s="92">
        <v>1</v>
      </c>
      <c r="E35" s="54" t="s">
        <v>237</v>
      </c>
      <c r="F35" s="144"/>
    </row>
    <row r="36" spans="1:6" ht="13.5">
      <c r="A36" s="54" t="s">
        <v>37</v>
      </c>
      <c r="B36" s="94">
        <f t="shared" si="1"/>
        <v>1</v>
      </c>
      <c r="C36" s="91">
        <f>C27*6*0.00002</f>
        <v>24.000000000000004</v>
      </c>
      <c r="D36" s="92">
        <v>1</v>
      </c>
      <c r="E36" s="54" t="s">
        <v>95</v>
      </c>
      <c r="F36" s="144"/>
    </row>
    <row r="37" spans="1:6" s="53" customFormat="1" ht="13.5">
      <c r="A37" s="54" t="s">
        <v>83</v>
      </c>
      <c r="B37" s="94">
        <f>ROUNDUP(C37*D37/1000,0)</f>
        <v>30</v>
      </c>
      <c r="C37" s="95">
        <v>5000</v>
      </c>
      <c r="D37" s="92">
        <v>6</v>
      </c>
      <c r="E37" s="54" t="s">
        <v>96</v>
      </c>
      <c r="F37" s="146"/>
    </row>
    <row r="38" spans="1:5" ht="15" customHeight="1">
      <c r="A38" s="71" t="s">
        <v>141</v>
      </c>
      <c r="B38" s="101">
        <f>B39+B45+B49+B54+B58</f>
        <v>1796</v>
      </c>
      <c r="C38" s="161"/>
      <c r="D38" s="162"/>
      <c r="E38" s="71"/>
    </row>
    <row r="39" spans="1:5" ht="13.5">
      <c r="A39" s="62" t="s">
        <v>139</v>
      </c>
      <c r="B39" s="102">
        <f>SUM(B40:B43)</f>
        <v>382</v>
      </c>
      <c r="C39" s="103"/>
      <c r="D39" s="104"/>
      <c r="E39" s="62"/>
    </row>
    <row r="40" spans="1:5" ht="13.5">
      <c r="A40" s="55" t="s">
        <v>43</v>
      </c>
      <c r="B40" s="99">
        <f>ROUNDUP(C40*D40/1000,0)</f>
        <v>176</v>
      </c>
      <c r="C40" s="105">
        <v>29260</v>
      </c>
      <c r="D40" s="106">
        <v>6</v>
      </c>
      <c r="E40" s="55" t="s">
        <v>248</v>
      </c>
    </row>
    <row r="41" spans="1:5" ht="13.5">
      <c r="A41" s="55" t="s">
        <v>43</v>
      </c>
      <c r="B41" s="99">
        <f>ROUNDUP(C41*D41/1000,0)</f>
        <v>88</v>
      </c>
      <c r="C41" s="105">
        <v>29260</v>
      </c>
      <c r="D41" s="106">
        <v>3</v>
      </c>
      <c r="E41" s="55" t="s">
        <v>249</v>
      </c>
    </row>
    <row r="42" spans="1:5" ht="13.5">
      <c r="A42" s="55" t="s">
        <v>43</v>
      </c>
      <c r="B42" s="99">
        <f>ROUNDUP(C42*D42/1000,0)</f>
        <v>88</v>
      </c>
      <c r="C42" s="105">
        <v>29260</v>
      </c>
      <c r="D42" s="106">
        <v>3</v>
      </c>
      <c r="E42" s="55" t="s">
        <v>250</v>
      </c>
    </row>
    <row r="43" spans="1:5" ht="13.5">
      <c r="A43" s="55" t="s">
        <v>44</v>
      </c>
      <c r="B43" s="99">
        <f>ROUNDUP(C43*D43/1000,0)</f>
        <v>30</v>
      </c>
      <c r="C43" s="105">
        <v>9860</v>
      </c>
      <c r="D43" s="106">
        <v>3</v>
      </c>
      <c r="E43" s="55" t="s">
        <v>250</v>
      </c>
    </row>
    <row r="44" spans="1:5" ht="13.5">
      <c r="A44" s="55" t="s">
        <v>226</v>
      </c>
      <c r="B44" s="108"/>
      <c r="C44" s="109"/>
      <c r="D44" s="110"/>
      <c r="E44" s="107"/>
    </row>
    <row r="45" spans="1:5" ht="13.5">
      <c r="A45" s="55" t="s">
        <v>8</v>
      </c>
      <c r="B45" s="99">
        <f>SUM(B46:B47)</f>
        <v>132</v>
      </c>
      <c r="C45" s="111"/>
      <c r="D45" s="112"/>
      <c r="E45" s="55"/>
    </row>
    <row r="46" spans="1:5" ht="13.5">
      <c r="A46" s="55" t="s">
        <v>9</v>
      </c>
      <c r="B46" s="99">
        <f>ROUNDUP(C46*D46/1000,0)</f>
        <v>72</v>
      </c>
      <c r="C46" s="105">
        <v>12000</v>
      </c>
      <c r="D46" s="106">
        <v>6</v>
      </c>
      <c r="E46" s="55"/>
    </row>
    <row r="47" spans="1:5" ht="13.5">
      <c r="A47" s="55" t="s">
        <v>10</v>
      </c>
      <c r="B47" s="99">
        <f>ROUNDUP(C47*D47/1000,0)</f>
        <v>60</v>
      </c>
      <c r="C47" s="105">
        <v>10000</v>
      </c>
      <c r="D47" s="106">
        <v>6</v>
      </c>
      <c r="E47" s="55"/>
    </row>
    <row r="48" spans="1:5" ht="13.5">
      <c r="A48" s="55" t="s">
        <v>226</v>
      </c>
      <c r="B48" s="99"/>
      <c r="C48" s="105"/>
      <c r="D48" s="106"/>
      <c r="E48" s="55"/>
    </row>
    <row r="49" spans="1:5" ht="13.5">
      <c r="A49" s="55" t="s">
        <v>38</v>
      </c>
      <c r="B49" s="99">
        <f>SUM(B50:B52)</f>
        <v>314</v>
      </c>
      <c r="C49" s="105"/>
      <c r="D49" s="106"/>
      <c r="E49" s="55"/>
    </row>
    <row r="50" spans="1:5" ht="13.5">
      <c r="A50" s="55" t="s">
        <v>20</v>
      </c>
      <c r="B50" s="99">
        <f>ROUNDUP(C50*D50/1000,0)</f>
        <v>96</v>
      </c>
      <c r="C50" s="105">
        <v>16000</v>
      </c>
      <c r="D50" s="106">
        <v>6</v>
      </c>
      <c r="E50" s="55" t="s">
        <v>163</v>
      </c>
    </row>
    <row r="51" spans="1:5" ht="13.5">
      <c r="A51" s="55" t="s">
        <v>39</v>
      </c>
      <c r="B51" s="99">
        <f>ROUNDUP(C51*D51/1000,0)</f>
        <v>156</v>
      </c>
      <c r="C51" s="105">
        <f>26000*1</f>
        <v>26000</v>
      </c>
      <c r="D51" s="106">
        <v>6</v>
      </c>
      <c r="E51" s="55" t="s">
        <v>164</v>
      </c>
    </row>
    <row r="52" spans="1:5" ht="13.5">
      <c r="A52" s="55" t="s">
        <v>40</v>
      </c>
      <c r="B52" s="99">
        <f>ROUNDUP(C52*D52/1000,0)</f>
        <v>62</v>
      </c>
      <c r="C52" s="105">
        <f>10200*1</f>
        <v>10200</v>
      </c>
      <c r="D52" s="106">
        <v>6</v>
      </c>
      <c r="E52" s="55" t="s">
        <v>165</v>
      </c>
    </row>
    <row r="53" spans="1:5" ht="13.5">
      <c r="A53" s="55" t="s">
        <v>226</v>
      </c>
      <c r="B53" s="99"/>
      <c r="C53" s="105"/>
      <c r="D53" s="106"/>
      <c r="E53" s="55"/>
    </row>
    <row r="54" spans="1:5" ht="13.5">
      <c r="A54" s="55" t="s">
        <v>12</v>
      </c>
      <c r="B54" s="99">
        <f>SUM(B55:B56)</f>
        <v>188</v>
      </c>
      <c r="C54" s="105"/>
      <c r="D54" s="106"/>
      <c r="E54" s="55"/>
    </row>
    <row r="55" spans="1:5" ht="13.5">
      <c r="A55" s="55" t="s">
        <v>42</v>
      </c>
      <c r="B55" s="99">
        <f>ROUNDUP(C55*D55/1000,0)</f>
        <v>68</v>
      </c>
      <c r="C55" s="105">
        <v>11200</v>
      </c>
      <c r="D55" s="106">
        <v>6</v>
      </c>
      <c r="E55" s="63" t="s">
        <v>166</v>
      </c>
    </row>
    <row r="56" spans="1:5" ht="13.5">
      <c r="A56" s="55" t="s">
        <v>41</v>
      </c>
      <c r="B56" s="99">
        <f>ROUNDUP(C56*D56/1000,0)</f>
        <v>120</v>
      </c>
      <c r="C56" s="105">
        <v>20000</v>
      </c>
      <c r="D56" s="106">
        <v>6</v>
      </c>
      <c r="E56" s="55" t="s">
        <v>22</v>
      </c>
    </row>
    <row r="57" spans="1:5" ht="13.5">
      <c r="A57" s="55" t="s">
        <v>226</v>
      </c>
      <c r="B57" s="99"/>
      <c r="C57" s="105"/>
      <c r="D57" s="106"/>
      <c r="E57" s="86"/>
    </row>
    <row r="58" spans="1:5" ht="13.5">
      <c r="A58" s="55" t="s">
        <v>55</v>
      </c>
      <c r="B58" s="99">
        <f>SUM(B59:B61)</f>
        <v>780</v>
      </c>
      <c r="C58" s="105"/>
      <c r="D58" s="106"/>
      <c r="E58" s="63"/>
    </row>
    <row r="59" spans="1:5" ht="13.5">
      <c r="A59" s="55" t="s">
        <v>52</v>
      </c>
      <c r="B59" s="99">
        <f>ROUNDUP(C59*D59/1000,0)</f>
        <v>480</v>
      </c>
      <c r="C59" s="105">
        <v>80000</v>
      </c>
      <c r="D59" s="106">
        <v>6</v>
      </c>
      <c r="E59" s="55" t="s">
        <v>97</v>
      </c>
    </row>
    <row r="60" spans="1:5" ht="13.5">
      <c r="A60" s="55" t="s">
        <v>57</v>
      </c>
      <c r="B60" s="99">
        <f>ROUNDUP(C60*D60/1000,0)</f>
        <v>120</v>
      </c>
      <c r="C60" s="105">
        <v>20000</v>
      </c>
      <c r="D60" s="106">
        <v>6</v>
      </c>
      <c r="E60" s="55" t="s">
        <v>98</v>
      </c>
    </row>
    <row r="61" spans="1:5" ht="13.5">
      <c r="A61" s="55" t="s">
        <v>53</v>
      </c>
      <c r="B61" s="99">
        <f>ROUNDUP(C61*D61/1000,0)</f>
        <v>180</v>
      </c>
      <c r="C61" s="105">
        <v>30000</v>
      </c>
      <c r="D61" s="106">
        <v>6</v>
      </c>
      <c r="E61" s="55" t="s">
        <v>99</v>
      </c>
    </row>
    <row r="62" spans="1:5" ht="14.25" thickBot="1">
      <c r="A62" s="86" t="s">
        <v>226</v>
      </c>
      <c r="B62" s="113"/>
      <c r="C62" s="114"/>
      <c r="D62" s="115"/>
      <c r="E62" s="86"/>
    </row>
    <row r="63" spans="1:5" ht="15" customHeight="1" thickTop="1">
      <c r="A63" s="65" t="s">
        <v>190</v>
      </c>
      <c r="B63" s="116">
        <f>B64+B110+B148</f>
        <v>11289</v>
      </c>
      <c r="C63" s="172"/>
      <c r="D63" s="173"/>
      <c r="E63" s="43"/>
    </row>
    <row r="64" spans="1:5" ht="15" customHeight="1">
      <c r="A64" s="66" t="s">
        <v>142</v>
      </c>
      <c r="B64" s="117">
        <f>B65+B86+B94+B102+B72+B79</f>
        <v>4868</v>
      </c>
      <c r="C64" s="159"/>
      <c r="D64" s="160"/>
      <c r="E64" s="66"/>
    </row>
    <row r="65" spans="1:5" ht="15" customHeight="1">
      <c r="A65" s="61" t="s">
        <v>212</v>
      </c>
      <c r="B65" s="118">
        <f>SUM(B66:B70)</f>
        <v>491</v>
      </c>
      <c r="C65" s="155"/>
      <c r="D65" s="156"/>
      <c r="E65" s="61"/>
    </row>
    <row r="66" spans="1:5" ht="13.5">
      <c r="A66" s="62" t="s">
        <v>13</v>
      </c>
      <c r="B66" s="99">
        <f>ROUNDUP(C66*D66/1000,0)</f>
        <v>250</v>
      </c>
      <c r="C66" s="119">
        <v>50000</v>
      </c>
      <c r="D66" s="120">
        <v>5</v>
      </c>
      <c r="E66" s="62" t="s">
        <v>112</v>
      </c>
    </row>
    <row r="67" spans="1:5" ht="13.5">
      <c r="A67" s="55" t="s">
        <v>87</v>
      </c>
      <c r="B67" s="99">
        <f>ROUNDUP(C67*D67/1000,0)</f>
        <v>6</v>
      </c>
      <c r="C67" s="100">
        <v>1200</v>
      </c>
      <c r="D67" s="98">
        <v>5</v>
      </c>
      <c r="E67" s="76" t="s">
        <v>112</v>
      </c>
    </row>
    <row r="68" spans="1:5" ht="13.5">
      <c r="A68" s="55" t="s">
        <v>14</v>
      </c>
      <c r="B68" s="99">
        <f>ROUNDUP(C68*D68/1000,0)</f>
        <v>150</v>
      </c>
      <c r="C68" s="91">
        <v>30000</v>
      </c>
      <c r="D68" s="92">
        <v>5</v>
      </c>
      <c r="E68" s="54" t="s">
        <v>114</v>
      </c>
    </row>
    <row r="69" spans="1:5" ht="13.5">
      <c r="A69" s="55" t="s">
        <v>46</v>
      </c>
      <c r="B69" s="99">
        <f>ROUNDUP(C69*D69/1000,0)</f>
        <v>25</v>
      </c>
      <c r="C69" s="100">
        <v>5000</v>
      </c>
      <c r="D69" s="98">
        <v>5</v>
      </c>
      <c r="E69" s="55" t="s">
        <v>113</v>
      </c>
    </row>
    <row r="70" spans="1:5" ht="13.5">
      <c r="A70" s="89" t="s">
        <v>238</v>
      </c>
      <c r="B70" s="99">
        <f>ROUNDUP(C70*D70/1000,0)</f>
        <v>60</v>
      </c>
      <c r="C70" s="100">
        <v>60000</v>
      </c>
      <c r="D70" s="98">
        <v>1</v>
      </c>
      <c r="E70" s="55" t="s">
        <v>233</v>
      </c>
    </row>
    <row r="71" spans="1:5" ht="13.5">
      <c r="A71" s="87" t="s">
        <v>226</v>
      </c>
      <c r="B71" s="121"/>
      <c r="C71" s="122"/>
      <c r="D71" s="123"/>
      <c r="E71" s="87"/>
    </row>
    <row r="72" spans="1:6" ht="15" customHeight="1">
      <c r="A72" s="61" t="s">
        <v>101</v>
      </c>
      <c r="B72" s="118">
        <f>SUM(B73:B77)</f>
        <v>491</v>
      </c>
      <c r="C72" s="155"/>
      <c r="D72" s="156"/>
      <c r="E72" s="61"/>
      <c r="F72" s="144"/>
    </row>
    <row r="73" spans="1:6" ht="27">
      <c r="A73" s="62" t="s">
        <v>13</v>
      </c>
      <c r="B73" s="102">
        <v>250</v>
      </c>
      <c r="C73" s="119" t="s">
        <v>231</v>
      </c>
      <c r="D73" s="120">
        <v>5</v>
      </c>
      <c r="E73" s="62" t="s">
        <v>112</v>
      </c>
      <c r="F73" s="144"/>
    </row>
    <row r="74" spans="1:6" ht="13.5">
      <c r="A74" s="55" t="s">
        <v>87</v>
      </c>
      <c r="B74" s="99">
        <f>ROUNDUP(C74*D74/1000,0)</f>
        <v>6</v>
      </c>
      <c r="C74" s="100">
        <v>1200</v>
      </c>
      <c r="D74" s="98">
        <v>5</v>
      </c>
      <c r="E74" s="76" t="s">
        <v>112</v>
      </c>
      <c r="F74" s="144"/>
    </row>
    <row r="75" spans="1:6" ht="13.5">
      <c r="A75" s="55" t="s">
        <v>14</v>
      </c>
      <c r="B75" s="99">
        <f>ROUNDUP(C75*D75/1000,0)</f>
        <v>150</v>
      </c>
      <c r="C75" s="91">
        <v>30000</v>
      </c>
      <c r="D75" s="92">
        <v>5</v>
      </c>
      <c r="E75" s="54" t="s">
        <v>114</v>
      </c>
      <c r="F75" s="144"/>
    </row>
    <row r="76" spans="1:6" ht="13.5">
      <c r="A76" s="55" t="s">
        <v>46</v>
      </c>
      <c r="B76" s="99">
        <f>ROUNDUP(C76*D76/1000,0)</f>
        <v>25</v>
      </c>
      <c r="C76" s="100">
        <v>5000</v>
      </c>
      <c r="D76" s="98">
        <v>5</v>
      </c>
      <c r="E76" s="55" t="s">
        <v>113</v>
      </c>
      <c r="F76" s="144"/>
    </row>
    <row r="77" spans="1:6" ht="13.5">
      <c r="A77" s="89" t="s">
        <v>238</v>
      </c>
      <c r="B77" s="99">
        <f>ROUNDUP(C77*D77/1000,0)</f>
        <v>60</v>
      </c>
      <c r="C77" s="100">
        <v>60000</v>
      </c>
      <c r="D77" s="98">
        <v>1</v>
      </c>
      <c r="E77" s="55" t="s">
        <v>233</v>
      </c>
      <c r="F77" s="144"/>
    </row>
    <row r="78" spans="1:6" ht="13.5">
      <c r="A78" s="87" t="s">
        <v>226</v>
      </c>
      <c r="B78" s="121"/>
      <c r="C78" s="122"/>
      <c r="D78" s="123"/>
      <c r="E78" s="87"/>
      <c r="F78" s="144"/>
    </row>
    <row r="79" spans="1:6" ht="15" customHeight="1">
      <c r="A79" s="61" t="s">
        <v>251</v>
      </c>
      <c r="B79" s="118">
        <f>SUM(B80:B84)</f>
        <v>491</v>
      </c>
      <c r="C79" s="155"/>
      <c r="D79" s="156"/>
      <c r="E79" s="61"/>
      <c r="F79" s="144"/>
    </row>
    <row r="80" spans="1:6" ht="13.5">
      <c r="A80" s="62" t="s">
        <v>13</v>
      </c>
      <c r="B80" s="99">
        <f>ROUNDUP(C80*D80/1000,0)</f>
        <v>250</v>
      </c>
      <c r="C80" s="119">
        <v>50000</v>
      </c>
      <c r="D80" s="120">
        <v>5</v>
      </c>
      <c r="E80" s="62" t="s">
        <v>112</v>
      </c>
      <c r="F80" s="144"/>
    </row>
    <row r="81" spans="1:6" ht="13.5">
      <c r="A81" s="55" t="s">
        <v>87</v>
      </c>
      <c r="B81" s="99">
        <f>ROUNDUP(C81*D81/1000,0)</f>
        <v>6</v>
      </c>
      <c r="C81" s="100">
        <v>1200</v>
      </c>
      <c r="D81" s="98">
        <v>5</v>
      </c>
      <c r="E81" s="76" t="s">
        <v>112</v>
      </c>
      <c r="F81" s="144"/>
    </row>
    <row r="82" spans="1:6" ht="13.5">
      <c r="A82" s="55" t="s">
        <v>14</v>
      </c>
      <c r="B82" s="99">
        <f>ROUNDUP(C82*D82/1000,0)</f>
        <v>150</v>
      </c>
      <c r="C82" s="91">
        <v>30000</v>
      </c>
      <c r="D82" s="92">
        <v>5</v>
      </c>
      <c r="E82" s="54" t="s">
        <v>114</v>
      </c>
      <c r="F82" s="144"/>
    </row>
    <row r="83" spans="1:6" ht="13.5">
      <c r="A83" s="55" t="s">
        <v>46</v>
      </c>
      <c r="B83" s="99">
        <f>ROUNDUP(C83*D83/1000,0)</f>
        <v>25</v>
      </c>
      <c r="C83" s="100">
        <v>5000</v>
      </c>
      <c r="D83" s="98">
        <v>5</v>
      </c>
      <c r="E83" s="55" t="s">
        <v>113</v>
      </c>
      <c r="F83" s="144"/>
    </row>
    <row r="84" spans="1:6" ht="13.5">
      <c r="A84" s="89" t="s">
        <v>238</v>
      </c>
      <c r="B84" s="99">
        <f>ROUNDUP(C84*D84/1000,0)</f>
        <v>60</v>
      </c>
      <c r="C84" s="100">
        <v>60000</v>
      </c>
      <c r="D84" s="98">
        <v>1</v>
      </c>
      <c r="E84" s="55" t="s">
        <v>233</v>
      </c>
      <c r="F84" s="144"/>
    </row>
    <row r="85" spans="1:6" ht="13.5">
      <c r="A85" s="87" t="s">
        <v>226</v>
      </c>
      <c r="B85" s="121"/>
      <c r="C85" s="122"/>
      <c r="D85" s="123"/>
      <c r="E85" s="87"/>
      <c r="F85" s="144"/>
    </row>
    <row r="86" spans="1:5" ht="15" customHeight="1">
      <c r="A86" s="61" t="s">
        <v>252</v>
      </c>
      <c r="B86" s="118">
        <f>SUM(B87:B92)</f>
        <v>453</v>
      </c>
      <c r="C86" s="163"/>
      <c r="D86" s="164"/>
      <c r="E86" s="124"/>
    </row>
    <row r="87" spans="1:5" ht="13.5">
      <c r="A87" s="62" t="s">
        <v>13</v>
      </c>
      <c r="B87" s="102">
        <f aca="true" t="shared" si="2" ref="B87:B92">ROUNDUP(C87*D87/1000,0)</f>
        <v>120</v>
      </c>
      <c r="C87" s="125">
        <v>30000</v>
      </c>
      <c r="D87" s="120">
        <v>4</v>
      </c>
      <c r="E87" s="77" t="s">
        <v>71</v>
      </c>
    </row>
    <row r="88" spans="1:5" ht="13.5">
      <c r="A88" s="55" t="s">
        <v>87</v>
      </c>
      <c r="B88" s="99">
        <f t="shared" si="2"/>
        <v>5</v>
      </c>
      <c r="C88" s="100">
        <v>1200</v>
      </c>
      <c r="D88" s="98">
        <v>4</v>
      </c>
      <c r="E88" s="55" t="s">
        <v>71</v>
      </c>
    </row>
    <row r="89" spans="1:5" ht="13.5">
      <c r="A89" s="55" t="s">
        <v>14</v>
      </c>
      <c r="B89" s="99">
        <f t="shared" si="2"/>
        <v>120</v>
      </c>
      <c r="C89" s="91">
        <v>30000</v>
      </c>
      <c r="D89" s="92">
        <v>4</v>
      </c>
      <c r="E89" s="54" t="s">
        <v>116</v>
      </c>
    </row>
    <row r="90" spans="1:5" ht="13.5">
      <c r="A90" s="55" t="s">
        <v>46</v>
      </c>
      <c r="B90" s="99">
        <f t="shared" si="2"/>
        <v>20</v>
      </c>
      <c r="C90" s="100">
        <v>5000</v>
      </c>
      <c r="D90" s="98">
        <v>4</v>
      </c>
      <c r="E90" s="55" t="s">
        <v>72</v>
      </c>
    </row>
    <row r="91" spans="1:5" ht="13.5">
      <c r="A91" s="55" t="s">
        <v>20</v>
      </c>
      <c r="B91" s="99">
        <f t="shared" si="2"/>
        <v>128</v>
      </c>
      <c r="C91" s="100">
        <v>32000</v>
      </c>
      <c r="D91" s="98">
        <v>4</v>
      </c>
      <c r="E91" s="55" t="s">
        <v>147</v>
      </c>
    </row>
    <row r="92" spans="1:5" ht="13.5">
      <c r="A92" s="89" t="s">
        <v>238</v>
      </c>
      <c r="B92" s="99">
        <f t="shared" si="2"/>
        <v>60</v>
      </c>
      <c r="C92" s="100">
        <v>60000</v>
      </c>
      <c r="D92" s="98">
        <v>1</v>
      </c>
      <c r="E92" s="55" t="s">
        <v>26</v>
      </c>
    </row>
    <row r="93" spans="1:5" ht="13.5">
      <c r="A93" s="87" t="s">
        <v>226</v>
      </c>
      <c r="B93" s="126"/>
      <c r="C93" s="127"/>
      <c r="D93" s="128"/>
      <c r="E93" s="129"/>
    </row>
    <row r="94" spans="1:5" ht="15" customHeight="1">
      <c r="A94" s="61" t="s">
        <v>253</v>
      </c>
      <c r="B94" s="118">
        <f>SUM(B95:B100)</f>
        <v>532</v>
      </c>
      <c r="C94" s="163"/>
      <c r="D94" s="164"/>
      <c r="E94" s="124"/>
    </row>
    <row r="95" spans="1:5" ht="13.5">
      <c r="A95" s="62" t="s">
        <v>13</v>
      </c>
      <c r="B95" s="102">
        <f aca="true" t="shared" si="3" ref="B95:B100">ROUNDUP(C95*D95/1000,0)</f>
        <v>150</v>
      </c>
      <c r="C95" s="125">
        <v>30000</v>
      </c>
      <c r="D95" s="120">
        <v>5</v>
      </c>
      <c r="E95" s="77" t="s">
        <v>115</v>
      </c>
    </row>
    <row r="96" spans="1:5" ht="13.5">
      <c r="A96" s="55" t="s">
        <v>88</v>
      </c>
      <c r="B96" s="99">
        <f t="shared" si="3"/>
        <v>52</v>
      </c>
      <c r="C96" s="100">
        <v>10400</v>
      </c>
      <c r="D96" s="98">
        <v>5</v>
      </c>
      <c r="E96" s="55" t="s">
        <v>115</v>
      </c>
    </row>
    <row r="97" spans="1:5" ht="13.5">
      <c r="A97" s="55" t="s">
        <v>47</v>
      </c>
      <c r="B97" s="99">
        <f t="shared" si="3"/>
        <v>10</v>
      </c>
      <c r="C97" s="100">
        <v>10000</v>
      </c>
      <c r="D97" s="92">
        <v>1</v>
      </c>
      <c r="E97" s="54" t="s">
        <v>73</v>
      </c>
    </row>
    <row r="98" spans="1:5" ht="13.5">
      <c r="A98" s="55" t="s">
        <v>14</v>
      </c>
      <c r="B98" s="99">
        <f t="shared" si="3"/>
        <v>240</v>
      </c>
      <c r="C98" s="91">
        <v>60000</v>
      </c>
      <c r="D98" s="92">
        <v>4</v>
      </c>
      <c r="E98" s="54" t="s">
        <v>116</v>
      </c>
    </row>
    <row r="99" spans="1:5" ht="13.5">
      <c r="A99" s="55" t="s">
        <v>46</v>
      </c>
      <c r="B99" s="99">
        <f t="shared" si="3"/>
        <v>20</v>
      </c>
      <c r="C99" s="100">
        <v>5000</v>
      </c>
      <c r="D99" s="98">
        <v>4</v>
      </c>
      <c r="E99" s="55" t="s">
        <v>72</v>
      </c>
    </row>
    <row r="100" spans="1:5" ht="13.5">
      <c r="A100" s="89" t="s">
        <v>238</v>
      </c>
      <c r="B100" s="99">
        <f t="shared" si="3"/>
        <v>60</v>
      </c>
      <c r="C100" s="100">
        <v>60000</v>
      </c>
      <c r="D100" s="98">
        <v>1</v>
      </c>
      <c r="E100" s="55" t="s">
        <v>26</v>
      </c>
    </row>
    <row r="101" spans="1:5" ht="13.5">
      <c r="A101" s="87" t="s">
        <v>226</v>
      </c>
      <c r="B101" s="126"/>
      <c r="C101" s="127"/>
      <c r="D101" s="128"/>
      <c r="E101" s="129"/>
    </row>
    <row r="102" spans="1:5" ht="15" customHeight="1">
      <c r="A102" s="143" t="s">
        <v>247</v>
      </c>
      <c r="B102" s="118">
        <f>SUM(B103:B108)</f>
        <v>2410</v>
      </c>
      <c r="C102" s="155"/>
      <c r="D102" s="156"/>
      <c r="E102" s="61"/>
    </row>
    <row r="103" spans="1:5" ht="13.5">
      <c r="A103" s="55" t="s">
        <v>118</v>
      </c>
      <c r="B103" s="99">
        <f aca="true" t="shared" si="4" ref="B103:B108">ROUNDUP(C103*D103/1000,0)</f>
        <v>1200</v>
      </c>
      <c r="C103" s="100">
        <v>40000</v>
      </c>
      <c r="D103" s="98">
        <v>30</v>
      </c>
      <c r="E103" s="55" t="s">
        <v>106</v>
      </c>
    </row>
    <row r="104" spans="1:5" ht="13.5">
      <c r="A104" s="55" t="s">
        <v>119</v>
      </c>
      <c r="B104" s="99">
        <f t="shared" si="4"/>
        <v>300</v>
      </c>
      <c r="C104" s="100">
        <v>10000</v>
      </c>
      <c r="D104" s="98">
        <v>30</v>
      </c>
      <c r="E104" s="55" t="s">
        <v>136</v>
      </c>
    </row>
    <row r="105" spans="1:5" ht="13.5">
      <c r="A105" s="54" t="s">
        <v>102</v>
      </c>
      <c r="B105" s="93">
        <f t="shared" si="4"/>
        <v>200</v>
      </c>
      <c r="C105" s="91">
        <v>100000</v>
      </c>
      <c r="D105" s="92">
        <v>2</v>
      </c>
      <c r="E105" s="54" t="s">
        <v>199</v>
      </c>
    </row>
    <row r="106" spans="1:5" ht="13.5">
      <c r="A106" s="54" t="s">
        <v>122</v>
      </c>
      <c r="B106" s="99">
        <f t="shared" si="4"/>
        <v>50</v>
      </c>
      <c r="C106" s="100">
        <v>25000</v>
      </c>
      <c r="D106" s="98">
        <v>2</v>
      </c>
      <c r="E106" s="54" t="s">
        <v>201</v>
      </c>
    </row>
    <row r="107" spans="1:5" ht="13.5">
      <c r="A107" s="54" t="s">
        <v>120</v>
      </c>
      <c r="B107" s="99">
        <f t="shared" si="4"/>
        <v>210</v>
      </c>
      <c r="C107" s="100">
        <v>35000</v>
      </c>
      <c r="D107" s="98">
        <v>6</v>
      </c>
      <c r="E107" s="54" t="s">
        <v>137</v>
      </c>
    </row>
    <row r="108" spans="1:5" ht="13.5">
      <c r="A108" s="54" t="s">
        <v>121</v>
      </c>
      <c r="B108" s="99">
        <f t="shared" si="4"/>
        <v>450</v>
      </c>
      <c r="C108" s="100">
        <v>15000</v>
      </c>
      <c r="D108" s="98">
        <v>30</v>
      </c>
      <c r="E108" s="54" t="s">
        <v>202</v>
      </c>
    </row>
    <row r="109" spans="1:5" ht="13.5">
      <c r="A109" s="86" t="s">
        <v>226</v>
      </c>
      <c r="B109" s="113"/>
      <c r="C109" s="122"/>
      <c r="D109" s="115"/>
      <c r="E109" s="86"/>
    </row>
    <row r="110" spans="1:5" ht="15" customHeight="1">
      <c r="A110" s="66" t="s">
        <v>143</v>
      </c>
      <c r="B110" s="117">
        <f>B111+B119+B140+B133+B126</f>
        <v>2305</v>
      </c>
      <c r="C110" s="159"/>
      <c r="D110" s="160"/>
      <c r="E110" s="66"/>
    </row>
    <row r="111" spans="1:5" ht="15" customHeight="1">
      <c r="A111" s="61" t="s">
        <v>100</v>
      </c>
      <c r="B111" s="118">
        <f>SUM(B112:B117)</f>
        <v>479</v>
      </c>
      <c r="C111" s="155"/>
      <c r="D111" s="156"/>
      <c r="E111" s="61"/>
    </row>
    <row r="112" spans="1:5" ht="13.5">
      <c r="A112" s="54" t="s">
        <v>13</v>
      </c>
      <c r="B112" s="93">
        <f aca="true" t="shared" si="5" ref="B112:B117">ROUNDUP(C112*D112/1000,0)</f>
        <v>150</v>
      </c>
      <c r="C112" s="91">
        <v>30000</v>
      </c>
      <c r="D112" s="92">
        <v>5</v>
      </c>
      <c r="E112" s="54" t="s">
        <v>74</v>
      </c>
    </row>
    <row r="113" spans="1:5" ht="13.5">
      <c r="A113" s="55" t="s">
        <v>89</v>
      </c>
      <c r="B113" s="99">
        <f t="shared" si="5"/>
        <v>3</v>
      </c>
      <c r="C113" s="100">
        <v>500</v>
      </c>
      <c r="D113" s="98">
        <v>5</v>
      </c>
      <c r="E113" s="55"/>
    </row>
    <row r="114" spans="1:5" ht="13.5">
      <c r="A114" s="55" t="s">
        <v>14</v>
      </c>
      <c r="B114" s="99">
        <f t="shared" si="5"/>
        <v>195</v>
      </c>
      <c r="C114" s="91">
        <v>39000</v>
      </c>
      <c r="D114" s="92">
        <v>5</v>
      </c>
      <c r="E114" s="54" t="s">
        <v>75</v>
      </c>
    </row>
    <row r="115" spans="1:5" ht="13.5">
      <c r="A115" s="64" t="s">
        <v>76</v>
      </c>
      <c r="B115" s="132">
        <f t="shared" si="5"/>
        <v>1</v>
      </c>
      <c r="C115" s="133">
        <v>1000</v>
      </c>
      <c r="D115" s="134">
        <v>1</v>
      </c>
      <c r="E115" s="64" t="s">
        <v>178</v>
      </c>
    </row>
    <row r="116" spans="1:5" ht="13.5">
      <c r="A116" s="55" t="s">
        <v>79</v>
      </c>
      <c r="B116" s="99">
        <f t="shared" si="5"/>
        <v>10</v>
      </c>
      <c r="C116" s="100">
        <v>1000</v>
      </c>
      <c r="D116" s="98">
        <v>10</v>
      </c>
      <c r="E116" s="55" t="s">
        <v>126</v>
      </c>
    </row>
    <row r="117" spans="1:5" ht="13.5">
      <c r="A117" s="55" t="s">
        <v>234</v>
      </c>
      <c r="B117" s="99">
        <f t="shared" si="5"/>
        <v>120</v>
      </c>
      <c r="C117" s="100">
        <v>120000</v>
      </c>
      <c r="D117" s="98">
        <v>1</v>
      </c>
      <c r="E117" s="89" t="s">
        <v>26</v>
      </c>
    </row>
    <row r="118" spans="1:5" ht="13.5">
      <c r="A118" s="87" t="s">
        <v>226</v>
      </c>
      <c r="B118" s="121"/>
      <c r="C118" s="122"/>
      <c r="D118" s="123"/>
      <c r="E118" s="87"/>
    </row>
    <row r="119" spans="1:6" ht="15" customHeight="1">
      <c r="A119" s="61" t="s">
        <v>244</v>
      </c>
      <c r="B119" s="118">
        <f>SUM(B120:B124)</f>
        <v>476</v>
      </c>
      <c r="C119" s="163"/>
      <c r="D119" s="164"/>
      <c r="E119" s="124"/>
      <c r="F119" s="144"/>
    </row>
    <row r="120" spans="1:6" ht="13.5">
      <c r="A120" s="54" t="s">
        <v>13</v>
      </c>
      <c r="B120" s="93">
        <f>ROUNDUP(C120*D120/1000,0)</f>
        <v>150</v>
      </c>
      <c r="C120" s="91">
        <v>30000</v>
      </c>
      <c r="D120" s="92">
        <v>5</v>
      </c>
      <c r="E120" s="54" t="s">
        <v>112</v>
      </c>
      <c r="F120" s="144"/>
    </row>
    <row r="121" spans="1:6" ht="13.5">
      <c r="A121" s="55" t="s">
        <v>124</v>
      </c>
      <c r="B121" s="99">
        <f>ROUNDUP(C121*D121/1000,0)</f>
        <v>88</v>
      </c>
      <c r="C121" s="100">
        <v>29260</v>
      </c>
      <c r="D121" s="98">
        <v>3</v>
      </c>
      <c r="E121" s="55" t="s">
        <v>103</v>
      </c>
      <c r="F121" s="144"/>
    </row>
    <row r="122" spans="1:6" ht="13.5">
      <c r="A122" s="55" t="s">
        <v>14</v>
      </c>
      <c r="B122" s="99">
        <f>ROUNDUP(C122*D122/1000,0)</f>
        <v>98</v>
      </c>
      <c r="C122" s="91">
        <v>19500</v>
      </c>
      <c r="D122" s="92">
        <v>5</v>
      </c>
      <c r="E122" s="54" t="s">
        <v>78</v>
      </c>
      <c r="F122" s="144"/>
    </row>
    <row r="123" spans="1:6" ht="13.5">
      <c r="A123" s="55" t="s">
        <v>79</v>
      </c>
      <c r="B123" s="99">
        <f>ROUNDUP(C123*D123/1000,0)</f>
        <v>20</v>
      </c>
      <c r="C123" s="100">
        <v>20000</v>
      </c>
      <c r="D123" s="98">
        <v>1</v>
      </c>
      <c r="E123" s="55" t="s">
        <v>125</v>
      </c>
      <c r="F123" s="144"/>
    </row>
    <row r="124" spans="1:6" ht="13.5">
      <c r="A124" s="55" t="s">
        <v>17</v>
      </c>
      <c r="B124" s="99">
        <f>ROUNDUP(C124*D124/1000,0)</f>
        <v>120</v>
      </c>
      <c r="C124" s="100">
        <v>120000</v>
      </c>
      <c r="D124" s="98">
        <v>1</v>
      </c>
      <c r="E124" s="55" t="s">
        <v>50</v>
      </c>
      <c r="F124" s="144"/>
    </row>
    <row r="125" spans="1:6" ht="13.5">
      <c r="A125" s="87" t="s">
        <v>226</v>
      </c>
      <c r="B125" s="126"/>
      <c r="C125" s="127"/>
      <c r="D125" s="128"/>
      <c r="E125" s="129"/>
      <c r="F125" s="144"/>
    </row>
    <row r="126" spans="1:6" ht="15" customHeight="1">
      <c r="A126" s="61" t="s">
        <v>245</v>
      </c>
      <c r="B126" s="118">
        <f>SUM(B127:B131)</f>
        <v>476</v>
      </c>
      <c r="C126" s="163"/>
      <c r="D126" s="164"/>
      <c r="E126" s="124"/>
      <c r="F126" s="144"/>
    </row>
    <row r="127" spans="1:6" ht="13.5">
      <c r="A127" s="54" t="s">
        <v>13</v>
      </c>
      <c r="B127" s="93">
        <f>ROUNDUP(C127*D127/1000,0)</f>
        <v>150</v>
      </c>
      <c r="C127" s="91">
        <v>30000</v>
      </c>
      <c r="D127" s="92">
        <v>5</v>
      </c>
      <c r="E127" s="54" t="s">
        <v>112</v>
      </c>
      <c r="F127" s="144"/>
    </row>
    <row r="128" spans="1:6" ht="13.5">
      <c r="A128" s="55" t="s">
        <v>124</v>
      </c>
      <c r="B128" s="99">
        <f>ROUNDUP(C128*D128/1000,0)</f>
        <v>88</v>
      </c>
      <c r="C128" s="100">
        <v>29260</v>
      </c>
      <c r="D128" s="98">
        <v>3</v>
      </c>
      <c r="E128" s="55" t="s">
        <v>103</v>
      </c>
      <c r="F128" s="144"/>
    </row>
    <row r="129" spans="1:6" ht="13.5">
      <c r="A129" s="55" t="s">
        <v>14</v>
      </c>
      <c r="B129" s="99">
        <f>ROUNDUP(C129*D129/1000,0)</f>
        <v>98</v>
      </c>
      <c r="C129" s="91">
        <v>19500</v>
      </c>
      <c r="D129" s="92">
        <v>5</v>
      </c>
      <c r="E129" s="54" t="s">
        <v>78</v>
      </c>
      <c r="F129" s="144"/>
    </row>
    <row r="130" spans="1:6" ht="13.5">
      <c r="A130" s="55" t="s">
        <v>79</v>
      </c>
      <c r="B130" s="99">
        <f>ROUNDUP(C130*D130/1000,0)</f>
        <v>20</v>
      </c>
      <c r="C130" s="100">
        <v>20000</v>
      </c>
      <c r="D130" s="98">
        <v>1</v>
      </c>
      <c r="E130" s="55" t="s">
        <v>125</v>
      </c>
      <c r="F130" s="144"/>
    </row>
    <row r="131" spans="1:6" ht="13.5">
      <c r="A131" s="55" t="s">
        <v>17</v>
      </c>
      <c r="B131" s="99">
        <f>ROUNDUP(C131*D131/1000,0)</f>
        <v>120</v>
      </c>
      <c r="C131" s="100">
        <v>120000</v>
      </c>
      <c r="D131" s="98">
        <v>1</v>
      </c>
      <c r="E131" s="55" t="s">
        <v>50</v>
      </c>
      <c r="F131" s="144"/>
    </row>
    <row r="132" spans="1:6" ht="13.5">
      <c r="A132" s="87" t="s">
        <v>226</v>
      </c>
      <c r="B132" s="126"/>
      <c r="C132" s="127"/>
      <c r="D132" s="128"/>
      <c r="E132" s="129"/>
      <c r="F132" s="144"/>
    </row>
    <row r="133" spans="1:5" ht="15" customHeight="1">
      <c r="A133" s="61" t="s">
        <v>246</v>
      </c>
      <c r="B133" s="118">
        <f>SUM(B134:B138)</f>
        <v>476</v>
      </c>
      <c r="C133" s="163"/>
      <c r="D133" s="164"/>
      <c r="E133" s="124"/>
    </row>
    <row r="134" spans="1:5" ht="13.5">
      <c r="A134" s="54" t="s">
        <v>13</v>
      </c>
      <c r="B134" s="93">
        <f>ROUNDUP(C134*D134/1000,0)</f>
        <v>150</v>
      </c>
      <c r="C134" s="91">
        <v>30000</v>
      </c>
      <c r="D134" s="92">
        <v>5</v>
      </c>
      <c r="E134" s="54" t="s">
        <v>112</v>
      </c>
    </row>
    <row r="135" spans="1:5" ht="13.5">
      <c r="A135" s="55" t="s">
        <v>124</v>
      </c>
      <c r="B135" s="99">
        <f>ROUNDUP(C135*D135/1000,0)</f>
        <v>88</v>
      </c>
      <c r="C135" s="100">
        <v>29260</v>
      </c>
      <c r="D135" s="98">
        <v>3</v>
      </c>
      <c r="E135" s="55" t="s">
        <v>103</v>
      </c>
    </row>
    <row r="136" spans="1:5" ht="13.5">
      <c r="A136" s="55" t="s">
        <v>14</v>
      </c>
      <c r="B136" s="99">
        <f>ROUNDUP(C136*D136/1000,0)</f>
        <v>98</v>
      </c>
      <c r="C136" s="91">
        <v>19500</v>
      </c>
      <c r="D136" s="92">
        <v>5</v>
      </c>
      <c r="E136" s="54" t="s">
        <v>78</v>
      </c>
    </row>
    <row r="137" spans="1:5" ht="13.5">
      <c r="A137" s="55" t="s">
        <v>79</v>
      </c>
      <c r="B137" s="99">
        <f>ROUNDUP(C137*D137/1000,0)</f>
        <v>20</v>
      </c>
      <c r="C137" s="100">
        <v>20000</v>
      </c>
      <c r="D137" s="98">
        <v>1</v>
      </c>
      <c r="E137" s="55" t="s">
        <v>125</v>
      </c>
    </row>
    <row r="138" spans="1:5" ht="13.5">
      <c r="A138" s="55" t="s">
        <v>17</v>
      </c>
      <c r="B138" s="99">
        <f>ROUNDUP(C138*D138/1000,0)</f>
        <v>120</v>
      </c>
      <c r="C138" s="100">
        <v>120000</v>
      </c>
      <c r="D138" s="98">
        <v>1</v>
      </c>
      <c r="E138" s="55" t="s">
        <v>50</v>
      </c>
    </row>
    <row r="139" spans="1:5" ht="13.5">
      <c r="A139" s="87" t="s">
        <v>226</v>
      </c>
      <c r="B139" s="126"/>
      <c r="C139" s="127"/>
      <c r="D139" s="128"/>
      <c r="E139" s="129"/>
    </row>
    <row r="140" spans="1:5" ht="15" customHeight="1">
      <c r="A140" s="61" t="s">
        <v>254</v>
      </c>
      <c r="B140" s="118">
        <f>SUM(B141:B146)</f>
        <v>398</v>
      </c>
      <c r="C140" s="163"/>
      <c r="D140" s="164"/>
      <c r="E140" s="124"/>
    </row>
    <row r="141" spans="1:5" ht="13.5">
      <c r="A141" s="54" t="s">
        <v>13</v>
      </c>
      <c r="B141" s="93">
        <f aca="true" t="shared" si="6" ref="B141:B146">ROUNDUP(C141*D141/1000,0)</f>
        <v>150</v>
      </c>
      <c r="C141" s="91">
        <v>30000</v>
      </c>
      <c r="D141" s="92">
        <v>5</v>
      </c>
      <c r="E141" s="54" t="s">
        <v>112</v>
      </c>
    </row>
    <row r="142" spans="1:5" ht="13.5">
      <c r="A142" s="55" t="s">
        <v>87</v>
      </c>
      <c r="B142" s="99">
        <f t="shared" si="6"/>
        <v>6</v>
      </c>
      <c r="C142" s="100">
        <v>1200</v>
      </c>
      <c r="D142" s="98">
        <v>5</v>
      </c>
      <c r="E142" s="88" t="s">
        <v>45</v>
      </c>
    </row>
    <row r="143" spans="1:5" ht="13.5">
      <c r="A143" s="55" t="s">
        <v>14</v>
      </c>
      <c r="B143" s="99">
        <f t="shared" si="6"/>
        <v>78</v>
      </c>
      <c r="C143" s="91">
        <v>19500</v>
      </c>
      <c r="D143" s="92">
        <v>4</v>
      </c>
      <c r="E143" s="54" t="s">
        <v>128</v>
      </c>
    </row>
    <row r="144" spans="1:5" ht="13.5">
      <c r="A144" s="64" t="s">
        <v>77</v>
      </c>
      <c r="B144" s="132">
        <f t="shared" si="6"/>
        <v>29</v>
      </c>
      <c r="C144" s="100">
        <v>28500</v>
      </c>
      <c r="D144" s="134">
        <v>1</v>
      </c>
      <c r="E144" s="64" t="s">
        <v>129</v>
      </c>
    </row>
    <row r="145" spans="1:5" ht="13.5">
      <c r="A145" s="55" t="s">
        <v>79</v>
      </c>
      <c r="B145" s="99">
        <f t="shared" si="6"/>
        <v>15</v>
      </c>
      <c r="C145" s="100">
        <v>1000</v>
      </c>
      <c r="D145" s="98">
        <v>15</v>
      </c>
      <c r="E145" s="55" t="s">
        <v>130</v>
      </c>
    </row>
    <row r="146" spans="1:5" ht="13.5">
      <c r="A146" s="55" t="s">
        <v>17</v>
      </c>
      <c r="B146" s="99">
        <f t="shared" si="6"/>
        <v>120</v>
      </c>
      <c r="C146" s="100">
        <v>120000</v>
      </c>
      <c r="D146" s="98">
        <v>1</v>
      </c>
      <c r="E146" s="55" t="s">
        <v>19</v>
      </c>
    </row>
    <row r="147" spans="1:5" ht="13.5">
      <c r="A147" s="87" t="s">
        <v>226</v>
      </c>
      <c r="B147" s="126"/>
      <c r="C147" s="127"/>
      <c r="D147" s="128"/>
      <c r="E147" s="129"/>
    </row>
    <row r="148" spans="1:5" ht="15" customHeight="1">
      <c r="A148" s="66" t="s">
        <v>144</v>
      </c>
      <c r="B148" s="117">
        <f>B149+B153+B159+B165+B170+B173</f>
        <v>4116</v>
      </c>
      <c r="C148" s="170"/>
      <c r="D148" s="171"/>
      <c r="E148" s="4"/>
    </row>
    <row r="149" spans="1:5" ht="15" customHeight="1">
      <c r="A149" s="61" t="s">
        <v>51</v>
      </c>
      <c r="B149" s="118">
        <f>SUM(B150:B151)</f>
        <v>77</v>
      </c>
      <c r="C149" s="155"/>
      <c r="D149" s="156"/>
      <c r="E149" s="61"/>
    </row>
    <row r="150" spans="1:5" ht="13.5">
      <c r="A150" s="55" t="s">
        <v>16</v>
      </c>
      <c r="B150" s="99">
        <f>ROUNDUP(C150*D150/1000,0)</f>
        <v>30</v>
      </c>
      <c r="C150" s="100">
        <v>5000</v>
      </c>
      <c r="D150" s="98">
        <v>6</v>
      </c>
      <c r="E150" s="55" t="s">
        <v>29</v>
      </c>
    </row>
    <row r="151" spans="1:5" ht="13.5">
      <c r="A151" s="64" t="s">
        <v>27</v>
      </c>
      <c r="B151" s="132">
        <f>ROUNDUP(C151*D151/1000,0)</f>
        <v>47</v>
      </c>
      <c r="C151" s="133">
        <v>7800</v>
      </c>
      <c r="D151" s="134">
        <v>6</v>
      </c>
      <c r="E151" s="64"/>
    </row>
    <row r="152" spans="1:5" ht="13.5">
      <c r="A152" s="64" t="s">
        <v>226</v>
      </c>
      <c r="B152" s="132"/>
      <c r="C152" s="133"/>
      <c r="D152" s="134"/>
      <c r="E152" s="64"/>
    </row>
    <row r="153" spans="1:5" ht="15" customHeight="1">
      <c r="A153" s="61" t="s">
        <v>134</v>
      </c>
      <c r="B153" s="118">
        <f>SUM(B154:B157)</f>
        <v>455</v>
      </c>
      <c r="C153" s="155"/>
      <c r="D153" s="156"/>
      <c r="E153" s="61"/>
    </row>
    <row r="154" spans="1:5" ht="13.5">
      <c r="A154" s="55" t="s">
        <v>14</v>
      </c>
      <c r="B154" s="99">
        <f>ROUNDUP(C154*D154/1000,0)</f>
        <v>270</v>
      </c>
      <c r="C154" s="100">
        <v>90000</v>
      </c>
      <c r="D154" s="98">
        <v>3</v>
      </c>
      <c r="E154" s="55" t="s">
        <v>148</v>
      </c>
    </row>
    <row r="155" spans="1:5" ht="13.5">
      <c r="A155" s="55" t="s">
        <v>49</v>
      </c>
      <c r="B155" s="99">
        <f>ROUNDUP(C155*D155/1000,0)</f>
        <v>15</v>
      </c>
      <c r="C155" s="100">
        <v>15000</v>
      </c>
      <c r="D155" s="98">
        <v>1</v>
      </c>
      <c r="E155" s="55" t="s">
        <v>150</v>
      </c>
    </row>
    <row r="156" spans="1:5" ht="13.5">
      <c r="A156" s="54" t="s">
        <v>54</v>
      </c>
      <c r="B156" s="93">
        <f>ROUNDUP(C156*D156/1000,0)</f>
        <v>50</v>
      </c>
      <c r="C156" s="91">
        <v>50</v>
      </c>
      <c r="D156" s="92">
        <v>1000</v>
      </c>
      <c r="E156" s="54" t="s">
        <v>149</v>
      </c>
    </row>
    <row r="157" spans="1:5" ht="13.5">
      <c r="A157" s="55" t="s">
        <v>235</v>
      </c>
      <c r="B157" s="99">
        <f>ROUNDUP(C157*D157/1000,0)</f>
        <v>120</v>
      </c>
      <c r="C157" s="100">
        <v>120000</v>
      </c>
      <c r="D157" s="98">
        <v>1</v>
      </c>
      <c r="E157" s="89" t="s">
        <v>26</v>
      </c>
    </row>
    <row r="158" spans="1:5" ht="13.5">
      <c r="A158" s="87" t="s">
        <v>226</v>
      </c>
      <c r="B158" s="121"/>
      <c r="C158" s="135"/>
      <c r="D158" s="136"/>
      <c r="E158" s="87"/>
    </row>
    <row r="159" spans="1:5" ht="15" customHeight="1">
      <c r="A159" s="61" t="s">
        <v>135</v>
      </c>
      <c r="B159" s="118">
        <f>SUM(B160:B163)</f>
        <v>455</v>
      </c>
      <c r="C159" s="155"/>
      <c r="D159" s="156"/>
      <c r="E159" s="61"/>
    </row>
    <row r="160" spans="1:5" ht="13.5">
      <c r="A160" s="55" t="s">
        <v>14</v>
      </c>
      <c r="B160" s="99">
        <f>ROUNDUP(C160*D160/1000,0)</f>
        <v>270</v>
      </c>
      <c r="C160" s="100">
        <v>90000</v>
      </c>
      <c r="D160" s="98">
        <v>3</v>
      </c>
      <c r="E160" s="55" t="s">
        <v>148</v>
      </c>
    </row>
    <row r="161" spans="1:5" ht="13.5">
      <c r="A161" s="55" t="s">
        <v>49</v>
      </c>
      <c r="B161" s="99">
        <f>ROUNDUP(C161*D161/1000,0)</f>
        <v>15</v>
      </c>
      <c r="C161" s="100">
        <v>15000</v>
      </c>
      <c r="D161" s="98">
        <v>1</v>
      </c>
      <c r="E161" s="55" t="s">
        <v>150</v>
      </c>
    </row>
    <row r="162" spans="1:5" ht="13.5">
      <c r="A162" s="54" t="s">
        <v>54</v>
      </c>
      <c r="B162" s="93">
        <f>ROUNDUP(C162*D162/1000,0)</f>
        <v>50</v>
      </c>
      <c r="C162" s="91">
        <v>50</v>
      </c>
      <c r="D162" s="92">
        <v>1000</v>
      </c>
      <c r="E162" s="54" t="s">
        <v>149</v>
      </c>
    </row>
    <row r="163" spans="1:5" ht="13.5">
      <c r="A163" s="55" t="s">
        <v>17</v>
      </c>
      <c r="B163" s="99">
        <f>ROUNDUP(C163*D163/1000,0)</f>
        <v>120</v>
      </c>
      <c r="C163" s="100">
        <v>120000</v>
      </c>
      <c r="D163" s="98">
        <v>1</v>
      </c>
      <c r="E163" s="55" t="s">
        <v>50</v>
      </c>
    </row>
    <row r="164" spans="1:5" ht="13.5">
      <c r="A164" s="87" t="s">
        <v>226</v>
      </c>
      <c r="B164" s="126"/>
      <c r="C164" s="127"/>
      <c r="D164" s="128"/>
      <c r="E164" s="129"/>
    </row>
    <row r="165" spans="1:5" ht="15" customHeight="1">
      <c r="A165" s="61" t="s">
        <v>131</v>
      </c>
      <c r="B165" s="118">
        <f>SUM(B166:B168)</f>
        <v>2604</v>
      </c>
      <c r="C165" s="155"/>
      <c r="D165" s="156"/>
      <c r="E165" s="61"/>
    </row>
    <row r="166" spans="1:5" ht="13.5">
      <c r="A166" s="55" t="s">
        <v>111</v>
      </c>
      <c r="B166" s="99">
        <f>ROUNDUP(C166*D166/1000,0)</f>
        <v>2475</v>
      </c>
      <c r="C166" s="100">
        <v>55000</v>
      </c>
      <c r="D166" s="98">
        <v>45</v>
      </c>
      <c r="E166" s="55" t="s">
        <v>151</v>
      </c>
    </row>
    <row r="167" spans="1:5" ht="13.5">
      <c r="A167" s="54" t="s">
        <v>54</v>
      </c>
      <c r="B167" s="93">
        <f>ROUNDUP(C167*D167/1000,0)</f>
        <v>9</v>
      </c>
      <c r="C167" s="91">
        <v>200</v>
      </c>
      <c r="D167" s="92">
        <v>45</v>
      </c>
      <c r="E167" s="54" t="s">
        <v>152</v>
      </c>
    </row>
    <row r="168" spans="1:5" ht="13.5">
      <c r="A168" s="55" t="s">
        <v>17</v>
      </c>
      <c r="B168" s="99">
        <f>ROUNDUP(C168*D168/1000,0)</f>
        <v>120</v>
      </c>
      <c r="C168" s="100">
        <v>120000</v>
      </c>
      <c r="D168" s="98">
        <v>1</v>
      </c>
      <c r="E168" s="55" t="s">
        <v>50</v>
      </c>
    </row>
    <row r="169" spans="1:5" ht="13.5">
      <c r="A169" s="87" t="s">
        <v>226</v>
      </c>
      <c r="B169" s="126"/>
      <c r="C169" s="147"/>
      <c r="D169" s="128"/>
      <c r="E169" s="129"/>
    </row>
    <row r="170" spans="1:5" ht="15" customHeight="1">
      <c r="A170" s="61" t="s">
        <v>132</v>
      </c>
      <c r="B170" s="118">
        <f>SUM(B171:B171)</f>
        <v>120</v>
      </c>
      <c r="C170" s="155"/>
      <c r="D170" s="156"/>
      <c r="E170" s="61"/>
    </row>
    <row r="171" spans="1:5" ht="13.5">
      <c r="A171" s="62" t="s">
        <v>17</v>
      </c>
      <c r="B171" s="102">
        <f>ROUNDUP(C171*D171/1000,0)</f>
        <v>120</v>
      </c>
      <c r="C171" s="125">
        <v>120000</v>
      </c>
      <c r="D171" s="120">
        <v>1</v>
      </c>
      <c r="E171" s="62" t="s">
        <v>50</v>
      </c>
    </row>
    <row r="172" spans="1:5" ht="13.5">
      <c r="A172" s="87" t="s">
        <v>226</v>
      </c>
      <c r="B172" s="126"/>
      <c r="C172" s="147"/>
      <c r="D172" s="128"/>
      <c r="E172" s="129"/>
    </row>
    <row r="173" spans="1:5" ht="15" customHeight="1">
      <c r="A173" s="61" t="s">
        <v>133</v>
      </c>
      <c r="B173" s="118">
        <f>SUM(B174:B176)</f>
        <v>405</v>
      </c>
      <c r="C173" s="155"/>
      <c r="D173" s="156"/>
      <c r="E173" s="61"/>
    </row>
    <row r="174" spans="1:5" ht="13.5">
      <c r="A174" s="55" t="s">
        <v>14</v>
      </c>
      <c r="B174" s="99">
        <f>ROUNDUP(C174*D174/1000,0)</f>
        <v>270</v>
      </c>
      <c r="C174" s="100">
        <v>90000</v>
      </c>
      <c r="D174" s="98">
        <v>3</v>
      </c>
      <c r="E174" s="55" t="s">
        <v>84</v>
      </c>
    </row>
    <row r="175" spans="1:5" ht="13.5">
      <c r="A175" s="55" t="s">
        <v>49</v>
      </c>
      <c r="B175" s="99">
        <f>ROUNDUP(C175*D175/1000,0)</f>
        <v>15</v>
      </c>
      <c r="C175" s="100">
        <v>15000</v>
      </c>
      <c r="D175" s="98">
        <v>1</v>
      </c>
      <c r="E175" s="55"/>
    </row>
    <row r="176" spans="1:5" ht="13.5">
      <c r="A176" s="55" t="s">
        <v>17</v>
      </c>
      <c r="B176" s="99">
        <f>ROUNDUP(C176*D176/1000,0)</f>
        <v>120</v>
      </c>
      <c r="C176" s="100">
        <v>120000</v>
      </c>
      <c r="D176" s="98">
        <v>1</v>
      </c>
      <c r="E176" s="55" t="s">
        <v>50</v>
      </c>
    </row>
    <row r="177" spans="1:5" ht="14.25" thickBot="1">
      <c r="A177" s="87" t="s">
        <v>226</v>
      </c>
      <c r="B177" s="121"/>
      <c r="C177" s="135"/>
      <c r="D177" s="136"/>
      <c r="E177" s="87"/>
    </row>
    <row r="178" spans="1:5" ht="15" customHeight="1">
      <c r="A178" s="67" t="s">
        <v>214</v>
      </c>
      <c r="B178" s="68">
        <f>B4+B38+B63</f>
        <v>18483</v>
      </c>
      <c r="C178" s="157"/>
      <c r="D178" s="158"/>
      <c r="E178" s="67"/>
    </row>
    <row r="179" spans="1:5" ht="15" customHeight="1">
      <c r="A179" s="69" t="s">
        <v>192</v>
      </c>
      <c r="B179" s="70">
        <f>ROUNDDOWN(B178*0.1,0)</f>
        <v>1848</v>
      </c>
      <c r="C179" s="161"/>
      <c r="D179" s="162"/>
      <c r="E179" s="71"/>
    </row>
    <row r="180" spans="1:5" ht="23.25" customHeight="1" thickBot="1">
      <c r="A180" s="2" t="s">
        <v>215</v>
      </c>
      <c r="B180" s="3">
        <f>B178+B179</f>
        <v>20331</v>
      </c>
      <c r="C180" s="153"/>
      <c r="D180" s="154"/>
      <c r="E180" s="5"/>
    </row>
  </sheetData>
  <sheetProtection/>
  <mergeCells count="28">
    <mergeCell ref="C63:D63"/>
    <mergeCell ref="C64:D64"/>
    <mergeCell ref="C140:D140"/>
    <mergeCell ref="C149:D149"/>
    <mergeCell ref="C111:D111"/>
    <mergeCell ref="C119:D119"/>
    <mergeCell ref="C72:D72"/>
    <mergeCell ref="C79:D79"/>
    <mergeCell ref="A1:E1"/>
    <mergeCell ref="C3:D3"/>
    <mergeCell ref="C4:D4"/>
    <mergeCell ref="C38:D38"/>
    <mergeCell ref="C148:D148"/>
    <mergeCell ref="C173:D173"/>
    <mergeCell ref="C65:D65"/>
    <mergeCell ref="C94:D94"/>
    <mergeCell ref="C153:D153"/>
    <mergeCell ref="C86:D86"/>
    <mergeCell ref="C180:D180"/>
    <mergeCell ref="C159:D159"/>
    <mergeCell ref="C178:D178"/>
    <mergeCell ref="C102:D102"/>
    <mergeCell ref="C165:D165"/>
    <mergeCell ref="C110:D110"/>
    <mergeCell ref="C170:D170"/>
    <mergeCell ref="C179:D179"/>
    <mergeCell ref="C133:D133"/>
    <mergeCell ref="C126:D126"/>
  </mergeCells>
  <printOptions horizontalCentered="1"/>
  <pageMargins left="0" right="0" top="0.7874015748031497" bottom="0.3937007874015748" header="0.31496062992125984" footer="0"/>
  <pageSetup fitToHeight="0" fitToWidth="1" horizontalDpi="600" verticalDpi="600" orientation="portrait" paperSize="9" scale="92" r:id="rId2"/>
  <headerFooter>
    <oddHeader>&amp;R&amp;10様式第２号　&amp;A　&amp;P／&amp;N</oddHeader>
    <oddFooter>&amp;C&amp;10&amp;A　&amp;P／&amp;N</oddFooter>
  </headerFooter>
  <rowBreaks count="3" manualBreakCount="3">
    <brk id="62" max="4" man="1"/>
    <brk id="109" max="4" man="1"/>
    <brk id="147"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182"/>
  <sheetViews>
    <sheetView view="pageBreakPreview" zoomScaleSheetLayoutView="100" workbookViewId="0" topLeftCell="A1">
      <selection activeCell="A2" sqref="A2"/>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65" t="s">
        <v>267</v>
      </c>
      <c r="B1" s="165"/>
      <c r="C1" s="165"/>
      <c r="D1" s="165"/>
      <c r="E1" s="165"/>
    </row>
    <row r="2" spans="1:5" ht="18" thickBot="1">
      <c r="A2" s="56" t="s">
        <v>138</v>
      </c>
      <c r="B2" s="75"/>
      <c r="C2" s="75"/>
      <c r="D2" s="75"/>
      <c r="E2" s="75"/>
    </row>
    <row r="3" spans="1:5" ht="27.75" thickBot="1">
      <c r="A3" s="57" t="s">
        <v>0</v>
      </c>
      <c r="B3" s="58" t="s">
        <v>15</v>
      </c>
      <c r="C3" s="166" t="s">
        <v>1</v>
      </c>
      <c r="D3" s="167"/>
      <c r="E3" s="57" t="s">
        <v>2</v>
      </c>
    </row>
    <row r="4" spans="1:5" ht="15" customHeight="1">
      <c r="A4" s="59" t="s">
        <v>140</v>
      </c>
      <c r="B4" s="60">
        <f>SUM(B5:B37)</f>
        <v>10753</v>
      </c>
      <c r="C4" s="174"/>
      <c r="D4" s="175"/>
      <c r="E4" s="78"/>
    </row>
    <row r="5" spans="1:5" ht="13.5">
      <c r="A5" s="62" t="s">
        <v>25</v>
      </c>
      <c r="B5" s="90">
        <f>ROUNDUP(C5*D5/1000,0)</f>
        <v>3360</v>
      </c>
      <c r="C5" s="125">
        <v>280000</v>
      </c>
      <c r="D5" s="120">
        <v>12</v>
      </c>
      <c r="E5" s="54" t="s">
        <v>153</v>
      </c>
    </row>
    <row r="6" spans="1:5" ht="13.5">
      <c r="A6" s="54" t="s">
        <v>28</v>
      </c>
      <c r="B6" s="93">
        <f>ROUNDUP(C6*D6/1000,0)</f>
        <v>358</v>
      </c>
      <c r="C6" s="91">
        <f>C5/22/8*1.25</f>
        <v>1988.6363636363637</v>
      </c>
      <c r="D6" s="92">
        <v>180</v>
      </c>
      <c r="E6" s="54" t="s">
        <v>69</v>
      </c>
    </row>
    <row r="7" spans="1:5" s="6" customFormat="1" ht="13.5">
      <c r="A7" s="54" t="s">
        <v>23</v>
      </c>
      <c r="B7" s="93">
        <f>ROUNDUP(C7*D7/1000,0)</f>
        <v>10</v>
      </c>
      <c r="C7" s="91">
        <v>9200</v>
      </c>
      <c r="D7" s="92">
        <v>1</v>
      </c>
      <c r="E7" s="54" t="s">
        <v>24</v>
      </c>
    </row>
    <row r="8" spans="1:5" ht="13.5">
      <c r="A8" s="54" t="s">
        <v>3</v>
      </c>
      <c r="B8" s="94">
        <f aca="true" t="shared" si="0" ref="B8:B25">ROUNDUP(C8*D8/1000,0)</f>
        <v>168</v>
      </c>
      <c r="C8" s="91">
        <f>C5*12*0.05</f>
        <v>168000</v>
      </c>
      <c r="D8" s="92">
        <v>1</v>
      </c>
      <c r="E8" s="54" t="s">
        <v>207</v>
      </c>
    </row>
    <row r="9" spans="1:5" ht="13.5">
      <c r="A9" s="54" t="s">
        <v>4</v>
      </c>
      <c r="B9" s="94">
        <f t="shared" si="0"/>
        <v>31</v>
      </c>
      <c r="C9" s="91">
        <v>30072</v>
      </c>
      <c r="D9" s="92">
        <v>1</v>
      </c>
      <c r="E9" s="54" t="s">
        <v>222</v>
      </c>
    </row>
    <row r="10" spans="1:5" ht="13.5">
      <c r="A10" s="54" t="s">
        <v>66</v>
      </c>
      <c r="B10" s="94">
        <f>ROUNDUP(C10*D10/1000,0)</f>
        <v>13</v>
      </c>
      <c r="C10" s="91">
        <v>12096</v>
      </c>
      <c r="D10" s="92">
        <v>1</v>
      </c>
      <c r="E10" s="54" t="s">
        <v>223</v>
      </c>
    </row>
    <row r="11" spans="1:5" ht="13.5">
      <c r="A11" s="54" t="s">
        <v>64</v>
      </c>
      <c r="B11" s="94">
        <f t="shared" si="0"/>
        <v>308</v>
      </c>
      <c r="C11" s="91">
        <f>C5*12*91.5/1000</f>
        <v>307440</v>
      </c>
      <c r="D11" s="92">
        <v>1</v>
      </c>
      <c r="E11" s="54" t="s">
        <v>208</v>
      </c>
    </row>
    <row r="12" spans="1:5" ht="13.5">
      <c r="A12" s="54" t="s">
        <v>5</v>
      </c>
      <c r="B12" s="94">
        <f t="shared" si="0"/>
        <v>21</v>
      </c>
      <c r="C12" s="91">
        <f>C5*12*0.006</f>
        <v>20160</v>
      </c>
      <c r="D12" s="92">
        <v>1</v>
      </c>
      <c r="E12" s="54" t="s">
        <v>209</v>
      </c>
    </row>
    <row r="13" spans="1:5" ht="13.5">
      <c r="A13" s="54" t="s">
        <v>6</v>
      </c>
      <c r="B13" s="94">
        <f t="shared" si="0"/>
        <v>11</v>
      </c>
      <c r="C13" s="91">
        <f>C5*12*0.003</f>
        <v>10080</v>
      </c>
      <c r="D13" s="92">
        <v>1</v>
      </c>
      <c r="E13" s="54" t="s">
        <v>239</v>
      </c>
    </row>
    <row r="14" spans="1:5" ht="13.5">
      <c r="A14" s="54" t="s">
        <v>7</v>
      </c>
      <c r="B14" s="94">
        <f t="shared" si="0"/>
        <v>1</v>
      </c>
      <c r="C14" s="91">
        <f>C5*12*0.00002</f>
        <v>67.2</v>
      </c>
      <c r="D14" s="92">
        <v>1</v>
      </c>
      <c r="E14" s="54" t="s">
        <v>210</v>
      </c>
    </row>
    <row r="15" spans="1:5" s="53" customFormat="1" ht="13.5">
      <c r="A15" s="54" t="s">
        <v>83</v>
      </c>
      <c r="B15" s="94">
        <f>ROUNDUP(C15*D15/1000,0)</f>
        <v>60</v>
      </c>
      <c r="C15" s="95">
        <v>5000</v>
      </c>
      <c r="D15" s="92">
        <v>12</v>
      </c>
      <c r="E15" s="54" t="s">
        <v>154</v>
      </c>
    </row>
    <row r="16" spans="1:5" ht="13.5">
      <c r="A16" s="55" t="s">
        <v>31</v>
      </c>
      <c r="B16" s="96">
        <f t="shared" si="0"/>
        <v>2400</v>
      </c>
      <c r="C16" s="97">
        <v>200000</v>
      </c>
      <c r="D16" s="98">
        <v>12</v>
      </c>
      <c r="E16" s="55" t="s">
        <v>155</v>
      </c>
    </row>
    <row r="17" spans="1:5" ht="13.5">
      <c r="A17" s="54" t="s">
        <v>28</v>
      </c>
      <c r="B17" s="93">
        <f>ROUNDUP(C17*D17/1000,0)</f>
        <v>341</v>
      </c>
      <c r="C17" s="91">
        <f>C16/22/8*1.25</f>
        <v>1420.4545454545453</v>
      </c>
      <c r="D17" s="92">
        <v>240</v>
      </c>
      <c r="E17" s="54" t="s">
        <v>70</v>
      </c>
    </row>
    <row r="18" spans="1:5" s="6" customFormat="1" ht="13.5">
      <c r="A18" s="55" t="s">
        <v>32</v>
      </c>
      <c r="B18" s="99">
        <f t="shared" si="0"/>
        <v>10</v>
      </c>
      <c r="C18" s="100">
        <v>9200</v>
      </c>
      <c r="D18" s="98">
        <v>1</v>
      </c>
      <c r="E18" s="55" t="s">
        <v>24</v>
      </c>
    </row>
    <row r="19" spans="1:5" ht="13.5">
      <c r="A19" s="54" t="s">
        <v>33</v>
      </c>
      <c r="B19" s="94">
        <f t="shared" si="0"/>
        <v>120</v>
      </c>
      <c r="C19" s="91">
        <f>C16*12*0.05</f>
        <v>120000</v>
      </c>
      <c r="D19" s="92">
        <v>1</v>
      </c>
      <c r="E19" s="54" t="s">
        <v>104</v>
      </c>
    </row>
    <row r="20" spans="1:5" ht="13.5">
      <c r="A20" s="54" t="s">
        <v>34</v>
      </c>
      <c r="B20" s="94">
        <f t="shared" si="0"/>
        <v>22</v>
      </c>
      <c r="C20" s="91">
        <v>21480</v>
      </c>
      <c r="D20" s="92">
        <v>1</v>
      </c>
      <c r="E20" s="54" t="s">
        <v>224</v>
      </c>
    </row>
    <row r="21" spans="1:5" ht="13.5">
      <c r="A21" s="54" t="s">
        <v>67</v>
      </c>
      <c r="B21" s="94">
        <f t="shared" si="0"/>
        <v>9</v>
      </c>
      <c r="C21" s="91">
        <v>8640</v>
      </c>
      <c r="D21" s="92">
        <v>1</v>
      </c>
      <c r="E21" s="54" t="s">
        <v>225</v>
      </c>
    </row>
    <row r="22" spans="1:5" ht="13.5">
      <c r="A22" s="54" t="s">
        <v>65</v>
      </c>
      <c r="B22" s="94">
        <f t="shared" si="0"/>
        <v>220</v>
      </c>
      <c r="C22" s="91">
        <f>C16*12*91.5/1000</f>
        <v>219600</v>
      </c>
      <c r="D22" s="92">
        <v>1</v>
      </c>
      <c r="E22" s="54" t="s">
        <v>156</v>
      </c>
    </row>
    <row r="23" spans="1:5" ht="13.5">
      <c r="A23" s="54" t="s">
        <v>35</v>
      </c>
      <c r="B23" s="94">
        <f t="shared" si="0"/>
        <v>15</v>
      </c>
      <c r="C23" s="91">
        <f>C16*12*0.006</f>
        <v>14400</v>
      </c>
      <c r="D23" s="92">
        <v>1</v>
      </c>
      <c r="E23" s="55" t="s">
        <v>157</v>
      </c>
    </row>
    <row r="24" spans="1:5" ht="13.5">
      <c r="A24" s="54" t="s">
        <v>36</v>
      </c>
      <c r="B24" s="94">
        <f t="shared" si="0"/>
        <v>8</v>
      </c>
      <c r="C24" s="91">
        <f>C16*12*0.003</f>
        <v>7200</v>
      </c>
      <c r="D24" s="92">
        <v>1</v>
      </c>
      <c r="E24" s="54" t="s">
        <v>240</v>
      </c>
    </row>
    <row r="25" spans="1:5" ht="13.5">
      <c r="A25" s="54" t="s">
        <v>37</v>
      </c>
      <c r="B25" s="94">
        <f t="shared" si="0"/>
        <v>1</v>
      </c>
      <c r="C25" s="91">
        <f>C16*12*0.00002</f>
        <v>48.00000000000001</v>
      </c>
      <c r="D25" s="92">
        <v>1</v>
      </c>
      <c r="E25" s="54" t="s">
        <v>158</v>
      </c>
    </row>
    <row r="26" spans="1:5" s="53" customFormat="1" ht="13.5">
      <c r="A26" s="54" t="s">
        <v>83</v>
      </c>
      <c r="B26" s="94">
        <f>ROUNDUP(C26*D26/1000,0)</f>
        <v>60</v>
      </c>
      <c r="C26" s="95">
        <v>5000</v>
      </c>
      <c r="D26" s="92">
        <v>12</v>
      </c>
      <c r="E26" s="54" t="s">
        <v>154</v>
      </c>
    </row>
    <row r="27" spans="1:5" ht="13.5">
      <c r="A27" s="55" t="s">
        <v>243</v>
      </c>
      <c r="B27" s="96">
        <f>ROUNDUP(C27*D27/1000,0)</f>
        <v>2400</v>
      </c>
      <c r="C27" s="97">
        <v>200000</v>
      </c>
      <c r="D27" s="98">
        <v>12</v>
      </c>
      <c r="E27" s="55" t="s">
        <v>155</v>
      </c>
    </row>
    <row r="28" spans="1:5" ht="13.5">
      <c r="A28" s="54" t="s">
        <v>28</v>
      </c>
      <c r="B28" s="93">
        <f>ROUNDUP(C28*D28/1000,0)</f>
        <v>341</v>
      </c>
      <c r="C28" s="91">
        <f>C27/22/8*1.25</f>
        <v>1420.4545454545453</v>
      </c>
      <c r="D28" s="92">
        <v>240</v>
      </c>
      <c r="E28" s="54" t="s">
        <v>70</v>
      </c>
    </row>
    <row r="29" spans="1:5" s="6" customFormat="1" ht="13.5">
      <c r="A29" s="55" t="s">
        <v>32</v>
      </c>
      <c r="B29" s="99">
        <f aca="true" t="shared" si="1" ref="B29:B36">ROUNDUP(C29*D29/1000,0)</f>
        <v>10</v>
      </c>
      <c r="C29" s="100">
        <v>9200</v>
      </c>
      <c r="D29" s="98">
        <v>1</v>
      </c>
      <c r="E29" s="55" t="s">
        <v>24</v>
      </c>
    </row>
    <row r="30" spans="1:5" ht="13.5">
      <c r="A30" s="54" t="s">
        <v>33</v>
      </c>
      <c r="B30" s="94">
        <f t="shared" si="1"/>
        <v>120</v>
      </c>
      <c r="C30" s="91">
        <f>C27*12*0.05</f>
        <v>120000</v>
      </c>
      <c r="D30" s="92">
        <v>1</v>
      </c>
      <c r="E30" s="54" t="s">
        <v>104</v>
      </c>
    </row>
    <row r="31" spans="1:5" ht="13.5">
      <c r="A31" s="54" t="s">
        <v>34</v>
      </c>
      <c r="B31" s="94">
        <f t="shared" si="1"/>
        <v>22</v>
      </c>
      <c r="C31" s="91">
        <v>21480</v>
      </c>
      <c r="D31" s="92">
        <v>1</v>
      </c>
      <c r="E31" s="54" t="s">
        <v>224</v>
      </c>
    </row>
    <row r="32" spans="1:5" ht="13.5">
      <c r="A32" s="54" t="s">
        <v>67</v>
      </c>
      <c r="B32" s="94">
        <f t="shared" si="1"/>
        <v>9</v>
      </c>
      <c r="C32" s="91">
        <v>8640</v>
      </c>
      <c r="D32" s="92">
        <v>1</v>
      </c>
      <c r="E32" s="54" t="s">
        <v>225</v>
      </c>
    </row>
    <row r="33" spans="1:5" ht="13.5">
      <c r="A33" s="54" t="s">
        <v>65</v>
      </c>
      <c r="B33" s="94">
        <f t="shared" si="1"/>
        <v>220</v>
      </c>
      <c r="C33" s="91">
        <f>C27*12*91.5/1000</f>
        <v>219600</v>
      </c>
      <c r="D33" s="92">
        <v>1</v>
      </c>
      <c r="E33" s="54" t="s">
        <v>156</v>
      </c>
    </row>
    <row r="34" spans="1:5" ht="13.5">
      <c r="A34" s="54" t="s">
        <v>35</v>
      </c>
      <c r="B34" s="94">
        <f t="shared" si="1"/>
        <v>15</v>
      </c>
      <c r="C34" s="91">
        <f>C27*12*0.006</f>
        <v>14400</v>
      </c>
      <c r="D34" s="92">
        <v>1</v>
      </c>
      <c r="E34" s="55" t="s">
        <v>157</v>
      </c>
    </row>
    <row r="35" spans="1:5" ht="13.5">
      <c r="A35" s="54" t="s">
        <v>36</v>
      </c>
      <c r="B35" s="94">
        <f t="shared" si="1"/>
        <v>8</v>
      </c>
      <c r="C35" s="91">
        <f>C27*12*0.003</f>
        <v>7200</v>
      </c>
      <c r="D35" s="92">
        <v>1</v>
      </c>
      <c r="E35" s="54" t="s">
        <v>240</v>
      </c>
    </row>
    <row r="36" spans="1:5" ht="13.5">
      <c r="A36" s="54" t="s">
        <v>37</v>
      </c>
      <c r="B36" s="94">
        <f t="shared" si="1"/>
        <v>1</v>
      </c>
      <c r="C36" s="91">
        <f>C27*12*0.00002</f>
        <v>48.00000000000001</v>
      </c>
      <c r="D36" s="92">
        <v>1</v>
      </c>
      <c r="E36" s="54" t="s">
        <v>158</v>
      </c>
    </row>
    <row r="37" spans="1:5" s="53" customFormat="1" ht="13.5">
      <c r="A37" s="54" t="s">
        <v>83</v>
      </c>
      <c r="B37" s="94">
        <f>ROUNDUP(C37*D37/1000,0)</f>
        <v>60</v>
      </c>
      <c r="C37" s="95">
        <v>5000</v>
      </c>
      <c r="D37" s="92">
        <v>12</v>
      </c>
      <c r="E37" s="54" t="s">
        <v>154</v>
      </c>
    </row>
    <row r="38" spans="1:5" ht="15" customHeight="1">
      <c r="A38" s="71" t="s">
        <v>141</v>
      </c>
      <c r="B38" s="101">
        <f>B39+B44+B49+B54+B58</f>
        <v>3238</v>
      </c>
      <c r="C38" s="161"/>
      <c r="D38" s="162"/>
      <c r="E38" s="71"/>
    </row>
    <row r="39" spans="1:5" ht="13.5">
      <c r="A39" s="62" t="s">
        <v>139</v>
      </c>
      <c r="B39" s="102">
        <f>SUM(B40:B42)</f>
        <v>352</v>
      </c>
      <c r="C39" s="125"/>
      <c r="D39" s="120"/>
      <c r="E39" s="62"/>
    </row>
    <row r="40" spans="1:5" ht="13.5">
      <c r="A40" s="55" t="s">
        <v>43</v>
      </c>
      <c r="B40" s="99">
        <f>ROUNDUP(C40*D40/1000,0)</f>
        <v>176</v>
      </c>
      <c r="C40" s="100">
        <v>29260</v>
      </c>
      <c r="D40" s="98">
        <v>6</v>
      </c>
      <c r="E40" s="55" t="s">
        <v>248</v>
      </c>
    </row>
    <row r="41" spans="1:5" ht="13.5">
      <c r="A41" s="55" t="s">
        <v>43</v>
      </c>
      <c r="B41" s="99">
        <f>ROUNDUP(C41*D41/1000,0)</f>
        <v>88</v>
      </c>
      <c r="C41" s="100">
        <v>29260</v>
      </c>
      <c r="D41" s="98">
        <v>3</v>
      </c>
      <c r="E41" s="55" t="s">
        <v>249</v>
      </c>
    </row>
    <row r="42" spans="1:5" ht="13.5">
      <c r="A42" s="55" t="s">
        <v>43</v>
      </c>
      <c r="B42" s="99">
        <f>ROUNDUP(C42*D42/1000,0)</f>
        <v>88</v>
      </c>
      <c r="C42" s="100">
        <v>29260</v>
      </c>
      <c r="D42" s="98">
        <v>3</v>
      </c>
      <c r="E42" s="55" t="s">
        <v>250</v>
      </c>
    </row>
    <row r="43" spans="1:5" ht="13.5">
      <c r="A43" s="55" t="s">
        <v>226</v>
      </c>
      <c r="B43" s="99"/>
      <c r="C43" s="97"/>
      <c r="D43" s="106"/>
      <c r="E43" s="55"/>
    </row>
    <row r="44" spans="1:5" ht="13.5">
      <c r="A44" s="55" t="s">
        <v>8</v>
      </c>
      <c r="B44" s="99">
        <f>SUM(B45:B47)</f>
        <v>324</v>
      </c>
      <c r="C44" s="138"/>
      <c r="D44" s="139"/>
      <c r="E44" s="55"/>
    </row>
    <row r="45" spans="1:5" ht="13.5">
      <c r="A45" s="55" t="s">
        <v>9</v>
      </c>
      <c r="B45" s="99">
        <f>ROUNDUP(C45*D45/1000,0)</f>
        <v>144</v>
      </c>
      <c r="C45" s="100">
        <v>12000</v>
      </c>
      <c r="D45" s="98">
        <v>12</v>
      </c>
      <c r="E45" s="55"/>
    </row>
    <row r="46" spans="1:5" ht="13.5">
      <c r="A46" s="55" t="s">
        <v>10</v>
      </c>
      <c r="B46" s="99">
        <f>ROUNDUP(C46*D46/1000,0)</f>
        <v>120</v>
      </c>
      <c r="C46" s="100">
        <v>10000</v>
      </c>
      <c r="D46" s="98">
        <v>12</v>
      </c>
      <c r="E46" s="55"/>
    </row>
    <row r="47" spans="1:5" ht="13.5">
      <c r="A47" s="55" t="s">
        <v>11</v>
      </c>
      <c r="B47" s="99">
        <f>ROUNDUP(C47*D47/1000,0)</f>
        <v>60</v>
      </c>
      <c r="C47" s="100">
        <v>5000</v>
      </c>
      <c r="D47" s="98">
        <v>12</v>
      </c>
      <c r="E47" s="55"/>
    </row>
    <row r="48" spans="1:5" ht="13.5">
      <c r="A48" s="55" t="s">
        <v>226</v>
      </c>
      <c r="B48" s="99"/>
      <c r="C48" s="100"/>
      <c r="D48" s="98"/>
      <c r="E48" s="55"/>
    </row>
    <row r="49" spans="1:5" ht="13.5">
      <c r="A49" s="55" t="s">
        <v>38</v>
      </c>
      <c r="B49" s="99">
        <f>SUM(B50:B52)</f>
        <v>627</v>
      </c>
      <c r="C49" s="100"/>
      <c r="D49" s="98"/>
      <c r="E49" s="55"/>
    </row>
    <row r="50" spans="1:5" ht="13.5">
      <c r="A50" s="55" t="s">
        <v>20</v>
      </c>
      <c r="B50" s="99">
        <f>ROUNDUP(C50*D50/1000,0)</f>
        <v>192</v>
      </c>
      <c r="C50" s="100">
        <v>16000</v>
      </c>
      <c r="D50" s="98">
        <v>12</v>
      </c>
      <c r="E50" s="55" t="s">
        <v>159</v>
      </c>
    </row>
    <row r="51" spans="1:5" ht="13.5">
      <c r="A51" s="55" t="s">
        <v>39</v>
      </c>
      <c r="B51" s="99">
        <f>ROUNDUP(C51*D51/1000,0)</f>
        <v>312</v>
      </c>
      <c r="C51" s="100">
        <f>26000*1</f>
        <v>26000</v>
      </c>
      <c r="D51" s="98">
        <v>12</v>
      </c>
      <c r="E51" s="55" t="s">
        <v>160</v>
      </c>
    </row>
    <row r="52" spans="1:5" ht="13.5">
      <c r="A52" s="55" t="s">
        <v>40</v>
      </c>
      <c r="B52" s="99">
        <f>ROUNDUP(C52*D52/1000,0)</f>
        <v>123</v>
      </c>
      <c r="C52" s="100">
        <f>10200*1</f>
        <v>10200</v>
      </c>
      <c r="D52" s="98">
        <v>12</v>
      </c>
      <c r="E52" s="55" t="s">
        <v>161</v>
      </c>
    </row>
    <row r="53" spans="1:5" ht="13.5">
      <c r="A53" s="55" t="s">
        <v>226</v>
      </c>
      <c r="B53" s="99"/>
      <c r="C53" s="100"/>
      <c r="D53" s="98"/>
      <c r="E53" s="55"/>
    </row>
    <row r="54" spans="1:5" ht="13.5">
      <c r="A54" s="55" t="s">
        <v>12</v>
      </c>
      <c r="B54" s="99">
        <f>SUM(B55:B56)</f>
        <v>375</v>
      </c>
      <c r="C54" s="100"/>
      <c r="D54" s="98"/>
      <c r="E54" s="55"/>
    </row>
    <row r="55" spans="1:5" ht="13.5">
      <c r="A55" s="55" t="s">
        <v>42</v>
      </c>
      <c r="B55" s="99">
        <f>ROUNDUP(C55*D55/1000,0)</f>
        <v>135</v>
      </c>
      <c r="C55" s="100">
        <v>11200</v>
      </c>
      <c r="D55" s="98">
        <v>12</v>
      </c>
      <c r="E55" s="63" t="s">
        <v>162</v>
      </c>
    </row>
    <row r="56" spans="1:5" ht="13.5">
      <c r="A56" s="55" t="s">
        <v>41</v>
      </c>
      <c r="B56" s="99">
        <f>ROUNDUP(C56*D56/1000,0)</f>
        <v>240</v>
      </c>
      <c r="C56" s="100">
        <v>20000</v>
      </c>
      <c r="D56" s="98">
        <v>12</v>
      </c>
      <c r="E56" s="55" t="s">
        <v>22</v>
      </c>
    </row>
    <row r="57" spans="1:5" ht="13.5">
      <c r="A57" s="55" t="s">
        <v>226</v>
      </c>
      <c r="B57" s="99"/>
      <c r="C57" s="100"/>
      <c r="D57" s="98"/>
      <c r="E57" s="86"/>
    </row>
    <row r="58" spans="1:5" ht="13.5">
      <c r="A58" s="55" t="s">
        <v>55</v>
      </c>
      <c r="B58" s="99">
        <f>SUM(B59:B61)</f>
        <v>1560</v>
      </c>
      <c r="C58" s="100"/>
      <c r="D58" s="98"/>
      <c r="E58" s="63"/>
    </row>
    <row r="59" spans="1:5" ht="13.5">
      <c r="A59" s="55" t="s">
        <v>52</v>
      </c>
      <c r="B59" s="99">
        <f>ROUNDUP(C59*D59/1000,0)</f>
        <v>960</v>
      </c>
      <c r="C59" s="100">
        <v>80000</v>
      </c>
      <c r="D59" s="98">
        <v>12</v>
      </c>
      <c r="E59" s="55" t="s">
        <v>85</v>
      </c>
    </row>
    <row r="60" spans="1:5" ht="13.5">
      <c r="A60" s="55" t="s">
        <v>57</v>
      </c>
      <c r="B60" s="99">
        <f>ROUNDUP(C60*D60/1000,0)</f>
        <v>240</v>
      </c>
      <c r="C60" s="100">
        <v>20000</v>
      </c>
      <c r="D60" s="98">
        <v>12</v>
      </c>
      <c r="E60" s="55" t="s">
        <v>86</v>
      </c>
    </row>
    <row r="61" spans="1:5" ht="13.5">
      <c r="A61" s="55" t="s">
        <v>53</v>
      </c>
      <c r="B61" s="99">
        <f>ROUNDUP(C61*D61/1000,0)</f>
        <v>360</v>
      </c>
      <c r="C61" s="100">
        <v>30000</v>
      </c>
      <c r="D61" s="98">
        <v>12</v>
      </c>
      <c r="E61" s="55" t="s">
        <v>68</v>
      </c>
    </row>
    <row r="62" spans="1:5" ht="14.25" thickBot="1">
      <c r="A62" s="55" t="s">
        <v>226</v>
      </c>
      <c r="B62" s="113"/>
      <c r="C62" s="140"/>
      <c r="D62" s="115"/>
      <c r="E62" s="86"/>
    </row>
    <row r="63" spans="1:5" ht="15" customHeight="1" thickTop="1">
      <c r="A63" s="65" t="s">
        <v>190</v>
      </c>
      <c r="B63" s="116">
        <f>B64+B111+B150</f>
        <v>22140</v>
      </c>
      <c r="C63" s="172"/>
      <c r="D63" s="173"/>
      <c r="E63" s="43"/>
    </row>
    <row r="64" spans="1:5" ht="15" customHeight="1">
      <c r="A64" s="66" t="s">
        <v>142</v>
      </c>
      <c r="B64" s="117">
        <f>B65+B86+B94+B103+B72+B79</f>
        <v>9263</v>
      </c>
      <c r="C64" s="159"/>
      <c r="D64" s="160"/>
      <c r="E64" s="66"/>
    </row>
    <row r="65" spans="1:5" ht="15" customHeight="1">
      <c r="A65" s="61" t="s">
        <v>212</v>
      </c>
      <c r="B65" s="118">
        <f>SUM(B66:B70)</f>
        <v>982</v>
      </c>
      <c r="C65" s="155"/>
      <c r="D65" s="156"/>
      <c r="E65" s="61"/>
    </row>
    <row r="66" spans="1:5" ht="13.5">
      <c r="A66" s="62" t="s">
        <v>13</v>
      </c>
      <c r="B66" s="102">
        <f>ROUNDUP(C66*D66/1000,0)</f>
        <v>500</v>
      </c>
      <c r="C66" s="125">
        <v>50000</v>
      </c>
      <c r="D66" s="120">
        <v>10</v>
      </c>
      <c r="E66" s="62" t="s">
        <v>58</v>
      </c>
    </row>
    <row r="67" spans="1:5" ht="13.5">
      <c r="A67" s="55" t="s">
        <v>87</v>
      </c>
      <c r="B67" s="99">
        <f>ROUNDUP(C67*D67/1000,0)</f>
        <v>12</v>
      </c>
      <c r="C67" s="100">
        <v>1200</v>
      </c>
      <c r="D67" s="98">
        <v>10</v>
      </c>
      <c r="E67" s="76" t="s">
        <v>58</v>
      </c>
    </row>
    <row r="68" spans="1:5" ht="13.5">
      <c r="A68" s="55" t="s">
        <v>14</v>
      </c>
      <c r="B68" s="99">
        <f>ROUNDUP(C68*D68/1000,0)</f>
        <v>300</v>
      </c>
      <c r="C68" s="91">
        <v>30000</v>
      </c>
      <c r="D68" s="92">
        <v>10</v>
      </c>
      <c r="E68" s="54" t="s">
        <v>167</v>
      </c>
    </row>
    <row r="69" spans="1:5" ht="13.5">
      <c r="A69" s="55" t="s">
        <v>46</v>
      </c>
      <c r="B69" s="99">
        <f>ROUNDUP(C69*D69/1000,0)</f>
        <v>50</v>
      </c>
      <c r="C69" s="100">
        <v>5000</v>
      </c>
      <c r="D69" s="98">
        <v>10</v>
      </c>
      <c r="E69" s="55" t="s">
        <v>117</v>
      </c>
    </row>
    <row r="70" spans="1:5" ht="13.5">
      <c r="A70" s="89" t="s">
        <v>238</v>
      </c>
      <c r="B70" s="99">
        <f>ROUNDUP(C70*D70/1000,0)</f>
        <v>120</v>
      </c>
      <c r="C70" s="100">
        <v>60000</v>
      </c>
      <c r="D70" s="98">
        <v>2</v>
      </c>
      <c r="E70" s="55" t="s">
        <v>168</v>
      </c>
    </row>
    <row r="71" spans="1:5" ht="13.5">
      <c r="A71" s="87" t="s">
        <v>226</v>
      </c>
      <c r="B71" s="121"/>
      <c r="C71" s="122"/>
      <c r="D71" s="123"/>
      <c r="E71" s="87"/>
    </row>
    <row r="72" spans="1:6" ht="15" customHeight="1">
      <c r="A72" s="61" t="s">
        <v>101</v>
      </c>
      <c r="B72" s="118">
        <f>SUM(B73:B77)</f>
        <v>982</v>
      </c>
      <c r="C72" s="155"/>
      <c r="D72" s="156"/>
      <c r="E72" s="61"/>
      <c r="F72" s="144"/>
    </row>
    <row r="73" spans="1:6" ht="13.5">
      <c r="A73" s="62" t="s">
        <v>13</v>
      </c>
      <c r="B73" s="99">
        <f>ROUNDUP(C73*D73/1000,0)</f>
        <v>500</v>
      </c>
      <c r="C73" s="119">
        <v>50000</v>
      </c>
      <c r="D73" s="120">
        <v>10</v>
      </c>
      <c r="E73" s="62" t="s">
        <v>58</v>
      </c>
      <c r="F73" s="144"/>
    </row>
    <row r="74" spans="1:6" ht="13.5">
      <c r="A74" s="55" t="s">
        <v>87</v>
      </c>
      <c r="B74" s="99">
        <f>ROUNDUP(C74*D74/1000,0)</f>
        <v>12</v>
      </c>
      <c r="C74" s="100">
        <v>1200</v>
      </c>
      <c r="D74" s="98">
        <v>10</v>
      </c>
      <c r="E74" s="76" t="s">
        <v>58</v>
      </c>
      <c r="F74" s="144"/>
    </row>
    <row r="75" spans="1:6" ht="13.5">
      <c r="A75" s="55" t="s">
        <v>14</v>
      </c>
      <c r="B75" s="99">
        <f>ROUNDUP(C75*D75/1000,0)</f>
        <v>300</v>
      </c>
      <c r="C75" s="91">
        <v>30000</v>
      </c>
      <c r="D75" s="92">
        <v>10</v>
      </c>
      <c r="E75" s="54" t="s">
        <v>167</v>
      </c>
      <c r="F75" s="144"/>
    </row>
    <row r="76" spans="1:6" ht="13.5">
      <c r="A76" s="55" t="s">
        <v>46</v>
      </c>
      <c r="B76" s="99">
        <f>ROUNDUP(C76*D76/1000,0)</f>
        <v>50</v>
      </c>
      <c r="C76" s="100">
        <v>5000</v>
      </c>
      <c r="D76" s="98">
        <v>10</v>
      </c>
      <c r="E76" s="55" t="s">
        <v>117</v>
      </c>
      <c r="F76" s="144"/>
    </row>
    <row r="77" spans="1:6" ht="13.5">
      <c r="A77" s="89" t="s">
        <v>238</v>
      </c>
      <c r="B77" s="99">
        <f>ROUNDUP(C77*D77/1000,0)</f>
        <v>120</v>
      </c>
      <c r="C77" s="100">
        <v>60000</v>
      </c>
      <c r="D77" s="98">
        <v>2</v>
      </c>
      <c r="E77" s="55" t="s">
        <v>168</v>
      </c>
      <c r="F77" s="144"/>
    </row>
    <row r="78" spans="1:6" ht="13.5">
      <c r="A78" s="87" t="s">
        <v>226</v>
      </c>
      <c r="B78" s="121"/>
      <c r="C78" s="122"/>
      <c r="D78" s="123"/>
      <c r="E78" s="87"/>
      <c r="F78" s="144"/>
    </row>
    <row r="79" spans="1:6" ht="15" customHeight="1">
      <c r="A79" s="61" t="s">
        <v>251</v>
      </c>
      <c r="B79" s="118">
        <f>SUM(B80:B84)</f>
        <v>982</v>
      </c>
      <c r="C79" s="155"/>
      <c r="D79" s="156"/>
      <c r="E79" s="61"/>
      <c r="F79" s="144"/>
    </row>
    <row r="80" spans="1:6" ht="13.5">
      <c r="A80" s="62" t="s">
        <v>13</v>
      </c>
      <c r="B80" s="99">
        <f>ROUNDUP(C80*D80/1000,0)</f>
        <v>500</v>
      </c>
      <c r="C80" s="119">
        <v>50000</v>
      </c>
      <c r="D80" s="120">
        <v>10</v>
      </c>
      <c r="E80" s="62" t="s">
        <v>58</v>
      </c>
      <c r="F80" s="144"/>
    </row>
    <row r="81" spans="1:6" ht="13.5">
      <c r="A81" s="55" t="s">
        <v>87</v>
      </c>
      <c r="B81" s="99">
        <f>ROUNDUP(C81*D81/1000,0)</f>
        <v>12</v>
      </c>
      <c r="C81" s="100">
        <v>1200</v>
      </c>
      <c r="D81" s="98">
        <v>10</v>
      </c>
      <c r="E81" s="76" t="s">
        <v>58</v>
      </c>
      <c r="F81" s="144"/>
    </row>
    <row r="82" spans="1:6" ht="13.5">
      <c r="A82" s="55" t="s">
        <v>14</v>
      </c>
      <c r="B82" s="99">
        <f>ROUNDUP(C82*D82/1000,0)</f>
        <v>300</v>
      </c>
      <c r="C82" s="91">
        <v>30000</v>
      </c>
      <c r="D82" s="92">
        <v>10</v>
      </c>
      <c r="E82" s="54" t="s">
        <v>167</v>
      </c>
      <c r="F82" s="144"/>
    </row>
    <row r="83" spans="1:6" ht="13.5">
      <c r="A83" s="55" t="s">
        <v>46</v>
      </c>
      <c r="B83" s="99">
        <f>ROUNDUP(C83*D83/1000,0)</f>
        <v>50</v>
      </c>
      <c r="C83" s="100">
        <v>5000</v>
      </c>
      <c r="D83" s="98">
        <v>10</v>
      </c>
      <c r="E83" s="55" t="s">
        <v>117</v>
      </c>
      <c r="F83" s="144"/>
    </row>
    <row r="84" spans="1:6" ht="13.5">
      <c r="A84" s="89" t="s">
        <v>238</v>
      </c>
      <c r="B84" s="99">
        <f>ROUNDUP(C84*D84/1000,0)</f>
        <v>120</v>
      </c>
      <c r="C84" s="100">
        <v>60000</v>
      </c>
      <c r="D84" s="98">
        <v>2</v>
      </c>
      <c r="E84" s="55" t="s">
        <v>168</v>
      </c>
      <c r="F84" s="144"/>
    </row>
    <row r="85" spans="1:6" ht="13.5">
      <c r="A85" s="87" t="s">
        <v>226</v>
      </c>
      <c r="B85" s="121"/>
      <c r="C85" s="122"/>
      <c r="D85" s="123"/>
      <c r="E85" s="87"/>
      <c r="F85" s="144"/>
    </row>
    <row r="86" spans="1:5" ht="15" customHeight="1">
      <c r="A86" s="61" t="s">
        <v>252</v>
      </c>
      <c r="B86" s="118">
        <f>SUM(B87:B92)</f>
        <v>906</v>
      </c>
      <c r="C86" s="155"/>
      <c r="D86" s="156"/>
      <c r="E86" s="61"/>
    </row>
    <row r="87" spans="1:5" ht="13.5">
      <c r="A87" s="62" t="s">
        <v>13</v>
      </c>
      <c r="B87" s="102">
        <f aca="true" t="shared" si="2" ref="B87:B92">ROUNDUP(C87*D87/1000,0)</f>
        <v>240</v>
      </c>
      <c r="C87" s="125">
        <v>30000</v>
      </c>
      <c r="D87" s="120">
        <v>8</v>
      </c>
      <c r="E87" s="77" t="s">
        <v>48</v>
      </c>
    </row>
    <row r="88" spans="1:5" ht="13.5">
      <c r="A88" s="55" t="s">
        <v>87</v>
      </c>
      <c r="B88" s="99">
        <f t="shared" si="2"/>
        <v>10</v>
      </c>
      <c r="C88" s="100">
        <v>1200</v>
      </c>
      <c r="D88" s="98">
        <v>8</v>
      </c>
      <c r="E88" s="55" t="s">
        <v>48</v>
      </c>
    </row>
    <row r="89" spans="1:5" ht="13.5">
      <c r="A89" s="55" t="s">
        <v>14</v>
      </c>
      <c r="B89" s="99">
        <f t="shared" si="2"/>
        <v>240</v>
      </c>
      <c r="C89" s="91">
        <v>30000</v>
      </c>
      <c r="D89" s="92">
        <v>8</v>
      </c>
      <c r="E89" s="54" t="s">
        <v>171</v>
      </c>
    </row>
    <row r="90" spans="1:5" ht="13.5">
      <c r="A90" s="55" t="s">
        <v>46</v>
      </c>
      <c r="B90" s="99">
        <f t="shared" si="2"/>
        <v>40</v>
      </c>
      <c r="C90" s="100">
        <v>5000</v>
      </c>
      <c r="D90" s="98">
        <v>8</v>
      </c>
      <c r="E90" s="55" t="s">
        <v>105</v>
      </c>
    </row>
    <row r="91" spans="1:5" ht="13.5">
      <c r="A91" s="55" t="s">
        <v>20</v>
      </c>
      <c r="B91" s="99">
        <f t="shared" si="2"/>
        <v>256</v>
      </c>
      <c r="C91" s="100">
        <v>32000</v>
      </c>
      <c r="D91" s="98">
        <v>8</v>
      </c>
      <c r="E91" s="55" t="s">
        <v>172</v>
      </c>
    </row>
    <row r="92" spans="1:5" ht="13.5">
      <c r="A92" s="89" t="s">
        <v>238</v>
      </c>
      <c r="B92" s="99">
        <f t="shared" si="2"/>
        <v>120</v>
      </c>
      <c r="C92" s="100">
        <v>60000</v>
      </c>
      <c r="D92" s="98">
        <v>2</v>
      </c>
      <c r="E92" s="55" t="s">
        <v>169</v>
      </c>
    </row>
    <row r="93" spans="1:5" ht="13.5">
      <c r="A93" s="87" t="s">
        <v>226</v>
      </c>
      <c r="B93" s="121"/>
      <c r="C93" s="122"/>
      <c r="D93" s="123"/>
      <c r="E93" s="87"/>
    </row>
    <row r="94" spans="1:5" ht="15" customHeight="1">
      <c r="A94" s="61" t="s">
        <v>255</v>
      </c>
      <c r="B94" s="118">
        <f>SUM(B95:B101)</f>
        <v>1131</v>
      </c>
      <c r="C94" s="155"/>
      <c r="D94" s="156"/>
      <c r="E94" s="61"/>
    </row>
    <row r="95" spans="1:5" ht="13.5">
      <c r="A95" s="62" t="s">
        <v>13</v>
      </c>
      <c r="B95" s="102">
        <f aca="true" t="shared" si="3" ref="B95:B101">ROUNDUP(C95*D95/1000,0)</f>
        <v>300</v>
      </c>
      <c r="C95" s="125">
        <v>30000</v>
      </c>
      <c r="D95" s="120">
        <v>10</v>
      </c>
      <c r="E95" s="77" t="s">
        <v>173</v>
      </c>
    </row>
    <row r="96" spans="1:5" ht="13.5">
      <c r="A96" s="55" t="s">
        <v>88</v>
      </c>
      <c r="B96" s="99">
        <f t="shared" si="3"/>
        <v>104</v>
      </c>
      <c r="C96" s="100">
        <v>10400</v>
      </c>
      <c r="D96" s="98">
        <v>10</v>
      </c>
      <c r="E96" s="55" t="s">
        <v>173</v>
      </c>
    </row>
    <row r="97" spans="1:5" ht="13.5">
      <c r="A97" s="55" t="s">
        <v>14</v>
      </c>
      <c r="B97" s="99">
        <f t="shared" si="3"/>
        <v>480</v>
      </c>
      <c r="C97" s="91">
        <v>60000</v>
      </c>
      <c r="D97" s="92">
        <v>8</v>
      </c>
      <c r="E97" s="54" t="s">
        <v>171</v>
      </c>
    </row>
    <row r="98" spans="1:5" ht="13.5">
      <c r="A98" s="55" t="s">
        <v>46</v>
      </c>
      <c r="B98" s="99">
        <f t="shared" si="3"/>
        <v>40</v>
      </c>
      <c r="C98" s="100">
        <v>5000</v>
      </c>
      <c r="D98" s="98">
        <v>8</v>
      </c>
      <c r="E98" s="55" t="s">
        <v>105</v>
      </c>
    </row>
    <row r="99" spans="1:5" ht="13.5">
      <c r="A99" s="55" t="s">
        <v>18</v>
      </c>
      <c r="B99" s="99">
        <f t="shared" si="3"/>
        <v>57</v>
      </c>
      <c r="C99" s="100">
        <v>28500</v>
      </c>
      <c r="D99" s="98">
        <v>2</v>
      </c>
      <c r="E99" s="55" t="s">
        <v>174</v>
      </c>
    </row>
    <row r="100" spans="1:5" ht="13.5">
      <c r="A100" s="64" t="s">
        <v>21</v>
      </c>
      <c r="B100" s="132">
        <f t="shared" si="3"/>
        <v>30</v>
      </c>
      <c r="C100" s="133">
        <v>1000</v>
      </c>
      <c r="D100" s="134">
        <v>30</v>
      </c>
      <c r="E100" s="64" t="s">
        <v>175</v>
      </c>
    </row>
    <row r="101" spans="1:5" ht="13.5">
      <c r="A101" s="89" t="s">
        <v>238</v>
      </c>
      <c r="B101" s="99">
        <f t="shared" si="3"/>
        <v>120</v>
      </c>
      <c r="C101" s="100">
        <v>60000</v>
      </c>
      <c r="D101" s="98">
        <v>2</v>
      </c>
      <c r="E101" s="55" t="s">
        <v>169</v>
      </c>
    </row>
    <row r="102" spans="1:5" ht="13.5">
      <c r="A102" s="87" t="s">
        <v>226</v>
      </c>
      <c r="B102" s="121"/>
      <c r="C102" s="122"/>
      <c r="D102" s="123"/>
      <c r="E102" s="87"/>
    </row>
    <row r="103" spans="1:5" ht="15" customHeight="1">
      <c r="A103" s="61" t="s">
        <v>256</v>
      </c>
      <c r="B103" s="118">
        <f>SUM(B104:B109)</f>
        <v>4280</v>
      </c>
      <c r="C103" s="155"/>
      <c r="D103" s="156"/>
      <c r="E103" s="61"/>
    </row>
    <row r="104" spans="1:5" ht="13.5">
      <c r="A104" s="55" t="s">
        <v>118</v>
      </c>
      <c r="B104" s="99">
        <f aca="true" t="shared" si="4" ref="B104:B109">ROUNDUP(C104*D104/1000,0)</f>
        <v>1600</v>
      </c>
      <c r="C104" s="100">
        <v>40000</v>
      </c>
      <c r="D104" s="150">
        <v>40</v>
      </c>
      <c r="E104" s="151" t="s">
        <v>264</v>
      </c>
    </row>
    <row r="105" spans="1:5" ht="13.5">
      <c r="A105" s="55" t="s">
        <v>119</v>
      </c>
      <c r="B105" s="99">
        <f t="shared" si="4"/>
        <v>400</v>
      </c>
      <c r="C105" s="100">
        <v>10000</v>
      </c>
      <c r="D105" s="150">
        <v>40</v>
      </c>
      <c r="E105" s="151" t="s">
        <v>265</v>
      </c>
    </row>
    <row r="106" spans="1:5" ht="13.5">
      <c r="A106" s="54" t="s">
        <v>102</v>
      </c>
      <c r="B106" s="93">
        <f t="shared" si="4"/>
        <v>200</v>
      </c>
      <c r="C106" s="91">
        <v>100000</v>
      </c>
      <c r="D106" s="92">
        <v>2</v>
      </c>
      <c r="E106" s="54" t="s">
        <v>199</v>
      </c>
    </row>
    <row r="107" spans="1:5" ht="13.5">
      <c r="A107" s="54" t="s">
        <v>122</v>
      </c>
      <c r="B107" s="99">
        <f t="shared" si="4"/>
        <v>300</v>
      </c>
      <c r="C107" s="100">
        <v>25000</v>
      </c>
      <c r="D107" s="98">
        <v>12</v>
      </c>
      <c r="E107" s="54" t="s">
        <v>200</v>
      </c>
    </row>
    <row r="108" spans="1:5" ht="13.5">
      <c r="A108" s="54" t="s">
        <v>120</v>
      </c>
      <c r="B108" s="99">
        <f t="shared" si="4"/>
        <v>280</v>
      </c>
      <c r="C108" s="100">
        <v>35000</v>
      </c>
      <c r="D108" s="98">
        <v>8</v>
      </c>
      <c r="E108" s="54" t="s">
        <v>176</v>
      </c>
    </row>
    <row r="109" spans="1:5" ht="13.5">
      <c r="A109" s="54" t="s">
        <v>121</v>
      </c>
      <c r="B109" s="99">
        <f t="shared" si="4"/>
        <v>1500</v>
      </c>
      <c r="C109" s="100">
        <v>15000</v>
      </c>
      <c r="D109" s="98">
        <v>100</v>
      </c>
      <c r="E109" s="54" t="s">
        <v>123</v>
      </c>
    </row>
    <row r="110" spans="1:5" ht="13.5">
      <c r="A110" s="87" t="s">
        <v>226</v>
      </c>
      <c r="B110" s="113"/>
      <c r="C110" s="122"/>
      <c r="D110" s="115"/>
      <c r="E110" s="86"/>
    </row>
    <row r="111" spans="1:5" ht="15" customHeight="1">
      <c r="A111" s="66" t="s">
        <v>143</v>
      </c>
      <c r="B111" s="117">
        <f>B112+B134+B141+B120+B127</f>
        <v>4645</v>
      </c>
      <c r="C111" s="159"/>
      <c r="D111" s="160"/>
      <c r="E111" s="66"/>
    </row>
    <row r="112" spans="1:5" ht="15" customHeight="1">
      <c r="A112" s="61" t="s">
        <v>100</v>
      </c>
      <c r="B112" s="118">
        <f>SUM(B113:B118)</f>
        <v>957</v>
      </c>
      <c r="C112" s="155"/>
      <c r="D112" s="156"/>
      <c r="E112" s="61"/>
    </row>
    <row r="113" spans="1:5" ht="13.5">
      <c r="A113" s="54" t="s">
        <v>13</v>
      </c>
      <c r="B113" s="93">
        <f aca="true" t="shared" si="5" ref="B113:B118">ROUNDUP(C113*D113/1000,0)</f>
        <v>300</v>
      </c>
      <c r="C113" s="91">
        <v>30000</v>
      </c>
      <c r="D113" s="92">
        <v>10</v>
      </c>
      <c r="E113" s="54" t="s">
        <v>107</v>
      </c>
    </row>
    <row r="114" spans="1:5" ht="13.5">
      <c r="A114" s="55" t="s">
        <v>89</v>
      </c>
      <c r="B114" s="99">
        <f t="shared" si="5"/>
        <v>5</v>
      </c>
      <c r="C114" s="100">
        <v>500</v>
      </c>
      <c r="D114" s="98">
        <v>10</v>
      </c>
      <c r="E114" s="55"/>
    </row>
    <row r="115" spans="1:5" ht="13.5">
      <c r="A115" s="55" t="s">
        <v>14</v>
      </c>
      <c r="B115" s="99">
        <f t="shared" si="5"/>
        <v>390</v>
      </c>
      <c r="C115" s="91">
        <v>39000</v>
      </c>
      <c r="D115" s="92">
        <v>10</v>
      </c>
      <c r="E115" s="54" t="s">
        <v>108</v>
      </c>
    </row>
    <row r="116" spans="1:5" ht="13.5">
      <c r="A116" s="64" t="s">
        <v>76</v>
      </c>
      <c r="B116" s="132">
        <f t="shared" si="5"/>
        <v>2</v>
      </c>
      <c r="C116" s="133">
        <v>1000</v>
      </c>
      <c r="D116" s="134">
        <v>2</v>
      </c>
      <c r="E116" s="64" t="s">
        <v>179</v>
      </c>
    </row>
    <row r="117" spans="1:5" ht="13.5">
      <c r="A117" s="55" t="s">
        <v>79</v>
      </c>
      <c r="B117" s="99">
        <f t="shared" si="5"/>
        <v>20</v>
      </c>
      <c r="C117" s="100">
        <v>1000</v>
      </c>
      <c r="D117" s="98">
        <v>20</v>
      </c>
      <c r="E117" s="55" t="s">
        <v>177</v>
      </c>
    </row>
    <row r="118" spans="1:5" ht="13.5">
      <c r="A118" s="89" t="s">
        <v>238</v>
      </c>
      <c r="B118" s="99">
        <f t="shared" si="5"/>
        <v>240</v>
      </c>
      <c r="C118" s="100">
        <v>120000</v>
      </c>
      <c r="D118" s="98">
        <v>2</v>
      </c>
      <c r="E118" s="55" t="s">
        <v>170</v>
      </c>
    </row>
    <row r="119" spans="1:5" ht="13.5">
      <c r="A119" s="87" t="s">
        <v>226</v>
      </c>
      <c r="B119" s="121"/>
      <c r="C119" s="122"/>
      <c r="D119" s="123"/>
      <c r="E119" s="87"/>
    </row>
    <row r="120" spans="1:6" ht="15" customHeight="1">
      <c r="A120" s="61" t="s">
        <v>244</v>
      </c>
      <c r="B120" s="118">
        <f>SUM(B121:B125)</f>
        <v>951</v>
      </c>
      <c r="C120" s="163"/>
      <c r="D120" s="164"/>
      <c r="E120" s="124"/>
      <c r="F120" s="144"/>
    </row>
    <row r="121" spans="1:6" ht="13.5">
      <c r="A121" s="54" t="s">
        <v>13</v>
      </c>
      <c r="B121" s="93">
        <f>ROUNDUP(C121*D121/1000,0)</f>
        <v>300</v>
      </c>
      <c r="C121" s="91">
        <v>30000</v>
      </c>
      <c r="D121" s="92">
        <v>10</v>
      </c>
      <c r="E121" s="54" t="s">
        <v>58</v>
      </c>
      <c r="F121" s="144"/>
    </row>
    <row r="122" spans="1:6" ht="13.5">
      <c r="A122" s="55" t="s">
        <v>124</v>
      </c>
      <c r="B122" s="99">
        <f>ROUNDUP(C122*D122/1000,0)</f>
        <v>176</v>
      </c>
      <c r="C122" s="100">
        <v>29260</v>
      </c>
      <c r="D122" s="98">
        <v>6</v>
      </c>
      <c r="E122" s="55" t="s">
        <v>257</v>
      </c>
      <c r="F122" s="144"/>
    </row>
    <row r="123" spans="1:6" ht="13.5">
      <c r="A123" s="55" t="s">
        <v>14</v>
      </c>
      <c r="B123" s="99">
        <f>ROUNDUP(C123*D123/1000,0)</f>
        <v>195</v>
      </c>
      <c r="C123" s="91">
        <v>19500</v>
      </c>
      <c r="D123" s="92">
        <v>10</v>
      </c>
      <c r="E123" s="54" t="s">
        <v>110</v>
      </c>
      <c r="F123" s="144"/>
    </row>
    <row r="124" spans="1:6" ht="13.5">
      <c r="A124" s="55" t="s">
        <v>79</v>
      </c>
      <c r="B124" s="99">
        <f>ROUNDUP(C124*D124/1000,0)</f>
        <v>40</v>
      </c>
      <c r="C124" s="100">
        <v>20000</v>
      </c>
      <c r="D124" s="98">
        <v>2</v>
      </c>
      <c r="E124" s="55" t="s">
        <v>181</v>
      </c>
      <c r="F124" s="144"/>
    </row>
    <row r="125" spans="1:6" ht="13.5">
      <c r="A125" s="55" t="s">
        <v>17</v>
      </c>
      <c r="B125" s="99">
        <f>ROUNDUP(C125*D125/1000,0)</f>
        <v>240</v>
      </c>
      <c r="C125" s="100">
        <v>120000</v>
      </c>
      <c r="D125" s="98">
        <v>2</v>
      </c>
      <c r="E125" s="55" t="s">
        <v>170</v>
      </c>
      <c r="F125" s="144"/>
    </row>
    <row r="126" spans="1:6" ht="13.5">
      <c r="A126" s="87" t="s">
        <v>226</v>
      </c>
      <c r="B126" s="126"/>
      <c r="C126" s="127"/>
      <c r="D126" s="128"/>
      <c r="E126" s="129"/>
      <c r="F126" s="144"/>
    </row>
    <row r="127" spans="1:6" ht="15" customHeight="1">
      <c r="A127" s="61" t="s">
        <v>245</v>
      </c>
      <c r="B127" s="118">
        <f>SUM(B128:B132)</f>
        <v>951</v>
      </c>
      <c r="C127" s="163"/>
      <c r="D127" s="164"/>
      <c r="E127" s="124"/>
      <c r="F127" s="144"/>
    </row>
    <row r="128" spans="1:6" ht="13.5">
      <c r="A128" s="54" t="s">
        <v>13</v>
      </c>
      <c r="B128" s="93">
        <f>ROUNDUP(C128*D128/1000,0)</f>
        <v>300</v>
      </c>
      <c r="C128" s="91">
        <v>30000</v>
      </c>
      <c r="D128" s="92">
        <v>10</v>
      </c>
      <c r="E128" s="54" t="s">
        <v>58</v>
      </c>
      <c r="F128" s="144"/>
    </row>
    <row r="129" spans="1:6" ht="13.5">
      <c r="A129" s="55" t="s">
        <v>124</v>
      </c>
      <c r="B129" s="99">
        <f>ROUNDUP(C129*D129/1000,0)</f>
        <v>176</v>
      </c>
      <c r="C129" s="100">
        <v>29260</v>
      </c>
      <c r="D129" s="98">
        <v>6</v>
      </c>
      <c r="E129" s="55" t="s">
        <v>257</v>
      </c>
      <c r="F129" s="144"/>
    </row>
    <row r="130" spans="1:6" ht="13.5">
      <c r="A130" s="55" t="s">
        <v>14</v>
      </c>
      <c r="B130" s="99">
        <f>ROUNDUP(C130*D130/1000,0)</f>
        <v>195</v>
      </c>
      <c r="C130" s="91">
        <v>19500</v>
      </c>
      <c r="D130" s="92">
        <v>10</v>
      </c>
      <c r="E130" s="54" t="s">
        <v>110</v>
      </c>
      <c r="F130" s="144"/>
    </row>
    <row r="131" spans="1:6" ht="13.5">
      <c r="A131" s="55" t="s">
        <v>79</v>
      </c>
      <c r="B131" s="99">
        <f>ROUNDUP(C131*D131/1000,0)</f>
        <v>40</v>
      </c>
      <c r="C131" s="100">
        <v>20000</v>
      </c>
      <c r="D131" s="98">
        <v>2</v>
      </c>
      <c r="E131" s="55" t="s">
        <v>181</v>
      </c>
      <c r="F131" s="144"/>
    </row>
    <row r="132" spans="1:6" ht="13.5">
      <c r="A132" s="55" t="s">
        <v>17</v>
      </c>
      <c r="B132" s="99">
        <f>ROUNDUP(C132*D132/1000,0)</f>
        <v>240</v>
      </c>
      <c r="C132" s="100">
        <v>120000</v>
      </c>
      <c r="D132" s="98">
        <v>2</v>
      </c>
      <c r="E132" s="55" t="s">
        <v>170</v>
      </c>
      <c r="F132" s="144"/>
    </row>
    <row r="133" spans="1:6" ht="13.5">
      <c r="A133" s="87" t="s">
        <v>226</v>
      </c>
      <c r="B133" s="126"/>
      <c r="C133" s="127"/>
      <c r="D133" s="128"/>
      <c r="E133" s="129"/>
      <c r="F133" s="144"/>
    </row>
    <row r="134" spans="1:5" ht="15" customHeight="1">
      <c r="A134" s="61" t="s">
        <v>246</v>
      </c>
      <c r="B134" s="118">
        <f>SUM(B135:B139)</f>
        <v>951</v>
      </c>
      <c r="C134" s="155"/>
      <c r="D134" s="156"/>
      <c r="E134" s="61"/>
    </row>
    <row r="135" spans="1:5" ht="13.5">
      <c r="A135" s="54" t="s">
        <v>13</v>
      </c>
      <c r="B135" s="93">
        <f>ROUNDUP(C135*D135/1000,0)</f>
        <v>300</v>
      </c>
      <c r="C135" s="91">
        <v>30000</v>
      </c>
      <c r="D135" s="92">
        <v>10</v>
      </c>
      <c r="E135" s="54" t="s">
        <v>58</v>
      </c>
    </row>
    <row r="136" spans="1:5" ht="13.5">
      <c r="A136" s="55" t="s">
        <v>124</v>
      </c>
      <c r="B136" s="99">
        <f>ROUNDUP(C136*D136/1000,0)</f>
        <v>176</v>
      </c>
      <c r="C136" s="100">
        <v>29260</v>
      </c>
      <c r="D136" s="98">
        <v>6</v>
      </c>
      <c r="E136" s="55" t="s">
        <v>180</v>
      </c>
    </row>
    <row r="137" spans="1:5" ht="13.5">
      <c r="A137" s="55" t="s">
        <v>14</v>
      </c>
      <c r="B137" s="99">
        <f>ROUNDUP(C137*D137/1000,0)</f>
        <v>195</v>
      </c>
      <c r="C137" s="91">
        <v>19500</v>
      </c>
      <c r="D137" s="92">
        <v>10</v>
      </c>
      <c r="E137" s="54" t="s">
        <v>110</v>
      </c>
    </row>
    <row r="138" spans="1:5" ht="13.5">
      <c r="A138" s="55" t="s">
        <v>79</v>
      </c>
      <c r="B138" s="99">
        <f>ROUNDUP(C138*D138/1000,0)</f>
        <v>40</v>
      </c>
      <c r="C138" s="100">
        <v>20000</v>
      </c>
      <c r="D138" s="98">
        <v>2</v>
      </c>
      <c r="E138" s="55" t="s">
        <v>181</v>
      </c>
    </row>
    <row r="139" spans="1:5" ht="13.5">
      <c r="A139" s="55" t="s">
        <v>232</v>
      </c>
      <c r="B139" s="99">
        <f>ROUNDUP(C139*D139/1000,0)</f>
        <v>240</v>
      </c>
      <c r="C139" s="100">
        <v>120000</v>
      </c>
      <c r="D139" s="98">
        <v>2</v>
      </c>
      <c r="E139" s="55" t="s">
        <v>170</v>
      </c>
    </row>
    <row r="140" spans="1:5" ht="13.5">
      <c r="A140" s="87" t="s">
        <v>226</v>
      </c>
      <c r="B140" s="121"/>
      <c r="C140" s="122"/>
      <c r="D140" s="123"/>
      <c r="E140" s="87"/>
    </row>
    <row r="141" spans="1:5" ht="15" customHeight="1">
      <c r="A141" s="61" t="s">
        <v>254</v>
      </c>
      <c r="B141" s="118">
        <f>SUM(B142:B148)</f>
        <v>835</v>
      </c>
      <c r="C141" s="155"/>
      <c r="D141" s="156"/>
      <c r="E141" s="61"/>
    </row>
    <row r="142" spans="1:5" ht="13.5">
      <c r="A142" s="54" t="s">
        <v>13</v>
      </c>
      <c r="B142" s="93">
        <f aca="true" t="shared" si="6" ref="B142:B148">ROUNDUP(C142*D142/1000,0)</f>
        <v>300</v>
      </c>
      <c r="C142" s="91">
        <v>30000</v>
      </c>
      <c r="D142" s="92">
        <v>10</v>
      </c>
      <c r="E142" s="54" t="s">
        <v>58</v>
      </c>
    </row>
    <row r="143" spans="1:5" ht="13.5">
      <c r="A143" s="55" t="s">
        <v>87</v>
      </c>
      <c r="B143" s="99">
        <f t="shared" si="6"/>
        <v>12</v>
      </c>
      <c r="C143" s="100">
        <v>1200</v>
      </c>
      <c r="D143" s="98">
        <v>10</v>
      </c>
      <c r="E143" s="54" t="s">
        <v>58</v>
      </c>
    </row>
    <row r="144" spans="1:5" ht="13.5">
      <c r="A144" s="55" t="s">
        <v>14</v>
      </c>
      <c r="B144" s="99">
        <f t="shared" si="6"/>
        <v>156</v>
      </c>
      <c r="C144" s="91">
        <v>19500</v>
      </c>
      <c r="D144" s="92">
        <v>8</v>
      </c>
      <c r="E144" s="54" t="s">
        <v>80</v>
      </c>
    </row>
    <row r="145" spans="1:5" ht="13.5">
      <c r="A145" s="64" t="s">
        <v>77</v>
      </c>
      <c r="B145" s="132">
        <f t="shared" si="6"/>
        <v>57</v>
      </c>
      <c r="C145" s="100">
        <v>28500</v>
      </c>
      <c r="D145" s="134">
        <v>2</v>
      </c>
      <c r="E145" s="64" t="s">
        <v>109</v>
      </c>
    </row>
    <row r="146" spans="1:5" ht="13.5">
      <c r="A146" s="64" t="s">
        <v>81</v>
      </c>
      <c r="B146" s="132">
        <f t="shared" si="6"/>
        <v>40</v>
      </c>
      <c r="C146" s="133">
        <v>20000</v>
      </c>
      <c r="D146" s="134">
        <v>2</v>
      </c>
      <c r="E146" s="64" t="s">
        <v>82</v>
      </c>
    </row>
    <row r="147" spans="1:5" ht="13.5">
      <c r="A147" s="55" t="s">
        <v>79</v>
      </c>
      <c r="B147" s="99">
        <f t="shared" si="6"/>
        <v>30</v>
      </c>
      <c r="C147" s="100">
        <v>1000</v>
      </c>
      <c r="D147" s="98">
        <v>30</v>
      </c>
      <c r="E147" s="55" t="s">
        <v>127</v>
      </c>
    </row>
    <row r="148" spans="1:5" ht="13.5">
      <c r="A148" s="55" t="s">
        <v>232</v>
      </c>
      <c r="B148" s="99">
        <f t="shared" si="6"/>
        <v>240</v>
      </c>
      <c r="C148" s="100">
        <v>120000</v>
      </c>
      <c r="D148" s="98">
        <v>2</v>
      </c>
      <c r="E148" s="55" t="s">
        <v>182</v>
      </c>
    </row>
    <row r="149" spans="1:5" ht="13.5">
      <c r="A149" s="87" t="s">
        <v>226</v>
      </c>
      <c r="B149" s="121"/>
      <c r="C149" s="122"/>
      <c r="D149" s="123"/>
      <c r="E149" s="87"/>
    </row>
    <row r="150" spans="1:5" ht="15" customHeight="1">
      <c r="A150" s="66" t="s">
        <v>144</v>
      </c>
      <c r="B150" s="117">
        <f>B151+B155+B161+B167+B172+B175</f>
        <v>8232</v>
      </c>
      <c r="C150" s="170"/>
      <c r="D150" s="171"/>
      <c r="E150" s="4"/>
    </row>
    <row r="151" spans="1:5" ht="15" customHeight="1">
      <c r="A151" s="61" t="s">
        <v>51</v>
      </c>
      <c r="B151" s="118">
        <f>SUM(B152:B153)</f>
        <v>154</v>
      </c>
      <c r="C151" s="155"/>
      <c r="D151" s="156"/>
      <c r="E151" s="61"/>
    </row>
    <row r="152" spans="1:5" ht="13.5">
      <c r="A152" s="55" t="s">
        <v>16</v>
      </c>
      <c r="B152" s="99">
        <f>ROUNDUP(C152*D152/1000,0)</f>
        <v>60</v>
      </c>
      <c r="C152" s="100">
        <v>5000</v>
      </c>
      <c r="D152" s="98">
        <v>12</v>
      </c>
      <c r="E152" s="55" t="s">
        <v>29</v>
      </c>
    </row>
    <row r="153" spans="1:5" ht="13.5">
      <c r="A153" s="55" t="s">
        <v>27</v>
      </c>
      <c r="B153" s="99">
        <f>ROUNDUP(C153*D153/1000,0)</f>
        <v>94</v>
      </c>
      <c r="C153" s="100">
        <v>7800</v>
      </c>
      <c r="D153" s="98">
        <v>12</v>
      </c>
      <c r="E153" s="55"/>
    </row>
    <row r="154" spans="1:5" ht="13.5">
      <c r="A154" s="87" t="s">
        <v>226</v>
      </c>
      <c r="B154" s="113"/>
      <c r="C154" s="122"/>
      <c r="D154" s="115"/>
      <c r="E154" s="86"/>
    </row>
    <row r="155" spans="1:5" ht="15" customHeight="1">
      <c r="A155" s="61" t="s">
        <v>134</v>
      </c>
      <c r="B155" s="118">
        <f>SUM(B156:B159)</f>
        <v>910</v>
      </c>
      <c r="C155" s="155"/>
      <c r="D155" s="156"/>
      <c r="E155" s="61"/>
    </row>
    <row r="156" spans="1:5" ht="13.5">
      <c r="A156" s="55" t="s">
        <v>14</v>
      </c>
      <c r="B156" s="99">
        <f>ROUNDUP(C156*D156/1000,0)</f>
        <v>540</v>
      </c>
      <c r="C156" s="100">
        <v>90000</v>
      </c>
      <c r="D156" s="98">
        <v>6</v>
      </c>
      <c r="E156" s="55" t="s">
        <v>183</v>
      </c>
    </row>
    <row r="157" spans="1:5" ht="13.5">
      <c r="A157" s="55" t="s">
        <v>49</v>
      </c>
      <c r="B157" s="99">
        <f>ROUNDUP(C157*D157/1000,0)</f>
        <v>30</v>
      </c>
      <c r="C157" s="100">
        <v>15000</v>
      </c>
      <c r="D157" s="98">
        <v>2</v>
      </c>
      <c r="E157" s="55" t="s">
        <v>184</v>
      </c>
    </row>
    <row r="158" spans="1:5" ht="13.5">
      <c r="A158" s="54" t="s">
        <v>54</v>
      </c>
      <c r="B158" s="93">
        <f>ROUNDUP(C158*D158/1000,0)</f>
        <v>100</v>
      </c>
      <c r="C158" s="91">
        <v>50</v>
      </c>
      <c r="D158" s="92">
        <v>2000</v>
      </c>
      <c r="E158" s="54" t="s">
        <v>185</v>
      </c>
    </row>
    <row r="159" spans="1:5" ht="13.5">
      <c r="A159" s="55" t="s">
        <v>17</v>
      </c>
      <c r="B159" s="99">
        <f>ROUNDUP(C159*D159/1000,0)</f>
        <v>240</v>
      </c>
      <c r="C159" s="100">
        <v>120000</v>
      </c>
      <c r="D159" s="98">
        <v>2</v>
      </c>
      <c r="E159" s="89" t="s">
        <v>26</v>
      </c>
    </row>
    <row r="160" spans="1:5" ht="13.5">
      <c r="A160" s="87" t="s">
        <v>226</v>
      </c>
      <c r="B160" s="121"/>
      <c r="C160" s="122"/>
      <c r="D160" s="123"/>
      <c r="E160" s="87"/>
    </row>
    <row r="161" spans="1:5" ht="15" customHeight="1">
      <c r="A161" s="61" t="s">
        <v>135</v>
      </c>
      <c r="B161" s="118">
        <f>SUM(B162:B165)</f>
        <v>910</v>
      </c>
      <c r="C161" s="155"/>
      <c r="D161" s="156"/>
      <c r="E161" s="61"/>
    </row>
    <row r="162" spans="1:5" ht="13.5">
      <c r="A162" s="55" t="s">
        <v>14</v>
      </c>
      <c r="B162" s="99">
        <f>ROUNDUP(C162*D162/1000,0)</f>
        <v>540</v>
      </c>
      <c r="C162" s="100">
        <v>90000</v>
      </c>
      <c r="D162" s="98">
        <v>6</v>
      </c>
      <c r="E162" s="55" t="s">
        <v>183</v>
      </c>
    </row>
    <row r="163" spans="1:5" ht="13.5">
      <c r="A163" s="55" t="s">
        <v>49</v>
      </c>
      <c r="B163" s="99">
        <f>ROUNDUP(C163*D163/1000,0)</f>
        <v>30</v>
      </c>
      <c r="C163" s="100">
        <v>15000</v>
      </c>
      <c r="D163" s="98">
        <v>2</v>
      </c>
      <c r="E163" s="55" t="s">
        <v>184</v>
      </c>
    </row>
    <row r="164" spans="1:5" ht="13.5">
      <c r="A164" s="54" t="s">
        <v>54</v>
      </c>
      <c r="B164" s="93">
        <f>ROUNDUP(C164*D164/1000,0)</f>
        <v>100</v>
      </c>
      <c r="C164" s="91">
        <v>50</v>
      </c>
      <c r="D164" s="92">
        <v>2000</v>
      </c>
      <c r="E164" s="54" t="s">
        <v>185</v>
      </c>
    </row>
    <row r="165" spans="1:5" ht="13.5">
      <c r="A165" s="55" t="s">
        <v>17</v>
      </c>
      <c r="B165" s="99">
        <f>ROUNDUP(C165*D165/1000,0)</f>
        <v>240</v>
      </c>
      <c r="C165" s="100">
        <v>120000</v>
      </c>
      <c r="D165" s="98">
        <v>2</v>
      </c>
      <c r="E165" s="89" t="s">
        <v>26</v>
      </c>
    </row>
    <row r="166" spans="1:5" ht="13.5">
      <c r="A166" s="87" t="s">
        <v>226</v>
      </c>
      <c r="B166" s="121"/>
      <c r="C166" s="141"/>
      <c r="D166" s="123"/>
      <c r="E166" s="87"/>
    </row>
    <row r="167" spans="1:5" ht="15" customHeight="1">
      <c r="A167" s="61" t="s">
        <v>131</v>
      </c>
      <c r="B167" s="118">
        <f>SUM(B168:B170)</f>
        <v>5208</v>
      </c>
      <c r="C167" s="155"/>
      <c r="D167" s="156"/>
      <c r="E167" s="61"/>
    </row>
    <row r="168" spans="1:5" ht="13.5">
      <c r="A168" s="55" t="s">
        <v>111</v>
      </c>
      <c r="B168" s="99">
        <f>ROUNDUP(C168*D168/1000,0)</f>
        <v>4950</v>
      </c>
      <c r="C168" s="100">
        <v>55000</v>
      </c>
      <c r="D168" s="98">
        <v>90</v>
      </c>
      <c r="E168" s="55" t="s">
        <v>186</v>
      </c>
    </row>
    <row r="169" spans="1:5" ht="13.5">
      <c r="A169" s="54" t="s">
        <v>54</v>
      </c>
      <c r="B169" s="93">
        <f>ROUNDUP(C169*D169/1000,0)</f>
        <v>18</v>
      </c>
      <c r="C169" s="91">
        <v>200</v>
      </c>
      <c r="D169" s="92">
        <v>90</v>
      </c>
      <c r="E169" s="54" t="s">
        <v>187</v>
      </c>
    </row>
    <row r="170" spans="1:5" ht="13.5">
      <c r="A170" s="55" t="s">
        <v>17</v>
      </c>
      <c r="B170" s="99">
        <f>ROUNDUP(C170*D170/1000,0)</f>
        <v>240</v>
      </c>
      <c r="C170" s="100">
        <v>120000</v>
      </c>
      <c r="D170" s="98">
        <v>2</v>
      </c>
      <c r="E170" s="55" t="s">
        <v>170</v>
      </c>
    </row>
    <row r="171" spans="1:5" ht="13.5">
      <c r="A171" s="87" t="s">
        <v>226</v>
      </c>
      <c r="B171" s="121"/>
      <c r="C171" s="141"/>
      <c r="D171" s="123"/>
      <c r="E171" s="87"/>
    </row>
    <row r="172" spans="1:5" ht="15" customHeight="1">
      <c r="A172" s="61" t="s">
        <v>132</v>
      </c>
      <c r="B172" s="118">
        <f>SUM(B173:B173)</f>
        <v>240</v>
      </c>
      <c r="C172" s="155"/>
      <c r="D172" s="156"/>
      <c r="E172" s="61"/>
    </row>
    <row r="173" spans="1:5" ht="13.5">
      <c r="A173" s="62" t="s">
        <v>17</v>
      </c>
      <c r="B173" s="102">
        <f>ROUNDUP(C173*D173/1000,0)</f>
        <v>240</v>
      </c>
      <c r="C173" s="125">
        <v>120000</v>
      </c>
      <c r="D173" s="120">
        <v>2</v>
      </c>
      <c r="E173" s="62" t="s">
        <v>50</v>
      </c>
    </row>
    <row r="174" spans="1:5" ht="13.5">
      <c r="A174" s="87" t="s">
        <v>226</v>
      </c>
      <c r="B174" s="121"/>
      <c r="C174" s="141"/>
      <c r="D174" s="123"/>
      <c r="E174" s="87"/>
    </row>
    <row r="175" spans="1:5" ht="15" customHeight="1">
      <c r="A175" s="61" t="s">
        <v>133</v>
      </c>
      <c r="B175" s="118">
        <f>SUM(B176:B178)</f>
        <v>810</v>
      </c>
      <c r="C175" s="155"/>
      <c r="D175" s="156"/>
      <c r="E175" s="61"/>
    </row>
    <row r="176" spans="1:5" ht="13.5">
      <c r="A176" s="55" t="s">
        <v>14</v>
      </c>
      <c r="B176" s="99">
        <f>ROUNDUP(C176*D176/1000,0)</f>
        <v>540</v>
      </c>
      <c r="C176" s="100">
        <v>90000</v>
      </c>
      <c r="D176" s="98">
        <v>6</v>
      </c>
      <c r="E176" s="55" t="s">
        <v>188</v>
      </c>
    </row>
    <row r="177" spans="1:5" ht="13.5">
      <c r="A177" s="55" t="s">
        <v>49</v>
      </c>
      <c r="B177" s="99">
        <f>ROUNDUP(C177*D177/1000,0)</f>
        <v>30</v>
      </c>
      <c r="C177" s="100">
        <v>15000</v>
      </c>
      <c r="D177" s="98">
        <v>2</v>
      </c>
      <c r="E177" s="55" t="s">
        <v>189</v>
      </c>
    </row>
    <row r="178" spans="1:5" ht="13.5">
      <c r="A178" s="55" t="s">
        <v>17</v>
      </c>
      <c r="B178" s="99">
        <f>ROUNDUP(C178*D178/1000,0)</f>
        <v>240</v>
      </c>
      <c r="C178" s="100">
        <v>120000</v>
      </c>
      <c r="D178" s="98">
        <v>2</v>
      </c>
      <c r="E178" s="55" t="s">
        <v>170</v>
      </c>
    </row>
    <row r="179" spans="1:5" ht="14.25" thickBot="1">
      <c r="A179" s="87" t="s">
        <v>226</v>
      </c>
      <c r="B179" s="121"/>
      <c r="C179" s="141"/>
      <c r="D179" s="123"/>
      <c r="E179" s="87"/>
    </row>
    <row r="180" spans="1:5" ht="15" customHeight="1">
      <c r="A180" s="67" t="s">
        <v>214</v>
      </c>
      <c r="B180" s="68">
        <f>B4+B38+B63</f>
        <v>36131</v>
      </c>
      <c r="C180" s="157"/>
      <c r="D180" s="158"/>
      <c r="E180" s="67"/>
    </row>
    <row r="181" spans="1:5" ht="15" customHeight="1">
      <c r="A181" s="69" t="s">
        <v>192</v>
      </c>
      <c r="B181" s="70">
        <f>ROUNDDOWN(B180*0.1,0)</f>
        <v>3613</v>
      </c>
      <c r="C181" s="161"/>
      <c r="D181" s="162"/>
      <c r="E181" s="71"/>
    </row>
    <row r="182" spans="1:5" ht="23.25" customHeight="1" thickBot="1">
      <c r="A182" s="2" t="s">
        <v>215</v>
      </c>
      <c r="B182" s="3">
        <f>B180+B181</f>
        <v>39744</v>
      </c>
      <c r="C182" s="153"/>
      <c r="D182" s="154"/>
      <c r="E182" s="5"/>
    </row>
  </sheetData>
  <sheetProtection/>
  <mergeCells count="28">
    <mergeCell ref="C112:D112"/>
    <mergeCell ref="C64:D64"/>
    <mergeCell ref="C65:D65"/>
    <mergeCell ref="C86:D86"/>
    <mergeCell ref="C94:D94"/>
    <mergeCell ref="C103:D103"/>
    <mergeCell ref="C111:D111"/>
    <mergeCell ref="C72:D72"/>
    <mergeCell ref="C79:D79"/>
    <mergeCell ref="C134:D134"/>
    <mergeCell ref="C141:D141"/>
    <mergeCell ref="C182:D182"/>
    <mergeCell ref="C161:D161"/>
    <mergeCell ref="C167:D167"/>
    <mergeCell ref="C172:D172"/>
    <mergeCell ref="C175:D175"/>
    <mergeCell ref="C181:D181"/>
    <mergeCell ref="C180:D180"/>
    <mergeCell ref="C150:D150"/>
    <mergeCell ref="C151:D151"/>
    <mergeCell ref="C155:D155"/>
    <mergeCell ref="C120:D120"/>
    <mergeCell ref="C127:D127"/>
    <mergeCell ref="A1:E1"/>
    <mergeCell ref="C3:D3"/>
    <mergeCell ref="C4:D4"/>
    <mergeCell ref="C38:D38"/>
    <mergeCell ref="C63:D63"/>
  </mergeCells>
  <printOptions horizontalCentered="1"/>
  <pageMargins left="0" right="0" top="0.7874015748031497" bottom="0.3937007874015748" header="0.31496062992125984" footer="0"/>
  <pageSetup fitToHeight="0" fitToWidth="1" horizontalDpi="600" verticalDpi="600" orientation="portrait" paperSize="9" scale="92" r:id="rId1"/>
  <headerFooter>
    <oddHeader>&amp;R&amp;10様式第２号　&amp;A　&amp;P／&amp;N</oddHeader>
    <oddFooter>&amp;C&amp;10&amp;A　&amp;P／&amp;N</oddFooter>
  </headerFooter>
  <rowBreaks count="3" manualBreakCount="3">
    <brk id="62" max="4" man="1"/>
    <brk id="110" max="4" man="1"/>
    <brk id="149"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201"/>
  <sheetViews>
    <sheetView view="pageBreakPreview" zoomScaleSheetLayoutView="100" workbookViewId="0" topLeftCell="A1">
      <selection activeCell="A2" sqref="A2"/>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76" t="s">
        <v>268</v>
      </c>
      <c r="B1" s="176"/>
      <c r="C1" s="176"/>
      <c r="D1" s="176"/>
      <c r="E1" s="176"/>
    </row>
    <row r="2" spans="1:5" ht="18" thickBot="1">
      <c r="A2" s="56" t="s">
        <v>138</v>
      </c>
      <c r="B2" s="75"/>
      <c r="C2" s="75"/>
      <c r="D2" s="75"/>
      <c r="E2" s="75"/>
    </row>
    <row r="3" spans="1:5" ht="27.75" thickBot="1">
      <c r="A3" s="57" t="s">
        <v>0</v>
      </c>
      <c r="B3" s="58" t="s">
        <v>15</v>
      </c>
      <c r="C3" s="166" t="s">
        <v>1</v>
      </c>
      <c r="D3" s="167"/>
      <c r="E3" s="57" t="s">
        <v>2</v>
      </c>
    </row>
    <row r="4" spans="1:5" ht="15" customHeight="1">
      <c r="A4" s="59" t="s">
        <v>140</v>
      </c>
      <c r="B4" s="60">
        <f>SUM(B5:B37)</f>
        <v>10753</v>
      </c>
      <c r="C4" s="174"/>
      <c r="D4" s="175"/>
      <c r="E4" s="78"/>
    </row>
    <row r="5" spans="1:5" ht="13.5">
      <c r="A5" s="62" t="s">
        <v>25</v>
      </c>
      <c r="B5" s="90">
        <f>ROUNDUP(C5*D5/1000,0)</f>
        <v>3360</v>
      </c>
      <c r="C5" s="125">
        <v>280000</v>
      </c>
      <c r="D5" s="120">
        <v>12</v>
      </c>
      <c r="E5" s="54" t="s">
        <v>153</v>
      </c>
    </row>
    <row r="6" spans="1:5" ht="13.5">
      <c r="A6" s="54" t="s">
        <v>28</v>
      </c>
      <c r="B6" s="93">
        <f>ROUNDUP(C6*D6/1000,0)</f>
        <v>358</v>
      </c>
      <c r="C6" s="91">
        <f>C5/22/8*1.25</f>
        <v>1988.6363636363637</v>
      </c>
      <c r="D6" s="92">
        <v>180</v>
      </c>
      <c r="E6" s="54" t="s">
        <v>69</v>
      </c>
    </row>
    <row r="7" spans="1:5" s="6" customFormat="1" ht="13.5">
      <c r="A7" s="54" t="s">
        <v>23</v>
      </c>
      <c r="B7" s="93">
        <f>ROUNDUP(C7*D7/1000,0)</f>
        <v>10</v>
      </c>
      <c r="C7" s="91">
        <v>9200</v>
      </c>
      <c r="D7" s="92">
        <v>1</v>
      </c>
      <c r="E7" s="54" t="s">
        <v>24</v>
      </c>
    </row>
    <row r="8" spans="1:5" ht="13.5">
      <c r="A8" s="54" t="s">
        <v>3</v>
      </c>
      <c r="B8" s="94">
        <f aca="true" t="shared" si="0" ref="B8:B25">ROUNDUP(C8*D8/1000,0)</f>
        <v>168</v>
      </c>
      <c r="C8" s="91">
        <f>C5*12*0.05</f>
        <v>168000</v>
      </c>
      <c r="D8" s="92">
        <v>1</v>
      </c>
      <c r="E8" s="54" t="s">
        <v>207</v>
      </c>
    </row>
    <row r="9" spans="1:5" ht="13.5">
      <c r="A9" s="54" t="s">
        <v>4</v>
      </c>
      <c r="B9" s="94">
        <f t="shared" si="0"/>
        <v>31</v>
      </c>
      <c r="C9" s="91">
        <v>30072</v>
      </c>
      <c r="D9" s="92">
        <v>1</v>
      </c>
      <c r="E9" s="54" t="s">
        <v>222</v>
      </c>
    </row>
    <row r="10" spans="1:5" ht="13.5">
      <c r="A10" s="54" t="s">
        <v>66</v>
      </c>
      <c r="B10" s="94">
        <f>ROUNDUP(C10*D10/1000,0)</f>
        <v>13</v>
      </c>
      <c r="C10" s="91">
        <v>12096</v>
      </c>
      <c r="D10" s="92">
        <v>1</v>
      </c>
      <c r="E10" s="54" t="s">
        <v>223</v>
      </c>
    </row>
    <row r="11" spans="1:5" ht="13.5">
      <c r="A11" s="54" t="s">
        <v>64</v>
      </c>
      <c r="B11" s="94">
        <f t="shared" si="0"/>
        <v>308</v>
      </c>
      <c r="C11" s="91">
        <f>C5*12*91.5/1000</f>
        <v>307440</v>
      </c>
      <c r="D11" s="92">
        <v>1</v>
      </c>
      <c r="E11" s="54" t="s">
        <v>208</v>
      </c>
    </row>
    <row r="12" spans="1:5" ht="13.5">
      <c r="A12" s="54" t="s">
        <v>5</v>
      </c>
      <c r="B12" s="94">
        <f t="shared" si="0"/>
        <v>21</v>
      </c>
      <c r="C12" s="91">
        <f>C5*12*0.006</f>
        <v>20160</v>
      </c>
      <c r="D12" s="92">
        <v>1</v>
      </c>
      <c r="E12" s="54" t="s">
        <v>209</v>
      </c>
    </row>
    <row r="13" spans="1:5" ht="13.5">
      <c r="A13" s="54" t="s">
        <v>6</v>
      </c>
      <c r="B13" s="94">
        <f t="shared" si="0"/>
        <v>11</v>
      </c>
      <c r="C13" s="91">
        <f>C5*12*0.003</f>
        <v>10080</v>
      </c>
      <c r="D13" s="92">
        <v>1</v>
      </c>
      <c r="E13" s="54" t="s">
        <v>239</v>
      </c>
    </row>
    <row r="14" spans="1:5" ht="13.5">
      <c r="A14" s="54" t="s">
        <v>7</v>
      </c>
      <c r="B14" s="94">
        <f t="shared" si="0"/>
        <v>1</v>
      </c>
      <c r="C14" s="91">
        <f>C5*12*0.00002</f>
        <v>67.2</v>
      </c>
      <c r="D14" s="92">
        <v>1</v>
      </c>
      <c r="E14" s="54" t="s">
        <v>210</v>
      </c>
    </row>
    <row r="15" spans="1:5" s="53" customFormat="1" ht="13.5">
      <c r="A15" s="54" t="s">
        <v>83</v>
      </c>
      <c r="B15" s="94">
        <f>ROUNDUP(C15*D15/1000,0)</f>
        <v>60</v>
      </c>
      <c r="C15" s="95">
        <v>5000</v>
      </c>
      <c r="D15" s="92">
        <v>12</v>
      </c>
      <c r="E15" s="54" t="s">
        <v>154</v>
      </c>
    </row>
    <row r="16" spans="1:5" ht="13.5">
      <c r="A16" s="55" t="s">
        <v>31</v>
      </c>
      <c r="B16" s="96">
        <f t="shared" si="0"/>
        <v>2400</v>
      </c>
      <c r="C16" s="97">
        <v>200000</v>
      </c>
      <c r="D16" s="98">
        <v>12</v>
      </c>
      <c r="E16" s="55" t="s">
        <v>155</v>
      </c>
    </row>
    <row r="17" spans="1:5" ht="13.5">
      <c r="A17" s="54" t="s">
        <v>28</v>
      </c>
      <c r="B17" s="93">
        <f>ROUNDUP(C17*D17/1000,0)</f>
        <v>341</v>
      </c>
      <c r="C17" s="91">
        <f>C16/22/8*1.25</f>
        <v>1420.4545454545453</v>
      </c>
      <c r="D17" s="92">
        <v>240</v>
      </c>
      <c r="E17" s="54" t="s">
        <v>70</v>
      </c>
    </row>
    <row r="18" spans="1:5" s="6" customFormat="1" ht="13.5">
      <c r="A18" s="55" t="s">
        <v>32</v>
      </c>
      <c r="B18" s="99">
        <f t="shared" si="0"/>
        <v>10</v>
      </c>
      <c r="C18" s="100">
        <v>9200</v>
      </c>
      <c r="D18" s="98">
        <v>1</v>
      </c>
      <c r="E18" s="55" t="s">
        <v>24</v>
      </c>
    </row>
    <row r="19" spans="1:5" ht="13.5">
      <c r="A19" s="54" t="s">
        <v>33</v>
      </c>
      <c r="B19" s="94">
        <f t="shared" si="0"/>
        <v>120</v>
      </c>
      <c r="C19" s="91">
        <f>C16*12*0.05</f>
        <v>120000</v>
      </c>
      <c r="D19" s="92">
        <v>1</v>
      </c>
      <c r="E19" s="54" t="s">
        <v>104</v>
      </c>
    </row>
    <row r="20" spans="1:5" ht="13.5">
      <c r="A20" s="54" t="s">
        <v>34</v>
      </c>
      <c r="B20" s="94">
        <f t="shared" si="0"/>
        <v>22</v>
      </c>
      <c r="C20" s="91">
        <v>21480</v>
      </c>
      <c r="D20" s="92">
        <v>1</v>
      </c>
      <c r="E20" s="54" t="s">
        <v>224</v>
      </c>
    </row>
    <row r="21" spans="1:5" ht="13.5">
      <c r="A21" s="54" t="s">
        <v>67</v>
      </c>
      <c r="B21" s="94">
        <f t="shared" si="0"/>
        <v>9</v>
      </c>
      <c r="C21" s="91">
        <v>8640</v>
      </c>
      <c r="D21" s="92">
        <v>1</v>
      </c>
      <c r="E21" s="54" t="s">
        <v>225</v>
      </c>
    </row>
    <row r="22" spans="1:5" ht="13.5">
      <c r="A22" s="54" t="s">
        <v>65</v>
      </c>
      <c r="B22" s="94">
        <f t="shared" si="0"/>
        <v>220</v>
      </c>
      <c r="C22" s="91">
        <f>C16*12*91.5/1000</f>
        <v>219600</v>
      </c>
      <c r="D22" s="92">
        <v>1</v>
      </c>
      <c r="E22" s="54" t="s">
        <v>156</v>
      </c>
    </row>
    <row r="23" spans="1:5" ht="13.5">
      <c r="A23" s="54" t="s">
        <v>35</v>
      </c>
      <c r="B23" s="94">
        <f t="shared" si="0"/>
        <v>15</v>
      </c>
      <c r="C23" s="91">
        <f>C16*12*0.006</f>
        <v>14400</v>
      </c>
      <c r="D23" s="92">
        <v>1</v>
      </c>
      <c r="E23" s="55" t="s">
        <v>157</v>
      </c>
    </row>
    <row r="24" spans="1:5" ht="13.5">
      <c r="A24" s="54" t="s">
        <v>36</v>
      </c>
      <c r="B24" s="94">
        <f t="shared" si="0"/>
        <v>8</v>
      </c>
      <c r="C24" s="91">
        <f>C16*12*0.003</f>
        <v>7200</v>
      </c>
      <c r="D24" s="92">
        <v>1</v>
      </c>
      <c r="E24" s="54" t="s">
        <v>240</v>
      </c>
    </row>
    <row r="25" spans="1:5" ht="13.5">
      <c r="A25" s="54" t="s">
        <v>37</v>
      </c>
      <c r="B25" s="94">
        <f t="shared" si="0"/>
        <v>1</v>
      </c>
      <c r="C25" s="91">
        <f>C16*12*0.00002</f>
        <v>48.00000000000001</v>
      </c>
      <c r="D25" s="92">
        <v>1</v>
      </c>
      <c r="E25" s="54" t="s">
        <v>158</v>
      </c>
    </row>
    <row r="26" spans="1:5" s="53" customFormat="1" ht="13.5">
      <c r="A26" s="54" t="s">
        <v>83</v>
      </c>
      <c r="B26" s="94">
        <f>ROUNDUP(C26*D26/1000,0)</f>
        <v>60</v>
      </c>
      <c r="C26" s="95">
        <v>5000</v>
      </c>
      <c r="D26" s="92">
        <v>12</v>
      </c>
      <c r="E26" s="54" t="s">
        <v>154</v>
      </c>
    </row>
    <row r="27" spans="1:5" ht="13.5">
      <c r="A27" s="55" t="s">
        <v>243</v>
      </c>
      <c r="B27" s="96">
        <f>ROUNDUP(C27*D27/1000,0)</f>
        <v>2400</v>
      </c>
      <c r="C27" s="97">
        <v>200000</v>
      </c>
      <c r="D27" s="98">
        <v>12</v>
      </c>
      <c r="E27" s="55" t="s">
        <v>155</v>
      </c>
    </row>
    <row r="28" spans="1:5" ht="13.5">
      <c r="A28" s="54" t="s">
        <v>28</v>
      </c>
      <c r="B28" s="93">
        <f>ROUNDUP(C28*D28/1000,0)</f>
        <v>341</v>
      </c>
      <c r="C28" s="91">
        <f>C27/22/8*1.25</f>
        <v>1420.4545454545453</v>
      </c>
      <c r="D28" s="92">
        <v>240</v>
      </c>
      <c r="E28" s="54" t="s">
        <v>70</v>
      </c>
    </row>
    <row r="29" spans="1:5" s="6" customFormat="1" ht="13.5">
      <c r="A29" s="55" t="s">
        <v>32</v>
      </c>
      <c r="B29" s="99">
        <f aca="true" t="shared" si="1" ref="B29:B36">ROUNDUP(C29*D29/1000,0)</f>
        <v>10</v>
      </c>
      <c r="C29" s="100">
        <v>9200</v>
      </c>
      <c r="D29" s="98">
        <v>1</v>
      </c>
      <c r="E29" s="55" t="s">
        <v>24</v>
      </c>
    </row>
    <row r="30" spans="1:5" ht="13.5">
      <c r="A30" s="54" t="s">
        <v>33</v>
      </c>
      <c r="B30" s="94">
        <f t="shared" si="1"/>
        <v>120</v>
      </c>
      <c r="C30" s="91">
        <f>C27*12*0.05</f>
        <v>120000</v>
      </c>
      <c r="D30" s="92">
        <v>1</v>
      </c>
      <c r="E30" s="54" t="s">
        <v>104</v>
      </c>
    </row>
    <row r="31" spans="1:5" ht="13.5">
      <c r="A31" s="54" t="s">
        <v>34</v>
      </c>
      <c r="B31" s="94">
        <f t="shared" si="1"/>
        <v>22</v>
      </c>
      <c r="C31" s="91">
        <v>21480</v>
      </c>
      <c r="D31" s="92">
        <v>1</v>
      </c>
      <c r="E31" s="54" t="s">
        <v>224</v>
      </c>
    </row>
    <row r="32" spans="1:5" ht="13.5">
      <c r="A32" s="54" t="s">
        <v>67</v>
      </c>
      <c r="B32" s="94">
        <f t="shared" si="1"/>
        <v>9</v>
      </c>
      <c r="C32" s="91">
        <v>8640</v>
      </c>
      <c r="D32" s="92">
        <v>1</v>
      </c>
      <c r="E32" s="54" t="s">
        <v>225</v>
      </c>
    </row>
    <row r="33" spans="1:5" ht="13.5">
      <c r="A33" s="54" t="s">
        <v>65</v>
      </c>
      <c r="B33" s="94">
        <f t="shared" si="1"/>
        <v>220</v>
      </c>
      <c r="C33" s="91">
        <f>C27*12*91.5/1000</f>
        <v>219600</v>
      </c>
      <c r="D33" s="92">
        <v>1</v>
      </c>
      <c r="E33" s="54" t="s">
        <v>156</v>
      </c>
    </row>
    <row r="34" spans="1:5" ht="13.5">
      <c r="A34" s="54" t="s">
        <v>35</v>
      </c>
      <c r="B34" s="94">
        <f t="shared" si="1"/>
        <v>15</v>
      </c>
      <c r="C34" s="91">
        <f>C27*12*0.006</f>
        <v>14400</v>
      </c>
      <c r="D34" s="92">
        <v>1</v>
      </c>
      <c r="E34" s="55" t="s">
        <v>157</v>
      </c>
    </row>
    <row r="35" spans="1:5" ht="13.5">
      <c r="A35" s="54" t="s">
        <v>36</v>
      </c>
      <c r="B35" s="94">
        <f t="shared" si="1"/>
        <v>8</v>
      </c>
      <c r="C35" s="91">
        <f>C27*12*0.003</f>
        <v>7200</v>
      </c>
      <c r="D35" s="92">
        <v>1</v>
      </c>
      <c r="E35" s="54" t="s">
        <v>240</v>
      </c>
    </row>
    <row r="36" spans="1:5" ht="13.5">
      <c r="A36" s="54" t="s">
        <v>37</v>
      </c>
      <c r="B36" s="94">
        <f t="shared" si="1"/>
        <v>1</v>
      </c>
      <c r="C36" s="91">
        <f>C27*12*0.00002</f>
        <v>48.00000000000001</v>
      </c>
      <c r="D36" s="92">
        <v>1</v>
      </c>
      <c r="E36" s="54" t="s">
        <v>158</v>
      </c>
    </row>
    <row r="37" spans="1:5" s="53" customFormat="1" ht="13.5">
      <c r="A37" s="54" t="s">
        <v>83</v>
      </c>
      <c r="B37" s="94">
        <f>ROUNDUP(C37*D37/1000,0)</f>
        <v>60</v>
      </c>
      <c r="C37" s="95">
        <v>5000</v>
      </c>
      <c r="D37" s="92">
        <v>12</v>
      </c>
      <c r="E37" s="54" t="s">
        <v>154</v>
      </c>
    </row>
    <row r="38" spans="1:5" ht="15" customHeight="1">
      <c r="A38" s="71" t="s">
        <v>141</v>
      </c>
      <c r="B38" s="101">
        <f>B39+B45+B50+B55+B59</f>
        <v>3338</v>
      </c>
      <c r="C38" s="161"/>
      <c r="D38" s="162"/>
      <c r="E38" s="71"/>
    </row>
    <row r="39" spans="1:5" ht="13.5">
      <c r="A39" s="62" t="s">
        <v>139</v>
      </c>
      <c r="B39" s="102">
        <f>SUM(B40:B43)</f>
        <v>452</v>
      </c>
      <c r="C39" s="125"/>
      <c r="D39" s="120"/>
      <c r="E39" s="62"/>
    </row>
    <row r="40" spans="1:5" ht="13.5">
      <c r="A40" s="55" t="s">
        <v>43</v>
      </c>
      <c r="B40" s="99">
        <f>ROUNDUP(C40*D40/1000,0)</f>
        <v>176</v>
      </c>
      <c r="C40" s="100">
        <v>29260</v>
      </c>
      <c r="D40" s="98">
        <v>6</v>
      </c>
      <c r="E40" s="55" t="s">
        <v>248</v>
      </c>
    </row>
    <row r="41" spans="1:5" ht="13.5">
      <c r="A41" s="55" t="s">
        <v>43</v>
      </c>
      <c r="B41" s="99">
        <f>ROUNDUP(C41*D41/1000,0)</f>
        <v>118</v>
      </c>
      <c r="C41" s="100">
        <v>29260</v>
      </c>
      <c r="D41" s="98">
        <v>4</v>
      </c>
      <c r="E41" s="55" t="s">
        <v>249</v>
      </c>
    </row>
    <row r="42" spans="1:5" ht="13.5">
      <c r="A42" s="55" t="s">
        <v>43</v>
      </c>
      <c r="B42" s="99">
        <f>ROUNDUP(C42*D42/1000,0)</f>
        <v>118</v>
      </c>
      <c r="C42" s="100">
        <v>29260</v>
      </c>
      <c r="D42" s="98">
        <v>4</v>
      </c>
      <c r="E42" s="55" t="s">
        <v>250</v>
      </c>
    </row>
    <row r="43" spans="1:5" ht="13.5">
      <c r="A43" s="55" t="s">
        <v>44</v>
      </c>
      <c r="B43" s="99">
        <f>ROUNDUP(C43*D43/1000,0)</f>
        <v>40</v>
      </c>
      <c r="C43" s="100">
        <v>9860</v>
      </c>
      <c r="D43" s="98">
        <v>4</v>
      </c>
      <c r="E43" s="55" t="s">
        <v>250</v>
      </c>
    </row>
    <row r="44" spans="1:5" ht="13.5">
      <c r="A44" s="55" t="s">
        <v>226</v>
      </c>
      <c r="B44" s="108"/>
      <c r="C44" s="137"/>
      <c r="D44" s="110"/>
      <c r="E44" s="107"/>
    </row>
    <row r="45" spans="1:5" ht="13.5">
      <c r="A45" s="55" t="s">
        <v>8</v>
      </c>
      <c r="B45" s="99">
        <f>SUM(B46:B48)</f>
        <v>324</v>
      </c>
      <c r="C45" s="138"/>
      <c r="D45" s="139"/>
      <c r="E45" s="55"/>
    </row>
    <row r="46" spans="1:5" ht="13.5">
      <c r="A46" s="55" t="s">
        <v>9</v>
      </c>
      <c r="B46" s="99">
        <f>ROUNDUP(C46*D46/1000,0)</f>
        <v>144</v>
      </c>
      <c r="C46" s="100">
        <v>12000</v>
      </c>
      <c r="D46" s="98">
        <v>12</v>
      </c>
      <c r="E46" s="55"/>
    </row>
    <row r="47" spans="1:5" ht="13.5">
      <c r="A47" s="55" t="s">
        <v>10</v>
      </c>
      <c r="B47" s="99">
        <f>ROUNDUP(C47*D47/1000,0)</f>
        <v>120</v>
      </c>
      <c r="C47" s="100">
        <v>10000</v>
      </c>
      <c r="D47" s="98">
        <v>12</v>
      </c>
      <c r="E47" s="55"/>
    </row>
    <row r="48" spans="1:5" ht="13.5">
      <c r="A48" s="55" t="s">
        <v>11</v>
      </c>
      <c r="B48" s="99">
        <f>ROUNDUP(C48*D48/1000,0)</f>
        <v>60</v>
      </c>
      <c r="C48" s="100">
        <v>5000</v>
      </c>
      <c r="D48" s="98">
        <v>12</v>
      </c>
      <c r="E48" s="55"/>
    </row>
    <row r="49" spans="1:5" ht="13.5">
      <c r="A49" s="55" t="s">
        <v>226</v>
      </c>
      <c r="B49" s="108"/>
      <c r="C49" s="130"/>
      <c r="D49" s="131"/>
      <c r="E49" s="55"/>
    </row>
    <row r="50" spans="1:5" ht="13.5">
      <c r="A50" s="55" t="s">
        <v>38</v>
      </c>
      <c r="B50" s="99">
        <f>SUM(B51:B53)</f>
        <v>627</v>
      </c>
      <c r="C50" s="100"/>
      <c r="D50" s="98"/>
      <c r="E50" s="55"/>
    </row>
    <row r="51" spans="1:5" ht="13.5">
      <c r="A51" s="55" t="s">
        <v>20</v>
      </c>
      <c r="B51" s="99">
        <f>ROUNDUP(C51*D51/1000,0)</f>
        <v>192</v>
      </c>
      <c r="C51" s="100">
        <v>16000</v>
      </c>
      <c r="D51" s="98">
        <v>12</v>
      </c>
      <c r="E51" s="55" t="s">
        <v>159</v>
      </c>
    </row>
    <row r="52" spans="1:5" ht="13.5">
      <c r="A52" s="55" t="s">
        <v>39</v>
      </c>
      <c r="B52" s="99">
        <f>ROUNDUP(C52*D52/1000,0)</f>
        <v>312</v>
      </c>
      <c r="C52" s="100">
        <f>26000*1</f>
        <v>26000</v>
      </c>
      <c r="D52" s="98">
        <v>12</v>
      </c>
      <c r="E52" s="55" t="s">
        <v>160</v>
      </c>
    </row>
    <row r="53" spans="1:5" ht="13.5">
      <c r="A53" s="55" t="s">
        <v>40</v>
      </c>
      <c r="B53" s="99">
        <f>ROUNDUP(C53*D53/1000,0)</f>
        <v>123</v>
      </c>
      <c r="C53" s="100">
        <f>10200*1</f>
        <v>10200</v>
      </c>
      <c r="D53" s="98">
        <v>12</v>
      </c>
      <c r="E53" s="55" t="s">
        <v>161</v>
      </c>
    </row>
    <row r="54" spans="1:5" ht="13.5">
      <c r="A54" s="55" t="s">
        <v>226</v>
      </c>
      <c r="B54" s="99"/>
      <c r="C54" s="100"/>
      <c r="D54" s="98"/>
      <c r="E54" s="55"/>
    </row>
    <row r="55" spans="1:5" ht="13.5">
      <c r="A55" s="55" t="s">
        <v>12</v>
      </c>
      <c r="B55" s="99">
        <f>SUM(B56:B57)</f>
        <v>375</v>
      </c>
      <c r="C55" s="100"/>
      <c r="D55" s="98"/>
      <c r="E55" s="55"/>
    </row>
    <row r="56" spans="1:5" ht="13.5">
      <c r="A56" s="55" t="s">
        <v>42</v>
      </c>
      <c r="B56" s="99">
        <f>ROUNDUP(C56*D56/1000,0)</f>
        <v>135</v>
      </c>
      <c r="C56" s="100">
        <v>11200</v>
      </c>
      <c r="D56" s="98">
        <v>12</v>
      </c>
      <c r="E56" s="63" t="s">
        <v>162</v>
      </c>
    </row>
    <row r="57" spans="1:5" ht="13.5">
      <c r="A57" s="55" t="s">
        <v>41</v>
      </c>
      <c r="B57" s="99">
        <f>ROUNDUP(C57*D57/1000,0)</f>
        <v>240</v>
      </c>
      <c r="C57" s="100">
        <v>20000</v>
      </c>
      <c r="D57" s="98">
        <v>12</v>
      </c>
      <c r="E57" s="55" t="s">
        <v>22</v>
      </c>
    </row>
    <row r="58" spans="1:5" ht="13.5">
      <c r="A58" s="55" t="s">
        <v>226</v>
      </c>
      <c r="B58" s="99"/>
      <c r="C58" s="100"/>
      <c r="D58" s="98"/>
      <c r="E58" s="86"/>
    </row>
    <row r="59" spans="1:5" ht="13.5">
      <c r="A59" s="55" t="s">
        <v>55</v>
      </c>
      <c r="B59" s="99">
        <f>SUM(B60:B62)</f>
        <v>1560</v>
      </c>
      <c r="C59" s="100"/>
      <c r="D59" s="98"/>
      <c r="E59" s="63"/>
    </row>
    <row r="60" spans="1:5" ht="13.5">
      <c r="A60" s="55" t="s">
        <v>52</v>
      </c>
      <c r="B60" s="99">
        <f>ROUNDUP(C60*D60/1000,0)</f>
        <v>960</v>
      </c>
      <c r="C60" s="100">
        <v>80000</v>
      </c>
      <c r="D60" s="98">
        <v>12</v>
      </c>
      <c r="E60" s="55" t="s">
        <v>85</v>
      </c>
    </row>
    <row r="61" spans="1:5" ht="13.5">
      <c r="A61" s="55" t="s">
        <v>57</v>
      </c>
      <c r="B61" s="99">
        <f>ROUNDUP(C61*D61/1000,0)</f>
        <v>240</v>
      </c>
      <c r="C61" s="100">
        <v>20000</v>
      </c>
      <c r="D61" s="98">
        <v>12</v>
      </c>
      <c r="E61" s="55" t="s">
        <v>86</v>
      </c>
    </row>
    <row r="62" spans="1:5" ht="13.5">
      <c r="A62" s="64" t="s">
        <v>53</v>
      </c>
      <c r="B62" s="132">
        <f>ROUNDUP(C62*D62/1000,0)</f>
        <v>360</v>
      </c>
      <c r="C62" s="133">
        <v>30000</v>
      </c>
      <c r="D62" s="134">
        <v>12</v>
      </c>
      <c r="E62" s="64" t="s">
        <v>68</v>
      </c>
    </row>
    <row r="63" spans="1:5" ht="14.25" thickBot="1">
      <c r="A63" s="55" t="s">
        <v>226</v>
      </c>
      <c r="B63" s="113"/>
      <c r="C63" s="142"/>
      <c r="D63" s="115"/>
      <c r="E63" s="86"/>
    </row>
    <row r="64" spans="1:5" ht="15" customHeight="1" thickTop="1">
      <c r="A64" s="65" t="s">
        <v>190</v>
      </c>
      <c r="B64" s="116">
        <f>B65+B122+B169</f>
        <v>22193</v>
      </c>
      <c r="C64" s="172"/>
      <c r="D64" s="173"/>
      <c r="E64" s="43"/>
    </row>
    <row r="65" spans="1:5" ht="15" customHeight="1">
      <c r="A65" s="66" t="s">
        <v>142</v>
      </c>
      <c r="B65" s="117">
        <f>B66+B87+B103+B112+B73+B80+B95</f>
        <v>8359</v>
      </c>
      <c r="C65" s="159"/>
      <c r="D65" s="160"/>
      <c r="E65" s="66"/>
    </row>
    <row r="66" spans="1:5" ht="15" customHeight="1">
      <c r="A66" s="61" t="s">
        <v>212</v>
      </c>
      <c r="B66" s="118">
        <f>SUM(B67:B71)</f>
        <v>1082</v>
      </c>
      <c r="C66" s="155"/>
      <c r="D66" s="156"/>
      <c r="E66" s="61"/>
    </row>
    <row r="67" spans="1:5" ht="13.5">
      <c r="A67" s="62" t="s">
        <v>13</v>
      </c>
      <c r="B67" s="102">
        <f>ROUNDUP(C67*D67/1000,0)</f>
        <v>600</v>
      </c>
      <c r="C67" s="125">
        <v>60000</v>
      </c>
      <c r="D67" s="120">
        <v>10</v>
      </c>
      <c r="E67" s="62" t="s">
        <v>58</v>
      </c>
    </row>
    <row r="68" spans="1:5" ht="13.5">
      <c r="A68" s="55" t="s">
        <v>87</v>
      </c>
      <c r="B68" s="99">
        <f>ROUNDUP(C68*D68/1000,0)</f>
        <v>12</v>
      </c>
      <c r="C68" s="100">
        <v>1200</v>
      </c>
      <c r="D68" s="98">
        <v>10</v>
      </c>
      <c r="E68" s="76" t="s">
        <v>58</v>
      </c>
    </row>
    <row r="69" spans="1:5" ht="13.5">
      <c r="A69" s="55" t="s">
        <v>14</v>
      </c>
      <c r="B69" s="99">
        <f>ROUNDUP(C69*D69/1000,0)</f>
        <v>300</v>
      </c>
      <c r="C69" s="91">
        <v>30000</v>
      </c>
      <c r="D69" s="92">
        <v>10</v>
      </c>
      <c r="E69" s="54" t="s">
        <v>167</v>
      </c>
    </row>
    <row r="70" spans="1:5" ht="13.5">
      <c r="A70" s="55" t="s">
        <v>46</v>
      </c>
      <c r="B70" s="99">
        <f>ROUNDUP(C70*D70/1000,0)</f>
        <v>50</v>
      </c>
      <c r="C70" s="100">
        <v>5000</v>
      </c>
      <c r="D70" s="98">
        <v>10</v>
      </c>
      <c r="E70" s="55" t="s">
        <v>117</v>
      </c>
    </row>
    <row r="71" spans="1:5" ht="13.5">
      <c r="A71" s="89" t="s">
        <v>238</v>
      </c>
      <c r="B71" s="99">
        <f>ROUNDUP(C71*D71/1000,0)</f>
        <v>120</v>
      </c>
      <c r="C71" s="100">
        <v>60000</v>
      </c>
      <c r="D71" s="98">
        <v>2</v>
      </c>
      <c r="E71" s="55" t="s">
        <v>168</v>
      </c>
    </row>
    <row r="72" spans="1:5" ht="13.5">
      <c r="A72" s="54" t="s">
        <v>226</v>
      </c>
      <c r="B72" s="121"/>
      <c r="C72" s="122"/>
      <c r="D72" s="123"/>
      <c r="E72" s="87"/>
    </row>
    <row r="73" spans="1:6" ht="15" customHeight="1">
      <c r="A73" s="61" t="s">
        <v>101</v>
      </c>
      <c r="B73" s="118">
        <f>SUM(B74:B78)</f>
        <v>982</v>
      </c>
      <c r="C73" s="155"/>
      <c r="D73" s="156"/>
      <c r="E73" s="61"/>
      <c r="F73" s="144"/>
    </row>
    <row r="74" spans="1:6" ht="13.5">
      <c r="A74" s="62" t="s">
        <v>13</v>
      </c>
      <c r="B74" s="99">
        <f>ROUNDUP(C74*D74/1000,0)</f>
        <v>500</v>
      </c>
      <c r="C74" s="119">
        <v>50000</v>
      </c>
      <c r="D74" s="120">
        <v>10</v>
      </c>
      <c r="E74" s="62" t="s">
        <v>58</v>
      </c>
      <c r="F74" s="144"/>
    </row>
    <row r="75" spans="1:6" ht="13.5">
      <c r="A75" s="55" t="s">
        <v>87</v>
      </c>
      <c r="B75" s="99">
        <f>ROUNDUP(C75*D75/1000,0)</f>
        <v>12</v>
      </c>
      <c r="C75" s="100">
        <v>1200</v>
      </c>
      <c r="D75" s="98">
        <v>10</v>
      </c>
      <c r="E75" s="76" t="s">
        <v>58</v>
      </c>
      <c r="F75" s="144"/>
    </row>
    <row r="76" spans="1:6" ht="13.5">
      <c r="A76" s="55" t="s">
        <v>14</v>
      </c>
      <c r="B76" s="99">
        <f>ROUNDUP(C76*D76/1000,0)</f>
        <v>300</v>
      </c>
      <c r="C76" s="91">
        <v>30000</v>
      </c>
      <c r="D76" s="92">
        <v>10</v>
      </c>
      <c r="E76" s="54" t="s">
        <v>167</v>
      </c>
      <c r="F76" s="144"/>
    </row>
    <row r="77" spans="1:6" ht="13.5">
      <c r="A77" s="55" t="s">
        <v>46</v>
      </c>
      <c r="B77" s="99">
        <f>ROUNDUP(C77*D77/1000,0)</f>
        <v>50</v>
      </c>
      <c r="C77" s="100">
        <v>5000</v>
      </c>
      <c r="D77" s="98">
        <v>10</v>
      </c>
      <c r="E77" s="55" t="s">
        <v>117</v>
      </c>
      <c r="F77" s="144"/>
    </row>
    <row r="78" spans="1:6" ht="13.5">
      <c r="A78" s="89" t="s">
        <v>238</v>
      </c>
      <c r="B78" s="99">
        <f>ROUNDUP(C78*D78/1000,0)</f>
        <v>120</v>
      </c>
      <c r="C78" s="100">
        <v>60000</v>
      </c>
      <c r="D78" s="98">
        <v>2</v>
      </c>
      <c r="E78" s="55" t="s">
        <v>168</v>
      </c>
      <c r="F78" s="144"/>
    </row>
    <row r="79" spans="1:6" ht="13.5">
      <c r="A79" s="87" t="s">
        <v>226</v>
      </c>
      <c r="B79" s="121"/>
      <c r="C79" s="122"/>
      <c r="D79" s="123"/>
      <c r="E79" s="87"/>
      <c r="F79" s="144"/>
    </row>
    <row r="80" spans="1:6" ht="15" customHeight="1">
      <c r="A80" s="61" t="s">
        <v>251</v>
      </c>
      <c r="B80" s="118">
        <f>SUM(B81:B85)</f>
        <v>982</v>
      </c>
      <c r="C80" s="155"/>
      <c r="D80" s="156"/>
      <c r="E80" s="61"/>
      <c r="F80" s="144"/>
    </row>
    <row r="81" spans="1:6" ht="13.5">
      <c r="A81" s="62" t="s">
        <v>13</v>
      </c>
      <c r="B81" s="99">
        <f>ROUNDUP(C81*D81/1000,0)</f>
        <v>500</v>
      </c>
      <c r="C81" s="119">
        <v>50000</v>
      </c>
      <c r="D81" s="120">
        <v>10</v>
      </c>
      <c r="E81" s="62" t="s">
        <v>58</v>
      </c>
      <c r="F81" s="144"/>
    </row>
    <row r="82" spans="1:6" ht="13.5">
      <c r="A82" s="55" t="s">
        <v>87</v>
      </c>
      <c r="B82" s="99">
        <f>ROUNDUP(C82*D82/1000,0)</f>
        <v>12</v>
      </c>
      <c r="C82" s="100">
        <v>1200</v>
      </c>
      <c r="D82" s="98">
        <v>10</v>
      </c>
      <c r="E82" s="76" t="s">
        <v>58</v>
      </c>
      <c r="F82" s="144"/>
    </row>
    <row r="83" spans="1:6" ht="13.5">
      <c r="A83" s="55" t="s">
        <v>14</v>
      </c>
      <c r="B83" s="99">
        <f>ROUNDUP(C83*D83/1000,0)</f>
        <v>300</v>
      </c>
      <c r="C83" s="91">
        <v>30000</v>
      </c>
      <c r="D83" s="92">
        <v>10</v>
      </c>
      <c r="E83" s="54" t="s">
        <v>167</v>
      </c>
      <c r="F83" s="144"/>
    </row>
    <row r="84" spans="1:6" ht="13.5">
      <c r="A84" s="55" t="s">
        <v>46</v>
      </c>
      <c r="B84" s="99">
        <f>ROUNDUP(C84*D84/1000,0)</f>
        <v>50</v>
      </c>
      <c r="C84" s="100">
        <v>5000</v>
      </c>
      <c r="D84" s="98">
        <v>10</v>
      </c>
      <c r="E84" s="55" t="s">
        <v>117</v>
      </c>
      <c r="F84" s="144"/>
    </row>
    <row r="85" spans="1:6" ht="13.5">
      <c r="A85" s="89" t="s">
        <v>238</v>
      </c>
      <c r="B85" s="99">
        <f>ROUNDUP(C85*D85/1000,0)</f>
        <v>120</v>
      </c>
      <c r="C85" s="100">
        <v>60000</v>
      </c>
      <c r="D85" s="98">
        <v>2</v>
      </c>
      <c r="E85" s="55" t="s">
        <v>168</v>
      </c>
      <c r="F85" s="144"/>
    </row>
    <row r="86" spans="1:6" ht="13.5">
      <c r="A86" s="87" t="s">
        <v>226</v>
      </c>
      <c r="B86" s="121"/>
      <c r="C86" s="122"/>
      <c r="D86" s="123"/>
      <c r="E86" s="87"/>
      <c r="F86" s="144"/>
    </row>
    <row r="87" spans="1:5" ht="15" customHeight="1">
      <c r="A87" s="61" t="s">
        <v>252</v>
      </c>
      <c r="B87" s="118">
        <f>SUM(B88:B93)</f>
        <v>906</v>
      </c>
      <c r="C87" s="155"/>
      <c r="D87" s="156"/>
      <c r="E87" s="61"/>
    </row>
    <row r="88" spans="1:5" ht="13.5">
      <c r="A88" s="62" t="s">
        <v>13</v>
      </c>
      <c r="B88" s="102">
        <f aca="true" t="shared" si="2" ref="B88:B93">ROUNDUP(C88*D88/1000,0)</f>
        <v>240</v>
      </c>
      <c r="C88" s="125">
        <v>30000</v>
      </c>
      <c r="D88" s="120">
        <v>8</v>
      </c>
      <c r="E88" s="77" t="s">
        <v>48</v>
      </c>
    </row>
    <row r="89" spans="1:5" ht="13.5">
      <c r="A89" s="55" t="s">
        <v>87</v>
      </c>
      <c r="B89" s="99">
        <f t="shared" si="2"/>
        <v>10</v>
      </c>
      <c r="C89" s="100">
        <v>1200</v>
      </c>
      <c r="D89" s="98">
        <v>8</v>
      </c>
      <c r="E89" s="55" t="s">
        <v>48</v>
      </c>
    </row>
    <row r="90" spans="1:5" ht="13.5">
      <c r="A90" s="55" t="s">
        <v>14</v>
      </c>
      <c r="B90" s="99">
        <f t="shared" si="2"/>
        <v>240</v>
      </c>
      <c r="C90" s="91">
        <v>30000</v>
      </c>
      <c r="D90" s="92">
        <v>8</v>
      </c>
      <c r="E90" s="54" t="s">
        <v>171</v>
      </c>
    </row>
    <row r="91" spans="1:5" ht="13.5">
      <c r="A91" s="55" t="s">
        <v>46</v>
      </c>
      <c r="B91" s="99">
        <f t="shared" si="2"/>
        <v>40</v>
      </c>
      <c r="C91" s="100">
        <v>5000</v>
      </c>
      <c r="D91" s="98">
        <v>8</v>
      </c>
      <c r="E91" s="55" t="s">
        <v>105</v>
      </c>
    </row>
    <row r="92" spans="1:5" ht="13.5">
      <c r="A92" s="55" t="s">
        <v>20</v>
      </c>
      <c r="B92" s="99">
        <f t="shared" si="2"/>
        <v>256</v>
      </c>
      <c r="C92" s="100">
        <v>32000</v>
      </c>
      <c r="D92" s="98">
        <v>8</v>
      </c>
      <c r="E92" s="55" t="s">
        <v>172</v>
      </c>
    </row>
    <row r="93" spans="1:5" ht="13.5">
      <c r="A93" s="89" t="s">
        <v>238</v>
      </c>
      <c r="B93" s="99">
        <f t="shared" si="2"/>
        <v>120</v>
      </c>
      <c r="C93" s="100">
        <v>60000</v>
      </c>
      <c r="D93" s="98">
        <v>2</v>
      </c>
      <c r="E93" s="55" t="s">
        <v>169</v>
      </c>
    </row>
    <row r="94" spans="1:5" ht="13.5">
      <c r="A94" s="54" t="s">
        <v>226</v>
      </c>
      <c r="B94" s="121"/>
      <c r="C94" s="122"/>
      <c r="D94" s="123"/>
      <c r="E94" s="87"/>
    </row>
    <row r="95" spans="1:6" ht="15" customHeight="1">
      <c r="A95" s="61" t="s">
        <v>263</v>
      </c>
      <c r="B95" s="118">
        <f>SUM(B96:B101)</f>
        <v>906</v>
      </c>
      <c r="C95" s="155"/>
      <c r="D95" s="156"/>
      <c r="E95" s="61"/>
      <c r="F95" s="144"/>
    </row>
    <row r="96" spans="1:6" ht="13.5">
      <c r="A96" s="62" t="s">
        <v>13</v>
      </c>
      <c r="B96" s="102">
        <f aca="true" t="shared" si="3" ref="B96:B101">ROUNDUP(C96*D96/1000,0)</f>
        <v>240</v>
      </c>
      <c r="C96" s="125">
        <v>30000</v>
      </c>
      <c r="D96" s="120">
        <v>8</v>
      </c>
      <c r="E96" s="77" t="s">
        <v>48</v>
      </c>
      <c r="F96" s="144"/>
    </row>
    <row r="97" spans="1:6" ht="13.5">
      <c r="A97" s="55" t="s">
        <v>87</v>
      </c>
      <c r="B97" s="99">
        <f t="shared" si="3"/>
        <v>10</v>
      </c>
      <c r="C97" s="100">
        <v>1200</v>
      </c>
      <c r="D97" s="98">
        <v>8</v>
      </c>
      <c r="E97" s="55" t="s">
        <v>48</v>
      </c>
      <c r="F97" s="144"/>
    </row>
    <row r="98" spans="1:6" ht="13.5">
      <c r="A98" s="55" t="s">
        <v>14</v>
      </c>
      <c r="B98" s="99">
        <f t="shared" si="3"/>
        <v>240</v>
      </c>
      <c r="C98" s="91">
        <v>30000</v>
      </c>
      <c r="D98" s="92">
        <v>8</v>
      </c>
      <c r="E98" s="54" t="s">
        <v>171</v>
      </c>
      <c r="F98" s="144"/>
    </row>
    <row r="99" spans="1:6" ht="13.5">
      <c r="A99" s="55" t="s">
        <v>46</v>
      </c>
      <c r="B99" s="99">
        <f t="shared" si="3"/>
        <v>40</v>
      </c>
      <c r="C99" s="100">
        <v>5000</v>
      </c>
      <c r="D99" s="98">
        <v>8</v>
      </c>
      <c r="E99" s="55" t="s">
        <v>105</v>
      </c>
      <c r="F99" s="144"/>
    </row>
    <row r="100" spans="1:6" ht="13.5">
      <c r="A100" s="55" t="s">
        <v>20</v>
      </c>
      <c r="B100" s="99">
        <f t="shared" si="3"/>
        <v>256</v>
      </c>
      <c r="C100" s="100">
        <v>32000</v>
      </c>
      <c r="D100" s="98">
        <v>8</v>
      </c>
      <c r="E100" s="55" t="s">
        <v>172</v>
      </c>
      <c r="F100" s="144"/>
    </row>
    <row r="101" spans="1:6" ht="13.5">
      <c r="A101" s="89" t="s">
        <v>238</v>
      </c>
      <c r="B101" s="99">
        <f t="shared" si="3"/>
        <v>120</v>
      </c>
      <c r="C101" s="100">
        <v>60000</v>
      </c>
      <c r="D101" s="98">
        <v>2</v>
      </c>
      <c r="E101" s="55" t="s">
        <v>169</v>
      </c>
      <c r="F101" s="144"/>
    </row>
    <row r="102" spans="1:6" ht="13.5">
      <c r="A102" s="54" t="s">
        <v>226</v>
      </c>
      <c r="B102" s="121"/>
      <c r="C102" s="122"/>
      <c r="D102" s="123"/>
      <c r="E102" s="87"/>
      <c r="F102" s="144"/>
    </row>
    <row r="103" spans="1:5" ht="15" customHeight="1">
      <c r="A103" s="61" t="s">
        <v>255</v>
      </c>
      <c r="B103" s="118">
        <f>SUM(B104:B110)</f>
        <v>1131</v>
      </c>
      <c r="C103" s="155"/>
      <c r="D103" s="156"/>
      <c r="E103" s="61"/>
    </row>
    <row r="104" spans="1:5" ht="13.5">
      <c r="A104" s="62" t="s">
        <v>13</v>
      </c>
      <c r="B104" s="102">
        <f aca="true" t="shared" si="4" ref="B104:B110">ROUNDUP(C104*D104/1000,0)</f>
        <v>300</v>
      </c>
      <c r="C104" s="125">
        <v>30000</v>
      </c>
      <c r="D104" s="120">
        <v>10</v>
      </c>
      <c r="E104" s="77" t="s">
        <v>173</v>
      </c>
    </row>
    <row r="105" spans="1:5" ht="13.5">
      <c r="A105" s="55" t="s">
        <v>88</v>
      </c>
      <c r="B105" s="99">
        <f t="shared" si="4"/>
        <v>104</v>
      </c>
      <c r="C105" s="100">
        <v>10400</v>
      </c>
      <c r="D105" s="98">
        <v>10</v>
      </c>
      <c r="E105" s="55" t="s">
        <v>173</v>
      </c>
    </row>
    <row r="106" spans="1:5" ht="13.5">
      <c r="A106" s="55" t="s">
        <v>14</v>
      </c>
      <c r="B106" s="99">
        <f t="shared" si="4"/>
        <v>480</v>
      </c>
      <c r="C106" s="91">
        <v>60000</v>
      </c>
      <c r="D106" s="92">
        <v>8</v>
      </c>
      <c r="E106" s="54" t="s">
        <v>171</v>
      </c>
    </row>
    <row r="107" spans="1:5" ht="13.5">
      <c r="A107" s="55" t="s">
        <v>46</v>
      </c>
      <c r="B107" s="99">
        <f t="shared" si="4"/>
        <v>40</v>
      </c>
      <c r="C107" s="100">
        <v>5000</v>
      </c>
      <c r="D107" s="98">
        <v>8</v>
      </c>
      <c r="E107" s="55" t="s">
        <v>105</v>
      </c>
    </row>
    <row r="108" spans="1:5" ht="13.5">
      <c r="A108" s="55" t="s">
        <v>18</v>
      </c>
      <c r="B108" s="99">
        <f t="shared" si="4"/>
        <v>57</v>
      </c>
      <c r="C108" s="100">
        <v>28500</v>
      </c>
      <c r="D108" s="98">
        <v>2</v>
      </c>
      <c r="E108" s="55" t="s">
        <v>174</v>
      </c>
    </row>
    <row r="109" spans="1:5" ht="13.5">
      <c r="A109" s="64" t="s">
        <v>21</v>
      </c>
      <c r="B109" s="132">
        <f t="shared" si="4"/>
        <v>30</v>
      </c>
      <c r="C109" s="133">
        <v>1000</v>
      </c>
      <c r="D109" s="134">
        <v>30</v>
      </c>
      <c r="E109" s="64" t="s">
        <v>175</v>
      </c>
    </row>
    <row r="110" spans="1:5" ht="13.5">
      <c r="A110" s="89" t="s">
        <v>238</v>
      </c>
      <c r="B110" s="99">
        <f t="shared" si="4"/>
        <v>120</v>
      </c>
      <c r="C110" s="100">
        <v>60000</v>
      </c>
      <c r="D110" s="98">
        <v>2</v>
      </c>
      <c r="E110" s="55" t="s">
        <v>169</v>
      </c>
    </row>
    <row r="111" spans="1:5" ht="13.5">
      <c r="A111" s="54" t="s">
        <v>226</v>
      </c>
      <c r="B111" s="121"/>
      <c r="C111" s="122"/>
      <c r="D111" s="123"/>
      <c r="E111" s="87"/>
    </row>
    <row r="112" spans="1:5" ht="15" customHeight="1">
      <c r="A112" s="61" t="s">
        <v>213</v>
      </c>
      <c r="B112" s="118">
        <f>SUM(B113:B120)</f>
        <v>2370</v>
      </c>
      <c r="C112" s="155"/>
      <c r="D112" s="156"/>
      <c r="E112" s="61"/>
    </row>
    <row r="113" spans="1:5" ht="13.5">
      <c r="A113" s="55" t="s">
        <v>118</v>
      </c>
      <c r="B113" s="99">
        <f aca="true" t="shared" si="5" ref="B113:B120">ROUNDUP(C113*D113/1000,0)</f>
        <v>80</v>
      </c>
      <c r="C113" s="100">
        <v>40000</v>
      </c>
      <c r="D113" s="98">
        <v>2</v>
      </c>
      <c r="E113" s="55" t="s">
        <v>227</v>
      </c>
    </row>
    <row r="114" spans="1:5" ht="13.5">
      <c r="A114" s="55" t="s">
        <v>119</v>
      </c>
      <c r="B114" s="99">
        <f t="shared" si="5"/>
        <v>20</v>
      </c>
      <c r="C114" s="100">
        <v>10000</v>
      </c>
      <c r="D114" s="98">
        <v>2</v>
      </c>
      <c r="E114" s="55" t="s">
        <v>228</v>
      </c>
    </row>
    <row r="115" spans="1:5" ht="13.5">
      <c r="A115" s="54" t="s">
        <v>122</v>
      </c>
      <c r="B115" s="99">
        <f t="shared" si="5"/>
        <v>300</v>
      </c>
      <c r="C115" s="100">
        <v>25000</v>
      </c>
      <c r="D115" s="98">
        <v>12</v>
      </c>
      <c r="E115" s="54" t="s">
        <v>200</v>
      </c>
    </row>
    <row r="116" spans="1:5" ht="13.5">
      <c r="A116" s="54" t="s">
        <v>120</v>
      </c>
      <c r="B116" s="99">
        <f t="shared" si="5"/>
        <v>280</v>
      </c>
      <c r="C116" s="100">
        <v>35000</v>
      </c>
      <c r="D116" s="98">
        <v>8</v>
      </c>
      <c r="E116" s="54" t="s">
        <v>176</v>
      </c>
    </row>
    <row r="117" spans="1:5" ht="13.5">
      <c r="A117" s="54" t="s">
        <v>121</v>
      </c>
      <c r="B117" s="99">
        <f t="shared" si="5"/>
        <v>1500</v>
      </c>
      <c r="C117" s="100">
        <v>15000</v>
      </c>
      <c r="D117" s="98">
        <v>100</v>
      </c>
      <c r="E117" s="54" t="s">
        <v>123</v>
      </c>
    </row>
    <row r="118" spans="1:5" ht="13.5">
      <c r="A118" s="55" t="s">
        <v>14</v>
      </c>
      <c r="B118" s="99">
        <f t="shared" si="5"/>
        <v>60</v>
      </c>
      <c r="C118" s="91">
        <v>30000</v>
      </c>
      <c r="D118" s="92">
        <v>2</v>
      </c>
      <c r="E118" s="54" t="s">
        <v>241</v>
      </c>
    </row>
    <row r="119" spans="1:5" ht="13.5">
      <c r="A119" s="55" t="s">
        <v>46</v>
      </c>
      <c r="B119" s="99">
        <f t="shared" si="5"/>
        <v>10</v>
      </c>
      <c r="C119" s="100">
        <v>5000</v>
      </c>
      <c r="D119" s="98">
        <v>2</v>
      </c>
      <c r="E119" s="55" t="s">
        <v>242</v>
      </c>
    </row>
    <row r="120" spans="1:5" ht="13.5">
      <c r="A120" s="89" t="s">
        <v>238</v>
      </c>
      <c r="B120" s="99">
        <f t="shared" si="5"/>
        <v>120</v>
      </c>
      <c r="C120" s="100">
        <v>60000</v>
      </c>
      <c r="D120" s="98">
        <v>2</v>
      </c>
      <c r="E120" s="55" t="s">
        <v>169</v>
      </c>
    </row>
    <row r="121" spans="1:5" ht="13.5">
      <c r="A121" s="54" t="s">
        <v>226</v>
      </c>
      <c r="B121" s="113"/>
      <c r="C121" s="122"/>
      <c r="D121" s="115"/>
      <c r="E121" s="86"/>
    </row>
    <row r="122" spans="1:5" ht="15" customHeight="1">
      <c r="A122" s="66" t="s">
        <v>143</v>
      </c>
      <c r="B122" s="117">
        <f>B123+B153+B160+B139+B146+B131</f>
        <v>5602</v>
      </c>
      <c r="C122" s="159"/>
      <c r="D122" s="160"/>
      <c r="E122" s="66"/>
    </row>
    <row r="123" spans="1:5" ht="15" customHeight="1">
      <c r="A123" s="61" t="s">
        <v>100</v>
      </c>
      <c r="B123" s="118">
        <f>SUM(B124:B129)</f>
        <v>957</v>
      </c>
      <c r="C123" s="155"/>
      <c r="D123" s="156"/>
      <c r="E123" s="61"/>
    </row>
    <row r="124" spans="1:5" ht="13.5">
      <c r="A124" s="54" t="s">
        <v>13</v>
      </c>
      <c r="B124" s="93">
        <f aca="true" t="shared" si="6" ref="B124:B129">ROUNDUP(C124*D124/1000,0)</f>
        <v>300</v>
      </c>
      <c r="C124" s="91">
        <v>30000</v>
      </c>
      <c r="D124" s="92">
        <v>10</v>
      </c>
      <c r="E124" s="54" t="s">
        <v>107</v>
      </c>
    </row>
    <row r="125" spans="1:5" ht="13.5">
      <c r="A125" s="55" t="s">
        <v>89</v>
      </c>
      <c r="B125" s="99">
        <f t="shared" si="6"/>
        <v>5</v>
      </c>
      <c r="C125" s="100">
        <v>500</v>
      </c>
      <c r="D125" s="98">
        <v>10</v>
      </c>
      <c r="E125" s="55"/>
    </row>
    <row r="126" spans="1:5" ht="13.5">
      <c r="A126" s="55" t="s">
        <v>14</v>
      </c>
      <c r="B126" s="99">
        <f t="shared" si="6"/>
        <v>390</v>
      </c>
      <c r="C126" s="91">
        <v>39000</v>
      </c>
      <c r="D126" s="92">
        <v>10</v>
      </c>
      <c r="E126" s="54" t="s">
        <v>108</v>
      </c>
    </row>
    <row r="127" spans="1:5" ht="13.5">
      <c r="A127" s="64" t="s">
        <v>76</v>
      </c>
      <c r="B127" s="132">
        <f t="shared" si="6"/>
        <v>2</v>
      </c>
      <c r="C127" s="133">
        <v>1000</v>
      </c>
      <c r="D127" s="134">
        <v>2</v>
      </c>
      <c r="E127" s="64" t="s">
        <v>179</v>
      </c>
    </row>
    <row r="128" spans="1:5" ht="13.5">
      <c r="A128" s="55" t="s">
        <v>79</v>
      </c>
      <c r="B128" s="99">
        <f t="shared" si="6"/>
        <v>20</v>
      </c>
      <c r="C128" s="100">
        <v>1000</v>
      </c>
      <c r="D128" s="98">
        <v>20</v>
      </c>
      <c r="E128" s="55" t="s">
        <v>177</v>
      </c>
    </row>
    <row r="129" spans="1:5" ht="13.5">
      <c r="A129" s="89" t="s">
        <v>238</v>
      </c>
      <c r="B129" s="99">
        <f t="shared" si="6"/>
        <v>240</v>
      </c>
      <c r="C129" s="100">
        <v>120000</v>
      </c>
      <c r="D129" s="98">
        <v>2</v>
      </c>
      <c r="E129" s="55" t="s">
        <v>170</v>
      </c>
    </row>
    <row r="130" spans="1:5" ht="13.5">
      <c r="A130" s="54" t="s">
        <v>226</v>
      </c>
      <c r="B130" s="121"/>
      <c r="C130" s="122"/>
      <c r="D130" s="123"/>
      <c r="E130" s="87"/>
    </row>
    <row r="131" spans="1:6" ht="15" customHeight="1">
      <c r="A131" s="61" t="s">
        <v>258</v>
      </c>
      <c r="B131" s="118">
        <f>SUM(B132:B137)</f>
        <v>957</v>
      </c>
      <c r="C131" s="155"/>
      <c r="D131" s="156"/>
      <c r="E131" s="61"/>
      <c r="F131" s="144"/>
    </row>
    <row r="132" spans="1:6" ht="13.5">
      <c r="A132" s="54" t="s">
        <v>13</v>
      </c>
      <c r="B132" s="93">
        <f aca="true" t="shared" si="7" ref="B132:B137">ROUNDUP(C132*D132/1000,0)</f>
        <v>300</v>
      </c>
      <c r="C132" s="91">
        <v>30000</v>
      </c>
      <c r="D132" s="92">
        <v>10</v>
      </c>
      <c r="E132" s="54" t="s">
        <v>107</v>
      </c>
      <c r="F132" s="144"/>
    </row>
    <row r="133" spans="1:6" ht="13.5">
      <c r="A133" s="55" t="s">
        <v>89</v>
      </c>
      <c r="B133" s="99">
        <f t="shared" si="7"/>
        <v>5</v>
      </c>
      <c r="C133" s="100">
        <v>500</v>
      </c>
      <c r="D133" s="98">
        <v>10</v>
      </c>
      <c r="E133" s="55"/>
      <c r="F133" s="144"/>
    </row>
    <row r="134" spans="1:6" ht="13.5">
      <c r="A134" s="55" t="s">
        <v>14</v>
      </c>
      <c r="B134" s="99">
        <f t="shared" si="7"/>
        <v>390</v>
      </c>
      <c r="C134" s="91">
        <v>39000</v>
      </c>
      <c r="D134" s="92">
        <v>10</v>
      </c>
      <c r="E134" s="54" t="s">
        <v>108</v>
      </c>
      <c r="F134" s="144"/>
    </row>
    <row r="135" spans="1:6" ht="13.5">
      <c r="A135" s="64" t="s">
        <v>76</v>
      </c>
      <c r="B135" s="132">
        <f t="shared" si="7"/>
        <v>2</v>
      </c>
      <c r="C135" s="133">
        <v>1000</v>
      </c>
      <c r="D135" s="134">
        <v>2</v>
      </c>
      <c r="E135" s="64" t="s">
        <v>179</v>
      </c>
      <c r="F135" s="144"/>
    </row>
    <row r="136" spans="1:6" ht="13.5">
      <c r="A136" s="55" t="s">
        <v>79</v>
      </c>
      <c r="B136" s="99">
        <f t="shared" si="7"/>
        <v>20</v>
      </c>
      <c r="C136" s="100">
        <v>1000</v>
      </c>
      <c r="D136" s="98">
        <v>20</v>
      </c>
      <c r="E136" s="55" t="s">
        <v>177</v>
      </c>
      <c r="F136" s="144"/>
    </row>
    <row r="137" spans="1:6" ht="13.5">
      <c r="A137" s="89" t="s">
        <v>238</v>
      </c>
      <c r="B137" s="99">
        <f t="shared" si="7"/>
        <v>240</v>
      </c>
      <c r="C137" s="100">
        <v>120000</v>
      </c>
      <c r="D137" s="98">
        <v>2</v>
      </c>
      <c r="E137" s="55" t="s">
        <v>170</v>
      </c>
      <c r="F137" s="144"/>
    </row>
    <row r="138" spans="1:6" ht="13.5">
      <c r="A138" s="54" t="s">
        <v>226</v>
      </c>
      <c r="B138" s="121"/>
      <c r="C138" s="122"/>
      <c r="D138" s="123"/>
      <c r="E138" s="87"/>
      <c r="F138" s="144"/>
    </row>
    <row r="139" spans="1:6" ht="15" customHeight="1">
      <c r="A139" s="61" t="s">
        <v>259</v>
      </c>
      <c r="B139" s="118">
        <f>SUM(B140:B144)</f>
        <v>951</v>
      </c>
      <c r="C139" s="163"/>
      <c r="D139" s="164"/>
      <c r="E139" s="124"/>
      <c r="F139" s="144"/>
    </row>
    <row r="140" spans="1:6" ht="13.5">
      <c r="A140" s="54" t="s">
        <v>13</v>
      </c>
      <c r="B140" s="93">
        <f>ROUNDUP(C140*D140/1000,0)</f>
        <v>300</v>
      </c>
      <c r="C140" s="91">
        <v>30000</v>
      </c>
      <c r="D140" s="92">
        <v>10</v>
      </c>
      <c r="E140" s="54" t="s">
        <v>58</v>
      </c>
      <c r="F140" s="144"/>
    </row>
    <row r="141" spans="1:6" ht="13.5">
      <c r="A141" s="55" t="s">
        <v>124</v>
      </c>
      <c r="B141" s="99">
        <f>ROUNDUP(C141*D141/1000,0)</f>
        <v>176</v>
      </c>
      <c r="C141" s="100">
        <v>29260</v>
      </c>
      <c r="D141" s="98">
        <v>6</v>
      </c>
      <c r="E141" s="55" t="s">
        <v>257</v>
      </c>
      <c r="F141" s="144"/>
    </row>
    <row r="142" spans="1:6" ht="13.5">
      <c r="A142" s="55" t="s">
        <v>14</v>
      </c>
      <c r="B142" s="99">
        <f>ROUNDUP(C142*D142/1000,0)</f>
        <v>195</v>
      </c>
      <c r="C142" s="91">
        <v>19500</v>
      </c>
      <c r="D142" s="92">
        <v>10</v>
      </c>
      <c r="E142" s="54" t="s">
        <v>110</v>
      </c>
      <c r="F142" s="144"/>
    </row>
    <row r="143" spans="1:6" ht="13.5">
      <c r="A143" s="55" t="s">
        <v>79</v>
      </c>
      <c r="B143" s="99">
        <f>ROUNDUP(C143*D143/1000,0)</f>
        <v>40</v>
      </c>
      <c r="C143" s="100">
        <v>20000</v>
      </c>
      <c r="D143" s="98">
        <v>2</v>
      </c>
      <c r="E143" s="55" t="s">
        <v>181</v>
      </c>
      <c r="F143" s="144"/>
    </row>
    <row r="144" spans="1:6" ht="13.5">
      <c r="A144" s="55" t="s">
        <v>17</v>
      </c>
      <c r="B144" s="99">
        <f>ROUNDUP(C144*D144/1000,0)</f>
        <v>240</v>
      </c>
      <c r="C144" s="100">
        <v>120000</v>
      </c>
      <c r="D144" s="98">
        <v>2</v>
      </c>
      <c r="E144" s="55" t="s">
        <v>170</v>
      </c>
      <c r="F144" s="144"/>
    </row>
    <row r="145" spans="1:6" ht="13.5">
      <c r="A145" s="87" t="s">
        <v>226</v>
      </c>
      <c r="B145" s="126"/>
      <c r="C145" s="127"/>
      <c r="D145" s="128"/>
      <c r="E145" s="129"/>
      <c r="F145" s="144"/>
    </row>
    <row r="146" spans="1:6" ht="15" customHeight="1">
      <c r="A146" s="61" t="s">
        <v>260</v>
      </c>
      <c r="B146" s="118">
        <f>SUM(B147:B151)</f>
        <v>951</v>
      </c>
      <c r="C146" s="163"/>
      <c r="D146" s="164"/>
      <c r="E146" s="124"/>
      <c r="F146" s="144"/>
    </row>
    <row r="147" spans="1:6" ht="13.5">
      <c r="A147" s="54" t="s">
        <v>13</v>
      </c>
      <c r="B147" s="93">
        <f>ROUNDUP(C147*D147/1000,0)</f>
        <v>300</v>
      </c>
      <c r="C147" s="91">
        <v>30000</v>
      </c>
      <c r="D147" s="92">
        <v>10</v>
      </c>
      <c r="E147" s="54" t="s">
        <v>58</v>
      </c>
      <c r="F147" s="144"/>
    </row>
    <row r="148" spans="1:6" ht="13.5">
      <c r="A148" s="55" t="s">
        <v>124</v>
      </c>
      <c r="B148" s="99">
        <f>ROUNDUP(C148*D148/1000,0)</f>
        <v>176</v>
      </c>
      <c r="C148" s="100">
        <v>29260</v>
      </c>
      <c r="D148" s="98">
        <v>6</v>
      </c>
      <c r="E148" s="55" t="s">
        <v>257</v>
      </c>
      <c r="F148" s="144"/>
    </row>
    <row r="149" spans="1:6" ht="13.5">
      <c r="A149" s="55" t="s">
        <v>14</v>
      </c>
      <c r="B149" s="99">
        <f>ROUNDUP(C149*D149/1000,0)</f>
        <v>195</v>
      </c>
      <c r="C149" s="91">
        <v>19500</v>
      </c>
      <c r="D149" s="92">
        <v>10</v>
      </c>
      <c r="E149" s="54" t="s">
        <v>110</v>
      </c>
      <c r="F149" s="144"/>
    </row>
    <row r="150" spans="1:6" ht="13.5">
      <c r="A150" s="55" t="s">
        <v>79</v>
      </c>
      <c r="B150" s="99">
        <f>ROUNDUP(C150*D150/1000,0)</f>
        <v>40</v>
      </c>
      <c r="C150" s="100">
        <v>20000</v>
      </c>
      <c r="D150" s="98">
        <v>2</v>
      </c>
      <c r="E150" s="55" t="s">
        <v>181</v>
      </c>
      <c r="F150" s="144"/>
    </row>
    <row r="151" spans="1:6" ht="13.5">
      <c r="A151" s="55" t="s">
        <v>17</v>
      </c>
      <c r="B151" s="99">
        <f>ROUNDUP(C151*D151/1000,0)</f>
        <v>240</v>
      </c>
      <c r="C151" s="100">
        <v>120000</v>
      </c>
      <c r="D151" s="98">
        <v>2</v>
      </c>
      <c r="E151" s="55" t="s">
        <v>170</v>
      </c>
      <c r="F151" s="144"/>
    </row>
    <row r="152" spans="1:6" ht="13.5">
      <c r="A152" s="87" t="s">
        <v>226</v>
      </c>
      <c r="B152" s="126"/>
      <c r="C152" s="127"/>
      <c r="D152" s="128"/>
      <c r="E152" s="129"/>
      <c r="F152" s="144"/>
    </row>
    <row r="153" spans="1:5" ht="15" customHeight="1">
      <c r="A153" s="61" t="s">
        <v>261</v>
      </c>
      <c r="B153" s="118">
        <f>SUM(B154:B158)</f>
        <v>951</v>
      </c>
      <c r="C153" s="155"/>
      <c r="D153" s="156"/>
      <c r="E153" s="61"/>
    </row>
    <row r="154" spans="1:5" ht="13.5">
      <c r="A154" s="54" t="s">
        <v>13</v>
      </c>
      <c r="B154" s="93">
        <f>ROUNDUP(C154*D154/1000,0)</f>
        <v>300</v>
      </c>
      <c r="C154" s="91">
        <v>30000</v>
      </c>
      <c r="D154" s="92">
        <v>10</v>
      </c>
      <c r="E154" s="54" t="s">
        <v>58</v>
      </c>
    </row>
    <row r="155" spans="1:5" ht="13.5">
      <c r="A155" s="55" t="s">
        <v>124</v>
      </c>
      <c r="B155" s="99">
        <f>ROUNDUP(C155*D155/1000,0)</f>
        <v>176</v>
      </c>
      <c r="C155" s="100">
        <v>29260</v>
      </c>
      <c r="D155" s="98">
        <v>6</v>
      </c>
      <c r="E155" s="55" t="s">
        <v>180</v>
      </c>
    </row>
    <row r="156" spans="1:5" ht="13.5">
      <c r="A156" s="55" t="s">
        <v>14</v>
      </c>
      <c r="B156" s="99">
        <f>ROUNDUP(C156*D156/1000,0)</f>
        <v>195</v>
      </c>
      <c r="C156" s="91">
        <v>19500</v>
      </c>
      <c r="D156" s="92">
        <v>10</v>
      </c>
      <c r="E156" s="54" t="s">
        <v>110</v>
      </c>
    </row>
    <row r="157" spans="1:5" ht="13.5">
      <c r="A157" s="55" t="s">
        <v>79</v>
      </c>
      <c r="B157" s="99">
        <f>ROUNDUP(C157*D157/1000,0)</f>
        <v>40</v>
      </c>
      <c r="C157" s="100">
        <v>20000</v>
      </c>
      <c r="D157" s="98">
        <v>2</v>
      </c>
      <c r="E157" s="55" t="s">
        <v>181</v>
      </c>
    </row>
    <row r="158" spans="1:5" ht="13.5">
      <c r="A158" s="89" t="s">
        <v>238</v>
      </c>
      <c r="B158" s="99">
        <f>ROUNDUP(C158*D158/1000,0)</f>
        <v>240</v>
      </c>
      <c r="C158" s="100">
        <v>120000</v>
      </c>
      <c r="D158" s="98">
        <v>2</v>
      </c>
      <c r="E158" s="55" t="s">
        <v>170</v>
      </c>
    </row>
    <row r="159" spans="1:5" ht="13.5">
      <c r="A159" s="54" t="s">
        <v>226</v>
      </c>
      <c r="B159" s="121"/>
      <c r="C159" s="122"/>
      <c r="D159" s="123"/>
      <c r="E159" s="87"/>
    </row>
    <row r="160" spans="1:5" ht="15" customHeight="1">
      <c r="A160" s="61" t="s">
        <v>262</v>
      </c>
      <c r="B160" s="118">
        <f>SUM(B161:B167)</f>
        <v>835</v>
      </c>
      <c r="C160" s="155"/>
      <c r="D160" s="156"/>
      <c r="E160" s="61"/>
    </row>
    <row r="161" spans="1:5" ht="13.5">
      <c r="A161" s="54" t="s">
        <v>13</v>
      </c>
      <c r="B161" s="93">
        <f aca="true" t="shared" si="8" ref="B161:B167">ROUNDUP(C161*D161/1000,0)</f>
        <v>300</v>
      </c>
      <c r="C161" s="91">
        <v>30000</v>
      </c>
      <c r="D161" s="92">
        <v>10</v>
      </c>
      <c r="E161" s="54" t="s">
        <v>58</v>
      </c>
    </row>
    <row r="162" spans="1:5" ht="13.5">
      <c r="A162" s="55" t="s">
        <v>87</v>
      </c>
      <c r="B162" s="99">
        <f t="shared" si="8"/>
        <v>12</v>
      </c>
      <c r="C162" s="100">
        <v>1200</v>
      </c>
      <c r="D162" s="98">
        <v>10</v>
      </c>
      <c r="E162" s="54" t="s">
        <v>58</v>
      </c>
    </row>
    <row r="163" spans="1:5" ht="13.5">
      <c r="A163" s="55" t="s">
        <v>14</v>
      </c>
      <c r="B163" s="99">
        <f t="shared" si="8"/>
        <v>156</v>
      </c>
      <c r="C163" s="91">
        <v>19500</v>
      </c>
      <c r="D163" s="92">
        <v>8</v>
      </c>
      <c r="E163" s="54" t="s">
        <v>80</v>
      </c>
    </row>
    <row r="164" spans="1:5" ht="13.5">
      <c r="A164" s="64" t="s">
        <v>77</v>
      </c>
      <c r="B164" s="132">
        <f t="shared" si="8"/>
        <v>57</v>
      </c>
      <c r="C164" s="100">
        <v>28500</v>
      </c>
      <c r="D164" s="134">
        <v>2</v>
      </c>
      <c r="E164" s="64" t="s">
        <v>109</v>
      </c>
    </row>
    <row r="165" spans="1:5" ht="13.5">
      <c r="A165" s="64" t="s">
        <v>81</v>
      </c>
      <c r="B165" s="132">
        <f t="shared" si="8"/>
        <v>40</v>
      </c>
      <c r="C165" s="133">
        <v>20000</v>
      </c>
      <c r="D165" s="134">
        <v>2</v>
      </c>
      <c r="E165" s="64" t="s">
        <v>82</v>
      </c>
    </row>
    <row r="166" spans="1:5" ht="13.5">
      <c r="A166" s="55" t="s">
        <v>79</v>
      </c>
      <c r="B166" s="99">
        <f t="shared" si="8"/>
        <v>30</v>
      </c>
      <c r="C166" s="100">
        <v>1000</v>
      </c>
      <c r="D166" s="98">
        <v>30</v>
      </c>
      <c r="E166" s="55" t="s">
        <v>127</v>
      </c>
    </row>
    <row r="167" spans="1:5" ht="13.5">
      <c r="A167" s="89" t="s">
        <v>238</v>
      </c>
      <c r="B167" s="99">
        <f t="shared" si="8"/>
        <v>240</v>
      </c>
      <c r="C167" s="100">
        <v>120000</v>
      </c>
      <c r="D167" s="98">
        <v>2</v>
      </c>
      <c r="E167" s="55" t="s">
        <v>182</v>
      </c>
    </row>
    <row r="168" spans="1:5" ht="13.5">
      <c r="A168" s="54" t="s">
        <v>226</v>
      </c>
      <c r="B168" s="121"/>
      <c r="C168" s="122"/>
      <c r="D168" s="123"/>
      <c r="E168" s="87"/>
    </row>
    <row r="169" spans="1:5" ht="15" customHeight="1">
      <c r="A169" s="66" t="s">
        <v>144</v>
      </c>
      <c r="B169" s="117">
        <f>B170+B174+B180+B186+B191+B194</f>
        <v>8232</v>
      </c>
      <c r="C169" s="170"/>
      <c r="D169" s="171"/>
      <c r="E169" s="4"/>
    </row>
    <row r="170" spans="1:5" ht="15" customHeight="1">
      <c r="A170" s="61" t="s">
        <v>51</v>
      </c>
      <c r="B170" s="118">
        <f>SUM(B171:B172)</f>
        <v>154</v>
      </c>
      <c r="C170" s="155"/>
      <c r="D170" s="156"/>
      <c r="E170" s="61"/>
    </row>
    <row r="171" spans="1:5" ht="13.5">
      <c r="A171" s="55" t="s">
        <v>16</v>
      </c>
      <c r="B171" s="99">
        <f>ROUNDUP(C171*D171/1000,0)</f>
        <v>60</v>
      </c>
      <c r="C171" s="100">
        <v>5000</v>
      </c>
      <c r="D171" s="98">
        <v>12</v>
      </c>
      <c r="E171" s="55" t="s">
        <v>29</v>
      </c>
    </row>
    <row r="172" spans="1:5" ht="13.5">
      <c r="A172" s="55" t="s">
        <v>27</v>
      </c>
      <c r="B172" s="99">
        <f>ROUNDUP(C172*D172/1000,0)</f>
        <v>94</v>
      </c>
      <c r="C172" s="100">
        <v>7800</v>
      </c>
      <c r="D172" s="98">
        <v>12</v>
      </c>
      <c r="E172" s="55"/>
    </row>
    <row r="173" spans="1:5" ht="13.5">
      <c r="A173" s="54" t="s">
        <v>226</v>
      </c>
      <c r="B173" s="113"/>
      <c r="C173" s="122"/>
      <c r="D173" s="115"/>
      <c r="E173" s="86"/>
    </row>
    <row r="174" spans="1:5" ht="15" customHeight="1">
      <c r="A174" s="61" t="s">
        <v>134</v>
      </c>
      <c r="B174" s="118">
        <f>SUM(B175:B178)</f>
        <v>910</v>
      </c>
      <c r="C174" s="155"/>
      <c r="D174" s="156"/>
      <c r="E174" s="61"/>
    </row>
    <row r="175" spans="1:5" ht="13.5">
      <c r="A175" s="55" t="s">
        <v>14</v>
      </c>
      <c r="B175" s="99">
        <f>ROUNDUP(C175*D175/1000,0)</f>
        <v>540</v>
      </c>
      <c r="C175" s="100">
        <v>90000</v>
      </c>
      <c r="D175" s="98">
        <v>6</v>
      </c>
      <c r="E175" s="55" t="s">
        <v>183</v>
      </c>
    </row>
    <row r="176" spans="1:5" ht="13.5">
      <c r="A176" s="55" t="s">
        <v>49</v>
      </c>
      <c r="B176" s="99">
        <f>ROUNDUP(C176*D176/1000,0)</f>
        <v>30</v>
      </c>
      <c r="C176" s="100">
        <v>15000</v>
      </c>
      <c r="D176" s="98">
        <v>2</v>
      </c>
      <c r="E176" s="55" t="s">
        <v>184</v>
      </c>
    </row>
    <row r="177" spans="1:5" ht="13.5">
      <c r="A177" s="54" t="s">
        <v>54</v>
      </c>
      <c r="B177" s="93">
        <f>ROUNDUP(C177*D177/1000,0)</f>
        <v>100</v>
      </c>
      <c r="C177" s="91">
        <v>50</v>
      </c>
      <c r="D177" s="92">
        <v>2000</v>
      </c>
      <c r="E177" s="54" t="s">
        <v>185</v>
      </c>
    </row>
    <row r="178" spans="1:5" ht="13.5">
      <c r="A178" s="55" t="s">
        <v>17</v>
      </c>
      <c r="B178" s="99">
        <f>ROUNDUP(C178*D178/1000,0)</f>
        <v>240</v>
      </c>
      <c r="C178" s="100">
        <v>120000</v>
      </c>
      <c r="D178" s="98">
        <v>2</v>
      </c>
      <c r="E178" s="89" t="s">
        <v>230</v>
      </c>
    </row>
    <row r="179" spans="1:5" ht="13.5">
      <c r="A179" s="54" t="s">
        <v>226</v>
      </c>
      <c r="B179" s="121"/>
      <c r="C179" s="122"/>
      <c r="D179" s="123"/>
      <c r="E179" s="87"/>
    </row>
    <row r="180" spans="1:5" ht="15" customHeight="1">
      <c r="A180" s="61" t="s">
        <v>135</v>
      </c>
      <c r="B180" s="118">
        <f>SUM(B181:B184)</f>
        <v>910</v>
      </c>
      <c r="C180" s="155"/>
      <c r="D180" s="156"/>
      <c r="E180" s="61"/>
    </row>
    <row r="181" spans="1:5" ht="13.5">
      <c r="A181" s="55" t="s">
        <v>14</v>
      </c>
      <c r="B181" s="99">
        <f>ROUNDUP(C181*D181/1000,0)</f>
        <v>540</v>
      </c>
      <c r="C181" s="100">
        <v>90000</v>
      </c>
      <c r="D181" s="98">
        <v>6</v>
      </c>
      <c r="E181" s="55" t="s">
        <v>183</v>
      </c>
    </row>
    <row r="182" spans="1:5" ht="13.5">
      <c r="A182" s="55" t="s">
        <v>49</v>
      </c>
      <c r="B182" s="99">
        <f>ROUNDUP(C182*D182/1000,0)</f>
        <v>30</v>
      </c>
      <c r="C182" s="100">
        <v>15000</v>
      </c>
      <c r="D182" s="98">
        <v>2</v>
      </c>
      <c r="E182" s="55" t="s">
        <v>184</v>
      </c>
    </row>
    <row r="183" spans="1:5" ht="13.5">
      <c r="A183" s="54" t="s">
        <v>54</v>
      </c>
      <c r="B183" s="93">
        <f>ROUNDUP(C183*D183/1000,0)</f>
        <v>100</v>
      </c>
      <c r="C183" s="91">
        <v>50</v>
      </c>
      <c r="D183" s="92">
        <v>2000</v>
      </c>
      <c r="E183" s="54" t="s">
        <v>185</v>
      </c>
    </row>
    <row r="184" spans="1:5" ht="13.5">
      <c r="A184" s="55" t="s">
        <v>17</v>
      </c>
      <c r="B184" s="99">
        <f>ROUNDUP(C184*D184/1000,0)</f>
        <v>240</v>
      </c>
      <c r="C184" s="100">
        <v>120000</v>
      </c>
      <c r="D184" s="98">
        <v>2</v>
      </c>
      <c r="E184" s="89" t="s">
        <v>230</v>
      </c>
    </row>
    <row r="185" spans="1:5" ht="13.5">
      <c r="A185" s="54" t="s">
        <v>226</v>
      </c>
      <c r="B185" s="121"/>
      <c r="C185" s="122"/>
      <c r="D185" s="123"/>
      <c r="E185" s="87"/>
    </row>
    <row r="186" spans="1:5" ht="15" customHeight="1">
      <c r="A186" s="61" t="s">
        <v>131</v>
      </c>
      <c r="B186" s="118">
        <f>SUM(B187:B189)</f>
        <v>5208</v>
      </c>
      <c r="C186" s="155"/>
      <c r="D186" s="156"/>
      <c r="E186" s="61"/>
    </row>
    <row r="187" spans="1:5" ht="13.5">
      <c r="A187" s="55" t="s">
        <v>111</v>
      </c>
      <c r="B187" s="99">
        <f>ROUNDUP(C187*D187/1000,0)</f>
        <v>4950</v>
      </c>
      <c r="C187" s="100">
        <v>55000</v>
      </c>
      <c r="D187" s="98">
        <v>90</v>
      </c>
      <c r="E187" s="55" t="s">
        <v>186</v>
      </c>
    </row>
    <row r="188" spans="1:5" ht="13.5">
      <c r="A188" s="54" t="s">
        <v>54</v>
      </c>
      <c r="B188" s="93">
        <f>ROUNDUP(C188*D188/1000,0)</f>
        <v>18</v>
      </c>
      <c r="C188" s="91">
        <v>200</v>
      </c>
      <c r="D188" s="92">
        <v>90</v>
      </c>
      <c r="E188" s="54" t="s">
        <v>187</v>
      </c>
    </row>
    <row r="189" spans="1:5" ht="13.5">
      <c r="A189" s="55" t="s">
        <v>17</v>
      </c>
      <c r="B189" s="99">
        <f>ROUNDUP(C189*D189/1000,0)</f>
        <v>240</v>
      </c>
      <c r="C189" s="100">
        <v>120000</v>
      </c>
      <c r="D189" s="98">
        <v>2</v>
      </c>
      <c r="E189" s="55" t="s">
        <v>170</v>
      </c>
    </row>
    <row r="190" spans="1:5" ht="13.5">
      <c r="A190" s="54" t="s">
        <v>226</v>
      </c>
      <c r="B190" s="113"/>
      <c r="C190" s="148"/>
      <c r="D190" s="115"/>
      <c r="E190" s="86"/>
    </row>
    <row r="191" spans="1:5" ht="15" customHeight="1">
      <c r="A191" s="61" t="s">
        <v>132</v>
      </c>
      <c r="B191" s="118">
        <f>SUM(B192:B192)</f>
        <v>240</v>
      </c>
      <c r="C191" s="155"/>
      <c r="D191" s="156"/>
      <c r="E191" s="61"/>
    </row>
    <row r="192" spans="1:5" ht="13.5">
      <c r="A192" s="62" t="s">
        <v>17</v>
      </c>
      <c r="B192" s="102">
        <f>ROUNDUP(C192*D192/1000,0)</f>
        <v>240</v>
      </c>
      <c r="C192" s="125">
        <v>120000</v>
      </c>
      <c r="D192" s="120">
        <v>2</v>
      </c>
      <c r="E192" s="62" t="s">
        <v>50</v>
      </c>
    </row>
    <row r="193" spans="1:5" ht="13.5">
      <c r="A193" s="54" t="s">
        <v>226</v>
      </c>
      <c r="B193" s="113"/>
      <c r="C193" s="148"/>
      <c r="D193" s="115"/>
      <c r="E193" s="86"/>
    </row>
    <row r="194" spans="1:5" ht="15" customHeight="1">
      <c r="A194" s="61" t="s">
        <v>133</v>
      </c>
      <c r="B194" s="118">
        <f>SUM(B195:B197)</f>
        <v>810</v>
      </c>
      <c r="C194" s="155"/>
      <c r="D194" s="156"/>
      <c r="E194" s="61"/>
    </row>
    <row r="195" spans="1:5" ht="13.5">
      <c r="A195" s="55" t="s">
        <v>14</v>
      </c>
      <c r="B195" s="99">
        <f>ROUNDUP(C195*D195/1000,0)</f>
        <v>540</v>
      </c>
      <c r="C195" s="100">
        <v>90000</v>
      </c>
      <c r="D195" s="98">
        <v>6</v>
      </c>
      <c r="E195" s="55" t="s">
        <v>188</v>
      </c>
    </row>
    <row r="196" spans="1:5" ht="13.5">
      <c r="A196" s="55" t="s">
        <v>49</v>
      </c>
      <c r="B196" s="99">
        <f>ROUNDUP(C196*D196/1000,0)</f>
        <v>30</v>
      </c>
      <c r="C196" s="100">
        <v>15000</v>
      </c>
      <c r="D196" s="98">
        <v>2</v>
      </c>
      <c r="E196" s="55" t="s">
        <v>189</v>
      </c>
    </row>
    <row r="197" spans="1:5" ht="13.5">
      <c r="A197" s="55" t="s">
        <v>17</v>
      </c>
      <c r="B197" s="99">
        <f>ROUNDUP(C197*D197/1000,0)</f>
        <v>240</v>
      </c>
      <c r="C197" s="100">
        <v>120000</v>
      </c>
      <c r="D197" s="98">
        <v>2</v>
      </c>
      <c r="E197" s="55" t="s">
        <v>170</v>
      </c>
    </row>
    <row r="198" spans="1:5" ht="14.25" thickBot="1">
      <c r="A198" s="54" t="s">
        <v>226</v>
      </c>
      <c r="B198" s="113"/>
      <c r="C198" s="148"/>
      <c r="D198" s="115"/>
      <c r="E198" s="86"/>
    </row>
    <row r="199" spans="1:5" ht="15" customHeight="1">
      <c r="A199" s="67" t="s">
        <v>214</v>
      </c>
      <c r="B199" s="68">
        <f>B4+B38+B64</f>
        <v>36284</v>
      </c>
      <c r="C199" s="157"/>
      <c r="D199" s="158"/>
      <c r="E199" s="67"/>
    </row>
    <row r="200" spans="1:5" ht="15" customHeight="1">
      <c r="A200" s="69" t="s">
        <v>192</v>
      </c>
      <c r="B200" s="70">
        <f>ROUNDDOWN(B199*0.1,0)</f>
        <v>3628</v>
      </c>
      <c r="C200" s="161"/>
      <c r="D200" s="162"/>
      <c r="E200" s="71"/>
    </row>
    <row r="201" spans="1:5" ht="23.25" customHeight="1" thickBot="1">
      <c r="A201" s="2" t="s">
        <v>215</v>
      </c>
      <c r="B201" s="3">
        <f>B199+B200</f>
        <v>39912</v>
      </c>
      <c r="C201" s="153"/>
      <c r="D201" s="154"/>
      <c r="E201" s="5"/>
    </row>
  </sheetData>
  <sheetProtection/>
  <mergeCells count="30">
    <mergeCell ref="C139:D139"/>
    <mergeCell ref="C146:D146"/>
    <mergeCell ref="C131:D131"/>
    <mergeCell ref="C95:D95"/>
    <mergeCell ref="A1:E1"/>
    <mergeCell ref="C3:D3"/>
    <mergeCell ref="C4:D4"/>
    <mergeCell ref="C38:D38"/>
    <mergeCell ref="C64:D64"/>
    <mergeCell ref="C65:D65"/>
    <mergeCell ref="C66:D66"/>
    <mergeCell ref="C87:D87"/>
    <mergeCell ref="C103:D103"/>
    <mergeCell ref="C112:D112"/>
    <mergeCell ref="C122:D122"/>
    <mergeCell ref="C123:D123"/>
    <mergeCell ref="C73:D73"/>
    <mergeCell ref="C80:D80"/>
    <mergeCell ref="C153:D153"/>
    <mergeCell ref="C160:D160"/>
    <mergeCell ref="C169:D169"/>
    <mergeCell ref="C170:D170"/>
    <mergeCell ref="C174:D174"/>
    <mergeCell ref="C180:D180"/>
    <mergeCell ref="C186:D186"/>
    <mergeCell ref="C191:D191"/>
    <mergeCell ref="C194:D194"/>
    <mergeCell ref="C199:D199"/>
    <mergeCell ref="C200:D200"/>
    <mergeCell ref="C201:D201"/>
  </mergeCells>
  <printOptions horizontalCentered="1"/>
  <pageMargins left="0" right="0" top="0.7874015748031497" bottom="0.3937007874015748" header="0.31496062992125984" footer="0"/>
  <pageSetup fitToHeight="0" fitToWidth="1" horizontalDpi="600" verticalDpi="600" orientation="portrait" paperSize="9" scale="92" r:id="rId1"/>
  <headerFooter>
    <oddHeader>&amp;R&amp;10様式第２号　&amp;A　&amp;P／&amp;N</oddHeader>
    <oddFooter>&amp;C&amp;10&amp;A　&amp;P／&amp;N</oddFooter>
  </headerFooter>
  <rowBreaks count="3" manualBreakCount="3">
    <brk id="63" max="4" man="1"/>
    <brk id="121" max="4" man="1"/>
    <brk id="168" max="4" man="1"/>
  </rowBreaks>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L17"/>
  <sheetViews>
    <sheetView view="pageBreakPreview" zoomScaleSheetLayoutView="100" zoomScalePageLayoutView="90" workbookViewId="0" topLeftCell="A1">
      <selection activeCell="I4" sqref="I4"/>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7" ht="22.5" customHeight="1">
      <c r="B1" s="165" t="s">
        <v>211</v>
      </c>
      <c r="C1" s="165"/>
      <c r="D1" s="165"/>
      <c r="E1" s="165"/>
      <c r="F1" s="165"/>
      <c r="G1" s="165"/>
    </row>
    <row r="2" spans="5:7" ht="25.5" customHeight="1" thickBot="1">
      <c r="E2" s="177" t="s">
        <v>198</v>
      </c>
      <c r="F2" s="177"/>
      <c r="G2" s="177"/>
    </row>
    <row r="3" spans="2:11" ht="29.25" customHeight="1">
      <c r="B3" s="178"/>
      <c r="C3" s="178"/>
      <c r="D3" s="79">
        <v>5</v>
      </c>
      <c r="E3" s="79">
        <v>6</v>
      </c>
      <c r="F3" s="79">
        <v>7</v>
      </c>
      <c r="G3" s="7" t="s">
        <v>30</v>
      </c>
      <c r="H3" s="82"/>
      <c r="I3" s="149" t="s">
        <v>269</v>
      </c>
      <c r="J3" s="149" t="s">
        <v>270</v>
      </c>
      <c r="K3" s="149" t="s">
        <v>271</v>
      </c>
    </row>
    <row r="4" spans="1:11" ht="29.25" customHeight="1">
      <c r="A4" s="190"/>
      <c r="B4" s="179" t="s">
        <v>140</v>
      </c>
      <c r="C4" s="179"/>
      <c r="D4" s="32">
        <f>'必要経費概算書（令和５年度分）'!B4</f>
        <v>5398</v>
      </c>
      <c r="E4" s="32">
        <f>'必要経費概算書（令和６年度分） '!B4</f>
        <v>10753</v>
      </c>
      <c r="F4" s="9">
        <f>'必要経費概算書（令和７年度分）'!B4</f>
        <v>10753</v>
      </c>
      <c r="G4" s="10">
        <f aca="true" t="shared" si="0" ref="G4:G10">SUM(D4:F4)*1000</f>
        <v>26904000</v>
      </c>
      <c r="H4" s="83"/>
      <c r="I4" s="81">
        <f>D4/D10</f>
        <v>0.2920521560352757</v>
      </c>
      <c r="J4" s="81">
        <f>E4/E10</f>
        <v>0.2976114693753287</v>
      </c>
      <c r="K4" s="81">
        <f>F4/F10</f>
        <v>0.29635652078050934</v>
      </c>
    </row>
    <row r="5" spans="1:12" ht="29.25" customHeight="1">
      <c r="A5" s="190"/>
      <c r="B5" s="180" t="s">
        <v>141</v>
      </c>
      <c r="C5" s="181"/>
      <c r="D5" s="32">
        <f>'必要経費概算書（令和５年度分）'!B38</f>
        <v>1796</v>
      </c>
      <c r="E5" s="8">
        <f>'必要経費概算書（令和６年度分） '!B38</f>
        <v>3238</v>
      </c>
      <c r="F5" s="9">
        <f>'必要経費概算書（令和７年度分）'!B38</f>
        <v>3338</v>
      </c>
      <c r="G5" s="10">
        <f t="shared" si="0"/>
        <v>8372000</v>
      </c>
      <c r="H5" s="84"/>
      <c r="I5" s="188" t="s">
        <v>221</v>
      </c>
      <c r="J5" s="188"/>
      <c r="K5" s="188"/>
      <c r="L5" s="188"/>
    </row>
    <row r="6" spans="1:9" ht="29.25" customHeight="1">
      <c r="A6" s="190"/>
      <c r="B6" s="40" t="s">
        <v>190</v>
      </c>
      <c r="C6" s="18"/>
      <c r="D6" s="35">
        <f>SUM(D7:D9)</f>
        <v>11289</v>
      </c>
      <c r="E6" s="19">
        <f>SUM(E7:E9)</f>
        <v>22140</v>
      </c>
      <c r="F6" s="20">
        <f>SUM(F7:F9)</f>
        <v>22193</v>
      </c>
      <c r="G6" s="21">
        <f t="shared" si="0"/>
        <v>55622000</v>
      </c>
      <c r="H6" s="84"/>
      <c r="I6" s="42"/>
    </row>
    <row r="7" spans="1:8" ht="29.25" customHeight="1">
      <c r="A7" s="190"/>
      <c r="B7" s="182" t="s">
        <v>194</v>
      </c>
      <c r="C7" s="183"/>
      <c r="D7" s="33">
        <f>'必要経費概算書（令和５年度分）'!B64</f>
        <v>4868</v>
      </c>
      <c r="E7" s="12">
        <f>'必要経費概算書（令和６年度分） '!B64</f>
        <v>9263</v>
      </c>
      <c r="F7" s="13">
        <f>'必要経費概算書（令和７年度分）'!B65</f>
        <v>8359</v>
      </c>
      <c r="G7" s="14">
        <f t="shared" si="0"/>
        <v>22490000</v>
      </c>
      <c r="H7" s="84"/>
    </row>
    <row r="8" spans="1:8" ht="29.25" customHeight="1">
      <c r="A8" s="190"/>
      <c r="B8" s="184" t="s">
        <v>195</v>
      </c>
      <c r="C8" s="185"/>
      <c r="D8" s="36">
        <f>'必要経費概算書（令和５年度分）'!B110</f>
        <v>2305</v>
      </c>
      <c r="E8" s="22">
        <f>'必要経費概算書（令和６年度分） '!B111</f>
        <v>4645</v>
      </c>
      <c r="F8" s="23">
        <f>'必要経費概算書（令和７年度分）'!B122</f>
        <v>5602</v>
      </c>
      <c r="G8" s="24">
        <f t="shared" si="0"/>
        <v>12552000</v>
      </c>
      <c r="H8" s="84"/>
    </row>
    <row r="9" spans="1:9" ht="29.25" customHeight="1">
      <c r="A9" s="191"/>
      <c r="B9" s="186" t="s">
        <v>196</v>
      </c>
      <c r="C9" s="187"/>
      <c r="D9" s="34">
        <f>'必要経費概算書（令和５年度分）'!B148</f>
        <v>4116</v>
      </c>
      <c r="E9" s="15">
        <f>'必要経費概算書（令和６年度分） '!B150</f>
        <v>8232</v>
      </c>
      <c r="F9" s="16">
        <f>'必要経費概算書（令和７年度分）'!B169</f>
        <v>8232</v>
      </c>
      <c r="G9" s="17">
        <f t="shared" si="0"/>
        <v>20580000</v>
      </c>
      <c r="H9" s="85"/>
      <c r="I9" s="11"/>
    </row>
    <row r="10" spans="1:8" ht="29.25" customHeight="1">
      <c r="A10" s="39"/>
      <c r="B10" s="41" t="s">
        <v>193</v>
      </c>
      <c r="C10" s="25" t="s">
        <v>191</v>
      </c>
      <c r="D10" s="32">
        <f>SUM(D4:D6)</f>
        <v>18483</v>
      </c>
      <c r="E10" s="32">
        <f>SUM(E4:E6)</f>
        <v>36131</v>
      </c>
      <c r="F10" s="32">
        <f>SUM(F4:F6)</f>
        <v>36284</v>
      </c>
      <c r="G10" s="17">
        <f t="shared" si="0"/>
        <v>90898000</v>
      </c>
      <c r="H10" s="84"/>
    </row>
    <row r="11" spans="1:8" ht="29.25" customHeight="1" thickBot="1">
      <c r="A11" s="39"/>
      <c r="B11" s="39" t="s">
        <v>192</v>
      </c>
      <c r="C11" s="26"/>
      <c r="D11" s="37">
        <f>ROUNDDOWN(D10*0.1,0)</f>
        <v>1848</v>
      </c>
      <c r="E11" s="27">
        <f>ROUNDDOWN(E10*0.1,0)</f>
        <v>3613</v>
      </c>
      <c r="F11" s="27">
        <f>ROUNDDOWN(F10*0.1,0)</f>
        <v>3628</v>
      </c>
      <c r="G11" s="28">
        <f>G10*0.1</f>
        <v>9089800</v>
      </c>
      <c r="H11" s="84"/>
    </row>
    <row r="12" spans="1:8" ht="29.25" customHeight="1" thickBot="1">
      <c r="A12" s="39"/>
      <c r="B12" s="189" t="s">
        <v>216</v>
      </c>
      <c r="C12" s="189"/>
      <c r="D12" s="38">
        <f>D10+D11</f>
        <v>20331</v>
      </c>
      <c r="E12" s="29">
        <f>E10+E11</f>
        <v>39744</v>
      </c>
      <c r="F12" s="30">
        <f>F10+F11</f>
        <v>39912</v>
      </c>
      <c r="G12" s="31">
        <f>G10+G11</f>
        <v>99987800</v>
      </c>
      <c r="H12" s="84"/>
    </row>
    <row r="13" spans="6:7" ht="13.5">
      <c r="F13" s="80" t="s">
        <v>56</v>
      </c>
      <c r="G13" s="80" t="s">
        <v>229</v>
      </c>
    </row>
    <row r="14" ht="15.75" thickBot="1"/>
    <row r="15" spans="3:7" s="47" customFormat="1" ht="12">
      <c r="C15" s="48" t="s">
        <v>62</v>
      </c>
      <c r="D15" s="49"/>
      <c r="E15" s="50" t="s">
        <v>63</v>
      </c>
      <c r="F15" s="49"/>
      <c r="G15" s="51" t="s">
        <v>61</v>
      </c>
    </row>
    <row r="16" spans="3:7" ht="29.25" customHeight="1" thickBot="1">
      <c r="C16" s="44">
        <f>G12</f>
        <v>99987800</v>
      </c>
      <c r="D16" s="45" t="s">
        <v>60</v>
      </c>
      <c r="E16" s="152">
        <v>110</v>
      </c>
      <c r="F16" s="45" t="s">
        <v>59</v>
      </c>
      <c r="G16" s="46">
        <f>C16/E16</f>
        <v>908980</v>
      </c>
    </row>
    <row r="17" ht="13.5">
      <c r="C17" s="47" t="s">
        <v>197</v>
      </c>
    </row>
    <row r="19" ht="15"/>
  </sheetData>
  <sheetProtection/>
  <mergeCells count="11">
    <mergeCell ref="B8:C8"/>
    <mergeCell ref="B9:C9"/>
    <mergeCell ref="I5:L5"/>
    <mergeCell ref="B12:C12"/>
    <mergeCell ref="A4:A9"/>
    <mergeCell ref="B1:G1"/>
    <mergeCell ref="E2:G2"/>
    <mergeCell ref="B3:C3"/>
    <mergeCell ref="B4:C4"/>
    <mergeCell ref="B5:C5"/>
    <mergeCell ref="B7:C7"/>
  </mergeCells>
  <conditionalFormatting sqref="I4:K4">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2023-03-28T05:25:19Z</dcterms:modified>
  <cp:category/>
  <cp:version/>
  <cp:contentType/>
  <cp:contentStatus/>
</cp:coreProperties>
</file>