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2552500_人材開発統括官　政策企画室\事業係\02 マネジメント力\09 公開作業\ＣＤの中身\PwC\04.教育訓練カリキュラム\"/>
    </mc:Choice>
  </mc:AlternateContent>
  <workbookProtection lockStructure="1"/>
  <bookViews>
    <workbookView xWindow="825" yWindow="1095" windowWidth="25365" windowHeight="14895" tabRatio="803" firstSheet="3" activeTab="3"/>
  </bookViews>
  <sheets>
    <sheet name="業種・規模_リスク有無 (得点)" sheetId="27" state="hidden" r:id="rId1"/>
    <sheet name="組織マネ_リスク影響 (得点)" sheetId="28" state="hidden" r:id="rId2"/>
    <sheet name="シグマ値" sheetId="9" state="hidden" r:id="rId3"/>
    <sheet name="自己診断シート" sheetId="25" r:id="rId4"/>
  </sheets>
  <definedNames>
    <definedName name="_xlnm._FilterDatabase" localSheetId="0" hidden="1">'業種・規模_リスク有無 (得点)'!$E$3:$H$18</definedName>
    <definedName name="_xlnm._FilterDatabase" localSheetId="1" hidden="1">'組織マネ_リスク影響 (得点)'!$C$3:$E$6</definedName>
    <definedName name="_xlnm.Print_Area" localSheetId="3">自己診断シート!$A$1:$N$136</definedName>
  </definedNames>
  <calcPr calcId="162913"/>
</workbook>
</file>

<file path=xl/calcChain.xml><?xml version="1.0" encoding="utf-8"?>
<calcChain xmlns="http://schemas.openxmlformats.org/spreadsheetml/2006/main">
  <c r="N91" i="25" l="1"/>
  <c r="N89" i="25"/>
  <c r="N87" i="25"/>
  <c r="N85" i="25"/>
  <c r="N83" i="25"/>
  <c r="N81" i="25"/>
  <c r="N79" i="25"/>
  <c r="N77" i="25"/>
  <c r="N75" i="25"/>
  <c r="N73" i="25"/>
  <c r="N71" i="25"/>
  <c r="N150" i="25"/>
  <c r="N149" i="25"/>
  <c r="N148" i="25"/>
  <c r="N147" i="25"/>
  <c r="N146" i="25"/>
  <c r="N145" i="25"/>
  <c r="N144" i="25"/>
  <c r="N143" i="25"/>
  <c r="N142" i="25"/>
  <c r="M150" i="25"/>
  <c r="M149" i="25"/>
  <c r="M148" i="25"/>
  <c r="M147" i="25"/>
  <c r="M146" i="25"/>
  <c r="M145" i="25"/>
  <c r="M144" i="25"/>
  <c r="M143" i="25"/>
  <c r="M142" i="25"/>
  <c r="H93" i="25" l="1"/>
  <c r="H94" i="25" s="1"/>
  <c r="I94" i="25" s="1"/>
  <c r="V142" i="25"/>
  <c r="V141" i="25"/>
  <c r="V144" i="25" l="1"/>
  <c r="P143" i="25" l="1"/>
  <c r="R143" i="25" s="1"/>
  <c r="P148" i="25"/>
  <c r="R148" i="25" s="1"/>
  <c r="P147" i="25"/>
  <c r="R147" i="25" s="1"/>
  <c r="P150" i="25"/>
  <c r="R150" i="25" s="1"/>
  <c r="X142" i="25"/>
  <c r="P144" i="25" l="1"/>
  <c r="R144" i="25" s="1"/>
  <c r="P149" i="25"/>
  <c r="R149" i="25" s="1"/>
  <c r="P142" i="25"/>
  <c r="R142" i="25" s="1"/>
  <c r="P145" i="25"/>
  <c r="R145" i="25" s="1"/>
  <c r="P146" i="25"/>
  <c r="R146" i="25" s="1"/>
  <c r="AE166" i="25" l="1"/>
  <c r="AD166" i="25"/>
  <c r="AE153" i="25"/>
  <c r="AD153" i="25"/>
  <c r="AE152" i="25"/>
  <c r="AE161" i="25" s="1"/>
  <c r="AE162" i="25" s="1"/>
  <c r="AD152" i="25"/>
  <c r="AD163" i="25" s="1"/>
  <c r="AD164" i="25" s="1"/>
  <c r="AD155" i="25" l="1"/>
  <c r="AD159" i="25" s="1"/>
  <c r="AE155" i="25"/>
  <c r="AE158" i="25" s="1"/>
  <c r="W143" i="25"/>
  <c r="X143" i="25" s="1"/>
  <c r="L93" i="25"/>
  <c r="K93" i="25"/>
  <c r="J93" i="25"/>
  <c r="I93" i="25"/>
  <c r="AE159" i="25" l="1"/>
  <c r="W144" i="25"/>
  <c r="X144" i="25" s="1"/>
  <c r="AD156" i="25"/>
  <c r="M153" i="25"/>
  <c r="N152" i="25"/>
  <c r="N161" i="25" s="1"/>
  <c r="N162" i="25" s="1"/>
  <c r="N153" i="25"/>
  <c r="M152" i="25"/>
  <c r="N156" i="25"/>
  <c r="N157" i="25" s="1"/>
  <c r="N164" i="25" s="1"/>
  <c r="M157" i="25"/>
  <c r="O142" i="25" l="1"/>
  <c r="Q142" i="25" s="1"/>
  <c r="S142" i="25" s="1"/>
  <c r="O148" i="25"/>
  <c r="Q148" i="25" s="1"/>
  <c r="S148" i="25" s="1"/>
  <c r="O146" i="25"/>
  <c r="Q146" i="25" s="1"/>
  <c r="S146" i="25" s="1"/>
  <c r="O147" i="25"/>
  <c r="Q147" i="25" s="1"/>
  <c r="S147" i="25" s="1"/>
  <c r="O149" i="25"/>
  <c r="Q149" i="25" s="1"/>
  <c r="S149" i="25" s="1"/>
  <c r="O150" i="25"/>
  <c r="Q150" i="25" s="1"/>
  <c r="S150" i="25" s="1"/>
  <c r="Y142" i="25"/>
  <c r="Z142" i="25" s="1"/>
  <c r="Y144" i="25"/>
  <c r="Z144" i="25" s="1"/>
  <c r="Y143" i="25"/>
  <c r="Z143" i="25" s="1"/>
  <c r="W145" i="25"/>
  <c r="X145" i="25" s="1"/>
  <c r="N155" i="25"/>
  <c r="N158" i="25" s="1"/>
  <c r="M158" i="25"/>
  <c r="M162" i="25"/>
  <c r="M155" i="25"/>
  <c r="M163" i="25"/>
  <c r="M164" i="25" s="1"/>
  <c r="AA142" i="25" l="1"/>
  <c r="O144" i="25"/>
  <c r="Q144" i="25" s="1"/>
  <c r="S144" i="25" s="1"/>
  <c r="AA144" i="25" s="1"/>
  <c r="O145" i="25"/>
  <c r="Q145" i="25" s="1"/>
  <c r="S145" i="25" s="1"/>
  <c r="O143" i="25"/>
  <c r="Q143" i="25" s="1"/>
  <c r="S143" i="25" s="1"/>
  <c r="AA143" i="25" s="1"/>
  <c r="Y145" i="25"/>
  <c r="Z145" i="25" s="1"/>
  <c r="W146" i="25"/>
  <c r="N159" i="25"/>
  <c r="M159" i="25"/>
  <c r="M156" i="25"/>
  <c r="C55" i="25" l="1"/>
  <c r="AA145" i="25"/>
  <c r="X146" i="25"/>
  <c r="Y146" i="25"/>
  <c r="W147" i="25"/>
  <c r="Z146" i="25" l="1"/>
  <c r="X147" i="25"/>
  <c r="Y147" i="25"/>
  <c r="W148" i="25"/>
  <c r="AA146" i="25" l="1"/>
  <c r="Z147" i="25"/>
  <c r="AA147" i="25" s="1"/>
  <c r="X148" i="25"/>
  <c r="Y148" i="25"/>
  <c r="W149" i="25"/>
  <c r="Z148" i="25" l="1"/>
  <c r="AA148" i="25" s="1"/>
  <c r="X149" i="25"/>
  <c r="Y149" i="25"/>
  <c r="W150" i="25"/>
  <c r="Z149" i="25" l="1"/>
  <c r="AA149" i="25" s="1"/>
  <c r="X150" i="25"/>
  <c r="Y150" i="25"/>
  <c r="Y153" i="25" s="1"/>
  <c r="X157" i="25" l="1"/>
  <c r="X158" i="25" s="1"/>
  <c r="Z150" i="25"/>
  <c r="C128" i="25" s="1"/>
  <c r="AE156" i="25"/>
  <c r="AE157" i="25" s="1"/>
  <c r="Y152" i="25"/>
  <c r="Y155" i="25" s="1"/>
  <c r="Y159" i="25" s="1"/>
  <c r="Y156" i="25"/>
  <c r="Y157" i="25" s="1"/>
  <c r="Y164" i="25" s="1"/>
  <c r="X152" i="25"/>
  <c r="X163" i="25" s="1"/>
  <c r="X164" i="25" s="1"/>
  <c r="X153" i="25"/>
  <c r="AD157" i="25"/>
  <c r="AD158" i="25" s="1"/>
  <c r="X162" i="25" l="1"/>
  <c r="AA150" i="25"/>
  <c r="A133" i="25" s="1"/>
  <c r="Y158" i="25"/>
  <c r="Y161" i="25"/>
  <c r="Y162" i="25" s="1"/>
  <c r="X155" i="25"/>
  <c r="X156" i="25" s="1"/>
  <c r="X159" i="25" l="1"/>
</calcChain>
</file>

<file path=xl/sharedStrings.xml><?xml version="1.0" encoding="utf-8"?>
<sst xmlns="http://schemas.openxmlformats.org/spreadsheetml/2006/main" count="457" uniqueCount="264">
  <si>
    <t>Q1_1</t>
  </si>
  <si>
    <t>Q1_2</t>
  </si>
  <si>
    <t>Q1_3</t>
  </si>
  <si>
    <t>Q1_4</t>
  </si>
  <si>
    <t>Q1_5</t>
  </si>
  <si>
    <t>Q1_6</t>
  </si>
  <si>
    <t>Q1_7</t>
  </si>
  <si>
    <t>Q1_8</t>
  </si>
  <si>
    <t>Q1_9</t>
  </si>
  <si>
    <t>Q1_10</t>
  </si>
  <si>
    <t>Q1_11</t>
  </si>
  <si>
    <t>Q1_12</t>
  </si>
  <si>
    <t>Q1_13</t>
  </si>
  <si>
    <t>Q1_14</t>
  </si>
  <si>
    <t>Q1_15</t>
  </si>
  <si>
    <t>Q1_16</t>
  </si>
  <si>
    <t>Q1_17</t>
  </si>
  <si>
    <t>Q1_18</t>
  </si>
  <si>
    <t>Q1_19</t>
  </si>
  <si>
    <t>Q1_20</t>
  </si>
  <si>
    <t>1．鉱業・採石業、砂利採取業</t>
  </si>
  <si>
    <t>2．建設業</t>
  </si>
  <si>
    <t>3．製造業</t>
  </si>
  <si>
    <t>4．電気・ガス・熱供給業</t>
  </si>
  <si>
    <t>5．情報通信業</t>
  </si>
  <si>
    <t>6．運輸業、郵便業</t>
  </si>
  <si>
    <t>7．卸売業</t>
  </si>
  <si>
    <t>8．小売業</t>
  </si>
  <si>
    <t>9．金融業、保険業</t>
  </si>
  <si>
    <t>10. 不動産業、物品賃貸業</t>
  </si>
  <si>
    <t>11. 学術研究、専門・技術サービス</t>
  </si>
  <si>
    <t>12. 宿泊業</t>
  </si>
  <si>
    <t>13. 飲食・サービス業</t>
  </si>
  <si>
    <t>14. 生活関連サービス業、娯楽業</t>
  </si>
  <si>
    <t>15. 教育、学習支援業</t>
  </si>
  <si>
    <t>16. 医療</t>
  </si>
  <si>
    <t>17. 福祉</t>
  </si>
  <si>
    <t>18. 複合サービス</t>
  </si>
  <si>
    <t>19. サービス業(他に分類されないもの)</t>
  </si>
  <si>
    <t>20.その他</t>
  </si>
  <si>
    <t>-</t>
  </si>
  <si>
    <t>製造業</t>
  </si>
  <si>
    <t>製造業</t>
    <rPh sb="0" eb="3">
      <t>セイゾウギョウ</t>
    </rPh>
    <phoneticPr fontId="18"/>
  </si>
  <si>
    <t>建設業</t>
  </si>
  <si>
    <t>建設業</t>
    <rPh sb="0" eb="2">
      <t>ケンセツ</t>
    </rPh>
    <rPh sb="2" eb="3">
      <t>ギョウ</t>
    </rPh>
    <phoneticPr fontId="18"/>
  </si>
  <si>
    <t>その他</t>
    <rPh sb="2" eb="3">
      <t>タ</t>
    </rPh>
    <phoneticPr fontId="18"/>
  </si>
  <si>
    <t>情報･インフラ</t>
    <rPh sb="0" eb="2">
      <t>ジョウホウ</t>
    </rPh>
    <phoneticPr fontId="18"/>
  </si>
  <si>
    <t>Q_No</t>
    <phoneticPr fontId="18"/>
  </si>
  <si>
    <t>match_No</t>
    <phoneticPr fontId="18"/>
  </si>
  <si>
    <t>Raw</t>
    <phoneticPr fontId="18"/>
  </si>
  <si>
    <t>運輸･郵便</t>
    <rPh sb="0" eb="2">
      <t>ウンユ</t>
    </rPh>
    <rPh sb="3" eb="5">
      <t>ユウビン</t>
    </rPh>
    <phoneticPr fontId="18"/>
  </si>
  <si>
    <t>卸売･小売</t>
    <rPh sb="0" eb="2">
      <t>オロシウリ</t>
    </rPh>
    <rPh sb="3" eb="5">
      <t>コウ</t>
    </rPh>
    <phoneticPr fontId="18"/>
  </si>
  <si>
    <t>サービス</t>
  </si>
  <si>
    <t>サービス</t>
    <phoneticPr fontId="18"/>
  </si>
  <si>
    <t>医療･福祉</t>
    <rPh sb="0" eb="2">
      <t>イリョウ</t>
    </rPh>
    <rPh sb="3" eb="5">
      <t>フクシ</t>
    </rPh>
    <phoneticPr fontId="18"/>
  </si>
  <si>
    <t>業種</t>
    <rPh sb="0" eb="2">
      <t>ギョウシュ</t>
    </rPh>
    <phoneticPr fontId="18"/>
  </si>
  <si>
    <t>Q1_Sum</t>
    <phoneticPr fontId="18"/>
  </si>
  <si>
    <t>Q1_Sum_No</t>
    <phoneticPr fontId="18"/>
  </si>
  <si>
    <t>リスク有無</t>
    <rPh sb="3" eb="5">
      <t>ウム</t>
    </rPh>
    <phoneticPr fontId="18"/>
  </si>
  <si>
    <t>マネプロ実態調査_20190924_クリーン済み_V0.03!TE</t>
    <phoneticPr fontId="18"/>
  </si>
  <si>
    <t>あった</t>
    <phoneticPr fontId="18"/>
  </si>
  <si>
    <t>労働時間管理に関するトラブル</t>
  </si>
  <si>
    <t>労働関連法規に関するトラブル</t>
  </si>
  <si>
    <t>職場コミュニケーションに関するトラブル</t>
  </si>
  <si>
    <t>職場における差別に関するトラブル</t>
  </si>
  <si>
    <t>労働安全衛生や従業員の心身の健康管理に関するトラブル</t>
  </si>
  <si>
    <t>業務遂行におけるトラブル</t>
  </si>
  <si>
    <t>従業員の不正・不法行為等に関するトラブル</t>
  </si>
  <si>
    <t>情報管理に関するトラブル</t>
  </si>
  <si>
    <t>合計</t>
    <rPh sb="0" eb="2">
      <t>ゴウケイ</t>
    </rPh>
    <phoneticPr fontId="18"/>
  </si>
  <si>
    <t>総数</t>
    <rPh sb="0" eb="2">
      <t>ソウスウ</t>
    </rPh>
    <phoneticPr fontId="2"/>
  </si>
  <si>
    <t>正規（％）</t>
    <rPh sb="0" eb="2">
      <t>セイキ</t>
    </rPh>
    <phoneticPr fontId="2"/>
  </si>
  <si>
    <t>非正規（％）</t>
    <rPh sb="0" eb="3">
      <t>ヒセイキ</t>
    </rPh>
    <phoneticPr fontId="2"/>
  </si>
  <si>
    <t>宿泊業，飲食サービス業</t>
    <rPh sb="4" eb="6">
      <t>インショク</t>
    </rPh>
    <rPh sb="10" eb="11">
      <t>ギョウ</t>
    </rPh>
    <phoneticPr fontId="1"/>
  </si>
  <si>
    <t>生活関連サービス業，娯楽業</t>
    <rPh sb="0" eb="2">
      <t>セイカツ</t>
    </rPh>
    <rPh sb="2" eb="4">
      <t>カンレン</t>
    </rPh>
    <rPh sb="8" eb="9">
      <t>ギョウ</t>
    </rPh>
    <rPh sb="10" eb="13">
      <t>ゴラクギョウ</t>
    </rPh>
    <phoneticPr fontId="1"/>
  </si>
  <si>
    <t>分類不能の産業</t>
  </si>
  <si>
    <t>農業</t>
    <rPh sb="0" eb="2">
      <t>ノウギョウ</t>
    </rPh>
    <phoneticPr fontId="2"/>
  </si>
  <si>
    <t>卸売業，小売業</t>
  </si>
  <si>
    <t>サービス業(他に分類されないもの)</t>
    <rPh sb="6" eb="7">
      <t>タ</t>
    </rPh>
    <rPh sb="8" eb="10">
      <t>ブンルイ</t>
    </rPh>
    <phoneticPr fontId="2"/>
  </si>
  <si>
    <t>教育，学習支援業</t>
  </si>
  <si>
    <t>医療，福祉</t>
  </si>
  <si>
    <t>不動産業，物品賃貸業</t>
    <rPh sb="5" eb="7">
      <t>ブッピン</t>
    </rPh>
    <rPh sb="7" eb="9">
      <t>チンタイ</t>
    </rPh>
    <rPh sb="9" eb="10">
      <t>ギョウ</t>
    </rPh>
    <phoneticPr fontId="2"/>
  </si>
  <si>
    <t>漁業</t>
  </si>
  <si>
    <t>複合サービス事業</t>
    <rPh sb="6" eb="7">
      <t>コト</t>
    </rPh>
    <phoneticPr fontId="2"/>
  </si>
  <si>
    <t>運輸業，郵便業</t>
  </si>
  <si>
    <t>学術研究，専門・技術サービス業</t>
    <rPh sb="0" eb="2">
      <t>ガクジュツ</t>
    </rPh>
    <rPh sb="2" eb="4">
      <t>ケンキュウ</t>
    </rPh>
    <rPh sb="5" eb="7">
      <t>センモン</t>
    </rPh>
    <rPh sb="8" eb="10">
      <t>ギジュツ</t>
    </rPh>
    <rPh sb="14" eb="15">
      <t>ギョウ</t>
    </rPh>
    <phoneticPr fontId="1"/>
  </si>
  <si>
    <t>金融業，保険業</t>
    <rPh sb="2" eb="3">
      <t>ギョウ</t>
    </rPh>
    <phoneticPr fontId="2"/>
  </si>
  <si>
    <t>情報通信業</t>
  </si>
  <si>
    <t>林業</t>
    <rPh sb="0" eb="2">
      <t>リンギョウ</t>
    </rPh>
    <phoneticPr fontId="2"/>
  </si>
  <si>
    <t>公務(他に分類されるものを除く)</t>
    <rPh sb="13" eb="14">
      <t>ノゾ</t>
    </rPh>
    <phoneticPr fontId="2"/>
  </si>
  <si>
    <t>電気・ガス・熱供給・水道業</t>
  </si>
  <si>
    <t>鉱業，採石業，砂利採取業</t>
    <rPh sb="3" eb="5">
      <t>サイセキ</t>
    </rPh>
    <rPh sb="5" eb="6">
      <t>ギョウ</t>
    </rPh>
    <rPh sb="7" eb="9">
      <t>ジャリ</t>
    </rPh>
    <rPh sb="9" eb="11">
      <t>サイシュ</t>
    </rPh>
    <rPh sb="11" eb="12">
      <t>ギョウ</t>
    </rPh>
    <phoneticPr fontId="2"/>
  </si>
  <si>
    <t>RANK</t>
  </si>
  <si>
    <t>Q1_Sum_No2</t>
    <phoneticPr fontId="18"/>
  </si>
  <si>
    <t>Q8（合計）</t>
    <rPh sb="3" eb="5">
      <t>ゴウケイ</t>
    </rPh>
    <phoneticPr fontId="18"/>
  </si>
  <si>
    <t>組織マネジメント_高</t>
    <rPh sb="0" eb="2">
      <t>ソシキ</t>
    </rPh>
    <rPh sb="9" eb="10">
      <t>タカ</t>
    </rPh>
    <phoneticPr fontId="18"/>
  </si>
  <si>
    <t>組織マネジメント_中</t>
    <rPh sb="0" eb="2">
      <t>ソシキ</t>
    </rPh>
    <rPh sb="9" eb="10">
      <t>チュウ</t>
    </rPh>
    <phoneticPr fontId="18"/>
  </si>
  <si>
    <t>組織マネジメント_低</t>
    <rPh sb="0" eb="2">
      <t>ソシキ</t>
    </rPh>
    <rPh sb="9" eb="10">
      <t>テイ</t>
    </rPh>
    <phoneticPr fontId="18"/>
  </si>
  <si>
    <t>100人未満</t>
    <rPh sb="3" eb="4">
      <t>ニン</t>
    </rPh>
    <rPh sb="4" eb="6">
      <t>ミマン</t>
    </rPh>
    <phoneticPr fontId="18"/>
  </si>
  <si>
    <t>100人～299人</t>
    <rPh sb="3" eb="4">
      <t>ニン</t>
    </rPh>
    <rPh sb="8" eb="9">
      <t>ニン</t>
    </rPh>
    <phoneticPr fontId="18"/>
  </si>
  <si>
    <t>Q13（合計）</t>
    <rPh sb="4" eb="6">
      <t>ゴウケイ</t>
    </rPh>
    <phoneticPr fontId="18"/>
  </si>
  <si>
    <t>リスク影響</t>
    <rPh sb="3" eb="5">
      <t>エイキョウ</t>
    </rPh>
    <phoneticPr fontId="18"/>
  </si>
  <si>
    <t>N数
(トラブル有り数)</t>
    <rPh sb="1" eb="2">
      <t>スウ</t>
    </rPh>
    <rPh sb="8" eb="9">
      <t>ア</t>
    </rPh>
    <rPh sb="10" eb="11">
      <t>スウ</t>
    </rPh>
    <phoneticPr fontId="18"/>
  </si>
  <si>
    <t>ポイント</t>
    <phoneticPr fontId="18"/>
  </si>
  <si>
    <t>　　「問題が発生した際の影響の大きさ」を考えてみましょう</t>
    <rPh sb="3" eb="5">
      <t>モンダイ</t>
    </rPh>
    <rPh sb="6" eb="8">
      <t>ハッセイ</t>
    </rPh>
    <rPh sb="10" eb="11">
      <t>サイ</t>
    </rPh>
    <rPh sb="12" eb="14">
      <t>エイキョウ</t>
    </rPh>
    <rPh sb="15" eb="16">
      <t>オオ</t>
    </rPh>
    <rPh sb="20" eb="21">
      <t>カンガ</t>
    </rPh>
    <phoneticPr fontId="18"/>
  </si>
  <si>
    <t>①</t>
    <phoneticPr fontId="18"/>
  </si>
  <si>
    <t>②</t>
    <phoneticPr fontId="18"/>
  </si>
  <si>
    <t>③</t>
    <phoneticPr fontId="18"/>
  </si>
  <si>
    <t>④</t>
    <phoneticPr fontId="18"/>
  </si>
  <si>
    <t>⑤</t>
    <phoneticPr fontId="18"/>
  </si>
  <si>
    <t>⑥</t>
    <phoneticPr fontId="18"/>
  </si>
  <si>
    <t>⑦</t>
    <phoneticPr fontId="18"/>
  </si>
  <si>
    <t>⑧</t>
    <phoneticPr fontId="18"/>
  </si>
  <si>
    <t>⑨</t>
    <phoneticPr fontId="18"/>
  </si>
  <si>
    <t>①労働時間管理に関するトラブル</t>
    <rPh sb="1" eb="3">
      <t>ロウドウ</t>
    </rPh>
    <rPh sb="3" eb="5">
      <t>ジカン</t>
    </rPh>
    <rPh sb="5" eb="7">
      <t>カンリ</t>
    </rPh>
    <rPh sb="8" eb="9">
      <t>カン</t>
    </rPh>
    <phoneticPr fontId="18"/>
  </si>
  <si>
    <t>１．９つのトラブル項目について、「問題が発生する頻度」と</t>
    <rPh sb="9" eb="11">
      <t>コウモク</t>
    </rPh>
    <rPh sb="17" eb="19">
      <t>モンダイ</t>
    </rPh>
    <rPh sb="20" eb="22">
      <t>ハッセイ</t>
    </rPh>
    <rPh sb="24" eb="26">
      <t>ヒンド</t>
    </rPh>
    <phoneticPr fontId="18"/>
  </si>
  <si>
    <t>②労働関連法規に関するトラブル</t>
    <rPh sb="1" eb="3">
      <t>ロウドウ</t>
    </rPh>
    <rPh sb="3" eb="5">
      <t>カンレン</t>
    </rPh>
    <rPh sb="5" eb="7">
      <t>ホウキ</t>
    </rPh>
    <rPh sb="8" eb="9">
      <t>カン</t>
    </rPh>
    <phoneticPr fontId="18"/>
  </si>
  <si>
    <t>③職場コミュニケーションに関するトラブル</t>
    <rPh sb="1" eb="3">
      <t>ショクバ</t>
    </rPh>
    <rPh sb="13" eb="14">
      <t>カン</t>
    </rPh>
    <phoneticPr fontId="18"/>
  </si>
  <si>
    <t>　トラブル</t>
    <phoneticPr fontId="18"/>
  </si>
  <si>
    <t>⑥業務遂行におけるトラブル</t>
    <rPh sb="1" eb="3">
      <t>ギョウム</t>
    </rPh>
    <rPh sb="3" eb="5">
      <t>スイコウ</t>
    </rPh>
    <phoneticPr fontId="18"/>
  </si>
  <si>
    <t>⑦従業員の不正･不法行為等に関する</t>
    <rPh sb="1" eb="4">
      <t>ジュウギョウイン</t>
    </rPh>
    <rPh sb="5" eb="7">
      <t>フセイ</t>
    </rPh>
    <rPh sb="8" eb="10">
      <t>フホウ</t>
    </rPh>
    <rPh sb="10" eb="12">
      <t>コウイ</t>
    </rPh>
    <rPh sb="12" eb="13">
      <t>ナド</t>
    </rPh>
    <rPh sb="14" eb="15">
      <t>カン</t>
    </rPh>
    <phoneticPr fontId="18"/>
  </si>
  <si>
    <t>⑧情報管理に関するトラブル</t>
    <rPh sb="1" eb="3">
      <t>ジョウホウ</t>
    </rPh>
    <rPh sb="3" eb="5">
      <t>カンリ</t>
    </rPh>
    <rPh sb="6" eb="7">
      <t>カン</t>
    </rPh>
    <phoneticPr fontId="18"/>
  </si>
  <si>
    <t>頻度</t>
    <rPh sb="0" eb="2">
      <t>ヒンド</t>
    </rPh>
    <phoneticPr fontId="18"/>
  </si>
  <si>
    <t>影響度</t>
    <rPh sb="0" eb="3">
      <t>エイキョウド</t>
    </rPh>
    <phoneticPr fontId="18"/>
  </si>
  <si>
    <t>※</t>
    <phoneticPr fontId="18"/>
  </si>
  <si>
    <t>２．貴社の全従業員数（非正規社員・派遣社員</t>
    <rPh sb="2" eb="4">
      <t>キシャ</t>
    </rPh>
    <rPh sb="5" eb="6">
      <t>ゼン</t>
    </rPh>
    <rPh sb="6" eb="9">
      <t>ジュウギョウイン</t>
    </rPh>
    <rPh sb="9" eb="10">
      <t>スウ</t>
    </rPh>
    <rPh sb="11" eb="12">
      <t>ヒ</t>
    </rPh>
    <rPh sb="12" eb="14">
      <t>セイキ</t>
    </rPh>
    <rPh sb="14" eb="16">
      <t>シャイン</t>
    </rPh>
    <rPh sb="17" eb="19">
      <t>ハケン</t>
    </rPh>
    <rPh sb="19" eb="21">
      <t>シャイン</t>
    </rPh>
    <phoneticPr fontId="18"/>
  </si>
  <si>
    <t>※プルダウン</t>
    <phoneticPr fontId="18"/>
  </si>
  <si>
    <t>　　を含む）はどの程度ですか。</t>
    <rPh sb="9" eb="11">
      <t>テイド</t>
    </rPh>
    <phoneticPr fontId="18"/>
  </si>
  <si>
    <t>１．貴社の主たる業種はどれに該当しますか。</t>
    <rPh sb="2" eb="4">
      <t>キシャ</t>
    </rPh>
    <rPh sb="5" eb="6">
      <t>シュ</t>
    </rPh>
    <rPh sb="8" eb="10">
      <t>ギョウシュ</t>
    </rPh>
    <rPh sb="14" eb="16">
      <t>ガイトウ</t>
    </rPh>
    <phoneticPr fontId="18"/>
  </si>
  <si>
    <t>　　していますか。</t>
    <phoneticPr fontId="18"/>
  </si>
  <si>
    <t>①部下の動機づけ、モチベーションの</t>
    <rPh sb="1" eb="3">
      <t>ブカ</t>
    </rPh>
    <rPh sb="4" eb="6">
      <t>ドウキ</t>
    </rPh>
    <phoneticPr fontId="18"/>
  </si>
  <si>
    <t>　維持・管理</t>
    <rPh sb="1" eb="3">
      <t>イジ</t>
    </rPh>
    <rPh sb="4" eb="6">
      <t>カンリ</t>
    </rPh>
    <phoneticPr fontId="18"/>
  </si>
  <si>
    <t>（a）トラブル対策の優先度を自分で考えてみましょう</t>
    <rPh sb="7" eb="9">
      <t>タイサク</t>
    </rPh>
    <rPh sb="10" eb="13">
      <t>ユウセンド</t>
    </rPh>
    <rPh sb="14" eb="16">
      <t>ジブン</t>
    </rPh>
    <rPh sb="17" eb="18">
      <t>カンガ</t>
    </rPh>
    <phoneticPr fontId="18"/>
  </si>
  <si>
    <t>（b）診断ツールの設問に回答しましょう</t>
    <rPh sb="3" eb="5">
      <t>シンダン</t>
    </rPh>
    <rPh sb="9" eb="11">
      <t>セツモン</t>
    </rPh>
    <rPh sb="12" eb="14">
      <t>カイトウ</t>
    </rPh>
    <phoneticPr fontId="18"/>
  </si>
  <si>
    <t>（c）診断ツールの出力結果を確認しましょう</t>
    <rPh sb="3" eb="5">
      <t>シンダン</t>
    </rPh>
    <rPh sb="9" eb="11">
      <t>シュツリョク</t>
    </rPh>
    <rPh sb="11" eb="13">
      <t>ケッカ</t>
    </rPh>
    <rPh sb="14" eb="16">
      <t>カクニン</t>
    </rPh>
    <phoneticPr fontId="18"/>
  </si>
  <si>
    <t>②部下を育成する</t>
    <rPh sb="1" eb="3">
      <t>ブカ</t>
    </rPh>
    <rPh sb="4" eb="6">
      <t>イクセイ</t>
    </rPh>
    <phoneticPr fontId="18"/>
  </si>
  <si>
    <t>③部下の評価や査定を行う</t>
    <rPh sb="1" eb="3">
      <t>ブカ</t>
    </rPh>
    <rPh sb="4" eb="6">
      <t>ヒョウカ</t>
    </rPh>
    <rPh sb="7" eb="9">
      <t>サテイ</t>
    </rPh>
    <rPh sb="10" eb="11">
      <t>オコナ</t>
    </rPh>
    <phoneticPr fontId="18"/>
  </si>
  <si>
    <t>④自部門の方針や戦略を立て、それを発信・</t>
    <rPh sb="1" eb="4">
      <t>ジブモン</t>
    </rPh>
    <rPh sb="5" eb="7">
      <t>ホウシン</t>
    </rPh>
    <rPh sb="8" eb="10">
      <t>センリャク</t>
    </rPh>
    <rPh sb="11" eb="12">
      <t>タ</t>
    </rPh>
    <rPh sb="17" eb="19">
      <t>ハッシン</t>
    </rPh>
    <phoneticPr fontId="18"/>
  </si>
  <si>
    <t>　浸透させる</t>
    <rPh sb="1" eb="3">
      <t>シントウ</t>
    </rPh>
    <phoneticPr fontId="18"/>
  </si>
  <si>
    <t>⑤自部門の業務プロセスを改善する</t>
    <rPh sb="1" eb="4">
      <t>ジブモン</t>
    </rPh>
    <rPh sb="5" eb="7">
      <t>ギョウム</t>
    </rPh>
    <rPh sb="12" eb="14">
      <t>カイゼン</t>
    </rPh>
    <phoneticPr fontId="18"/>
  </si>
  <si>
    <t>⑥自部門の予算を管理する</t>
    <rPh sb="1" eb="4">
      <t>ジブモン</t>
    </rPh>
    <rPh sb="5" eb="7">
      <t>ヨサン</t>
    </rPh>
    <rPh sb="8" eb="10">
      <t>カンリ</t>
    </rPh>
    <phoneticPr fontId="18"/>
  </si>
  <si>
    <t>⑦自部門の業績を伸ばす</t>
    <rPh sb="1" eb="4">
      <t>ジブモン</t>
    </rPh>
    <rPh sb="5" eb="7">
      <t>ギョウセキ</t>
    </rPh>
    <rPh sb="8" eb="9">
      <t>ノ</t>
    </rPh>
    <phoneticPr fontId="18"/>
  </si>
  <si>
    <t>⑧社内外・部門内外でのトラブルを速やかに</t>
    <rPh sb="1" eb="4">
      <t>シャナイガイ</t>
    </rPh>
    <rPh sb="5" eb="7">
      <t>ブモン</t>
    </rPh>
    <rPh sb="7" eb="9">
      <t>ナイガイ</t>
    </rPh>
    <rPh sb="16" eb="17">
      <t>スミ</t>
    </rPh>
    <phoneticPr fontId="18"/>
  </si>
  <si>
    <t>　解決する</t>
    <rPh sb="1" eb="3">
      <t>カイケツ</t>
    </rPh>
    <phoneticPr fontId="18"/>
  </si>
  <si>
    <t>⑨社内外・部門内外との交渉・連絡・調整の</t>
    <rPh sb="1" eb="4">
      <t>シャナイガイ</t>
    </rPh>
    <rPh sb="5" eb="7">
      <t>ブモン</t>
    </rPh>
    <rPh sb="7" eb="9">
      <t>ナイガイ</t>
    </rPh>
    <rPh sb="11" eb="13">
      <t>コウショウ</t>
    </rPh>
    <rPh sb="14" eb="16">
      <t>レンラク</t>
    </rPh>
    <rPh sb="17" eb="19">
      <t>チョウセイ</t>
    </rPh>
    <phoneticPr fontId="18"/>
  </si>
  <si>
    <t>　責任を果たす</t>
    <rPh sb="1" eb="3">
      <t>セキニン</t>
    </rPh>
    <rPh sb="4" eb="5">
      <t>ハ</t>
    </rPh>
    <phoneticPr fontId="18"/>
  </si>
  <si>
    <t>⑩経営情報を部下へ伝達する</t>
    <rPh sb="1" eb="3">
      <t>ケイエイ</t>
    </rPh>
    <rPh sb="3" eb="5">
      <t>ジョウホウ</t>
    </rPh>
    <rPh sb="6" eb="8">
      <t>ブカ</t>
    </rPh>
    <rPh sb="9" eb="11">
      <t>デンタツ</t>
    </rPh>
    <phoneticPr fontId="18"/>
  </si>
  <si>
    <t>⑪現場情報を上司へ伝達する</t>
    <rPh sb="1" eb="3">
      <t>ゲンバ</t>
    </rPh>
    <rPh sb="3" eb="5">
      <t>ジョウホウ</t>
    </rPh>
    <rPh sb="6" eb="8">
      <t>ジョウシ</t>
    </rPh>
    <rPh sb="9" eb="11">
      <t>デンタツ</t>
    </rPh>
    <phoneticPr fontId="18"/>
  </si>
  <si>
    <t>⑤労働安全衛生や従業員の心身の健康管理に</t>
    <rPh sb="1" eb="7">
      <t>ロウドウアンゼンエイセイ</t>
    </rPh>
    <rPh sb="8" eb="11">
      <t>ジュウギョウイン</t>
    </rPh>
    <rPh sb="12" eb="14">
      <t>シンシン</t>
    </rPh>
    <rPh sb="15" eb="17">
      <t>ケンコウ</t>
    </rPh>
    <rPh sb="17" eb="19">
      <t>カンリ</t>
    </rPh>
    <phoneticPr fontId="18"/>
  </si>
  <si>
    <t>　関するトラブル</t>
    <rPh sb="1" eb="2">
      <t>カン</t>
    </rPh>
    <phoneticPr fontId="18"/>
  </si>
  <si>
    <t>⑨施設や設備の事故、災害発生時の対応に関</t>
    <rPh sb="1" eb="3">
      <t>シセツ</t>
    </rPh>
    <rPh sb="4" eb="6">
      <t>セツビ</t>
    </rPh>
    <rPh sb="7" eb="9">
      <t>ジコ</t>
    </rPh>
    <rPh sb="10" eb="12">
      <t>サイガイ</t>
    </rPh>
    <rPh sb="12" eb="14">
      <t>ハッセイ</t>
    </rPh>
    <rPh sb="14" eb="15">
      <t>ジ</t>
    </rPh>
    <rPh sb="16" eb="18">
      <t>タイオウ</t>
    </rPh>
    <rPh sb="19" eb="20">
      <t>カン</t>
    </rPh>
    <phoneticPr fontId="18"/>
  </si>
  <si>
    <t>　するトラブル</t>
    <phoneticPr fontId="18"/>
  </si>
  <si>
    <t>④職場における差別に関するトラブル</t>
    <rPh sb="1" eb="3">
      <t>ショクバ</t>
    </rPh>
    <rPh sb="7" eb="9">
      <t>サベツ</t>
    </rPh>
    <rPh sb="10" eb="11">
      <t>カン</t>
    </rPh>
    <phoneticPr fontId="18"/>
  </si>
  <si>
    <t>施設や設備の事故、災害発生時の対応に関するトラブル</t>
    <phoneticPr fontId="18"/>
  </si>
  <si>
    <t>Self</t>
    <phoneticPr fontId="18"/>
  </si>
  <si>
    <t>影響</t>
    <rPh sb="0" eb="2">
      <t>エイキョウ</t>
    </rPh>
    <phoneticPr fontId="18"/>
  </si>
  <si>
    <t>Tool</t>
    <phoneticPr fontId="18"/>
  </si>
  <si>
    <t>組織マネジメントレベル_高</t>
    <rPh sb="0" eb="2">
      <t>ソシキ</t>
    </rPh>
    <rPh sb="12" eb="13">
      <t>タカ</t>
    </rPh>
    <phoneticPr fontId="18"/>
  </si>
  <si>
    <t>組織マネジメントレベル_中</t>
    <rPh sb="0" eb="2">
      <t>ソシキ</t>
    </rPh>
    <rPh sb="12" eb="13">
      <t>チュウ</t>
    </rPh>
    <phoneticPr fontId="18"/>
  </si>
  <si>
    <t>組織マネジメントレベル_低</t>
    <rPh sb="0" eb="2">
      <t>ソシキ</t>
    </rPh>
    <rPh sb="12" eb="13">
      <t>テイ</t>
    </rPh>
    <phoneticPr fontId="18"/>
  </si>
  <si>
    <t>粗点</t>
    <rPh sb="0" eb="2">
      <t>ソテン</t>
    </rPh>
    <phoneticPr fontId="18"/>
  </si>
  <si>
    <t>満足している</t>
    <rPh sb="0" eb="2">
      <t>マンゾク</t>
    </rPh>
    <phoneticPr fontId="18"/>
  </si>
  <si>
    <t>どちらかというと満足している</t>
    <rPh sb="8" eb="10">
      <t>マンゾク</t>
    </rPh>
    <phoneticPr fontId="18"/>
  </si>
  <si>
    <t>どちらかというと満足していない</t>
    <rPh sb="8" eb="10">
      <t>マンゾク</t>
    </rPh>
    <phoneticPr fontId="18"/>
  </si>
  <si>
    <t>満足していない</t>
    <rPh sb="0" eb="2">
      <t>マンゾク</t>
    </rPh>
    <phoneticPr fontId="18"/>
  </si>
  <si>
    <t>平均</t>
    <rPh sb="0" eb="2">
      <t>ヘイキン</t>
    </rPh>
    <phoneticPr fontId="18"/>
  </si>
  <si>
    <t>標準偏差</t>
    <rPh sb="0" eb="2">
      <t>ヒョウジュン</t>
    </rPh>
    <rPh sb="2" eb="4">
      <t>ヘンサ</t>
    </rPh>
    <phoneticPr fontId="18"/>
  </si>
  <si>
    <t>優先象限</t>
    <rPh sb="0" eb="2">
      <t>ユウセン</t>
    </rPh>
    <rPh sb="2" eb="4">
      <t>ショウゲン</t>
    </rPh>
    <phoneticPr fontId="18"/>
  </si>
  <si>
    <t>横線</t>
    <rPh sb="0" eb="2">
      <t>ヨコセン</t>
    </rPh>
    <phoneticPr fontId="18"/>
  </si>
  <si>
    <t>標準偏差</t>
    <rPh sb="0" eb="2">
      <t>ヒョウジュン</t>
    </rPh>
    <rPh sb="2" eb="4">
      <t>ヘンサ</t>
    </rPh>
    <phoneticPr fontId="18"/>
  </si>
  <si>
    <t>トラブルの頻度</t>
    <rPh sb="5" eb="7">
      <t>ヒンド</t>
    </rPh>
    <phoneticPr fontId="18"/>
  </si>
  <si>
    <t>トラブル発生時の影響</t>
    <rPh sb="4" eb="6">
      <t>ハッセイ</t>
    </rPh>
    <rPh sb="6" eb="7">
      <t>ジ</t>
    </rPh>
    <rPh sb="8" eb="10">
      <t>エイキョウ</t>
    </rPh>
    <phoneticPr fontId="18"/>
  </si>
  <si>
    <t/>
  </si>
  <si>
    <t>リスク有無　平均値：「頻繁にあった…3pt、しばしばあった…2pt、あった…1pt、なかった…0pt」</t>
    <rPh sb="3" eb="5">
      <t>ウム</t>
    </rPh>
    <rPh sb="6" eb="9">
      <t>ヘイキンチ</t>
    </rPh>
    <rPh sb="11" eb="13">
      <t>ヒンパン</t>
    </rPh>
    <phoneticPr fontId="18"/>
  </si>
  <si>
    <t>業種No</t>
    <rPh sb="0" eb="2">
      <t>ギョウシュ</t>
    </rPh>
    <phoneticPr fontId="18"/>
  </si>
  <si>
    <t>規模No</t>
    <rPh sb="0" eb="2">
      <t>キボ</t>
    </rPh>
    <phoneticPr fontId="18"/>
  </si>
  <si>
    <t>度数</t>
    <rPh sb="0" eb="2">
      <t>ドスウ</t>
    </rPh>
    <phoneticPr fontId="18"/>
  </si>
  <si>
    <t>相対度数</t>
    <rPh sb="0" eb="2">
      <t>ソウタイ</t>
    </rPh>
    <rPh sb="2" eb="4">
      <t>ドスウ</t>
    </rPh>
    <phoneticPr fontId="18"/>
  </si>
  <si>
    <t>累積相対度数</t>
    <rPh sb="0" eb="2">
      <t>ルイセキ</t>
    </rPh>
    <rPh sb="2" eb="4">
      <t>ソウタイ</t>
    </rPh>
    <rPh sb="4" eb="6">
      <t>ドスウ</t>
    </rPh>
    <phoneticPr fontId="18"/>
  </si>
  <si>
    <t>パーセント点</t>
    <rPh sb="5" eb="6">
      <t>テン</t>
    </rPh>
    <phoneticPr fontId="18"/>
  </si>
  <si>
    <t>Y座標</t>
    <rPh sb="1" eb="3">
      <t>ザヒョウ</t>
    </rPh>
    <phoneticPr fontId="18"/>
  </si>
  <si>
    <t>シグマ値</t>
    <rPh sb="3" eb="4">
      <t>チ</t>
    </rPh>
    <phoneticPr fontId="18"/>
  </si>
  <si>
    <t>シグマ値（原点移動）</t>
    <rPh sb="3" eb="4">
      <t>チ</t>
    </rPh>
    <rPh sb="5" eb="7">
      <t>ゲンテン</t>
    </rPh>
    <rPh sb="7" eb="9">
      <t>イドウ</t>
    </rPh>
    <phoneticPr fontId="18"/>
  </si>
  <si>
    <t>平均</t>
    <rPh sb="0" eb="2">
      <t>ヘイキン</t>
    </rPh>
    <phoneticPr fontId="18"/>
  </si>
  <si>
    <t>→</t>
    <phoneticPr fontId="18"/>
  </si>
  <si>
    <t>３．貴社は、現場管理職（課長相当）の以下の役割遂行について満足</t>
    <rPh sb="2" eb="4">
      <t>キシャ</t>
    </rPh>
    <rPh sb="6" eb="8">
      <t>ゲンバ</t>
    </rPh>
    <rPh sb="8" eb="10">
      <t>カンリ</t>
    </rPh>
    <rPh sb="10" eb="11">
      <t>ショク</t>
    </rPh>
    <rPh sb="12" eb="14">
      <t>カチョウ</t>
    </rPh>
    <rPh sb="14" eb="16">
      <t>ソウトウ</t>
    </rPh>
    <rPh sb="18" eb="20">
      <t>イカ</t>
    </rPh>
    <rPh sb="21" eb="23">
      <t>ヤクワリ</t>
    </rPh>
    <rPh sb="23" eb="25">
      <t>スイコウ</t>
    </rPh>
    <rPh sb="29" eb="31">
      <t>マンゾク</t>
    </rPh>
    <phoneticPr fontId="18"/>
  </si>
  <si>
    <t>頻度</t>
    <rPh sb="0" eb="2">
      <t>ヒンド</t>
    </rPh>
    <phoneticPr fontId="18"/>
  </si>
  <si>
    <t>頻繁に発生しそう</t>
    <rPh sb="0" eb="2">
      <t>ヒンパン</t>
    </rPh>
    <rPh sb="3" eb="5">
      <t>ハッセイ</t>
    </rPh>
    <phoneticPr fontId="18"/>
  </si>
  <si>
    <t>しばしば発生しそう</t>
    <rPh sb="4" eb="6">
      <t>ハッセイ</t>
    </rPh>
    <phoneticPr fontId="18"/>
  </si>
  <si>
    <t>発生しそう</t>
    <rPh sb="0" eb="2">
      <t>ハッセイ</t>
    </rPh>
    <phoneticPr fontId="18"/>
  </si>
  <si>
    <t>シグマ点</t>
    <rPh sb="3" eb="4">
      <t>テン</t>
    </rPh>
    <phoneticPr fontId="18"/>
  </si>
  <si>
    <t>影響</t>
    <rPh sb="0" eb="2">
      <t>エイキョウ</t>
    </rPh>
    <phoneticPr fontId="18"/>
  </si>
  <si>
    <t>大きな影響がありそう</t>
    <rPh sb="0" eb="1">
      <t>オオ</t>
    </rPh>
    <rPh sb="3" eb="5">
      <t>エイキョウ</t>
    </rPh>
    <phoneticPr fontId="18"/>
  </si>
  <si>
    <t>ある程度の影響がありそう</t>
    <rPh sb="2" eb="4">
      <t>テイド</t>
    </rPh>
    <rPh sb="5" eb="7">
      <t>エイキョウ</t>
    </rPh>
    <phoneticPr fontId="18"/>
  </si>
  <si>
    <t>あまり影響はなさそう</t>
    <rPh sb="3" eb="5">
      <t>エイキョウ</t>
    </rPh>
    <phoneticPr fontId="18"/>
  </si>
  <si>
    <t>発生しなさそう</t>
    <rPh sb="0" eb="2">
      <t>ハッセイ</t>
    </rPh>
    <phoneticPr fontId="18"/>
  </si>
  <si>
    <t>影響はなさそう</t>
    <rPh sb="0" eb="2">
      <t>エイキョウ</t>
    </rPh>
    <phoneticPr fontId="18"/>
  </si>
  <si>
    <t>シグマ点偏差</t>
    <rPh sb="3" eb="4">
      <t>テン</t>
    </rPh>
    <rPh sb="4" eb="6">
      <t>ヘンサ</t>
    </rPh>
    <phoneticPr fontId="18"/>
  </si>
  <si>
    <t>２．９つのトラブル項目のプロット図を確認しましょう。</t>
    <rPh sb="9" eb="11">
      <t>コウモク</t>
    </rPh>
    <rPh sb="16" eb="17">
      <t>ズ</t>
    </rPh>
    <rPh sb="18" eb="20">
      <t>カクニン</t>
    </rPh>
    <phoneticPr fontId="18"/>
  </si>
  <si>
    <t>　よりも右側にプロットされます</t>
    <rPh sb="4" eb="6">
      <t>ミギガワ</t>
    </rPh>
    <phoneticPr fontId="18"/>
  </si>
  <si>
    <t>※トラブルの発生頻度について、全業種･規模平均より高い場合は、縦軸</t>
    <rPh sb="6" eb="8">
      <t>ハッセイ</t>
    </rPh>
    <rPh sb="8" eb="10">
      <t>ヒンド</t>
    </rPh>
    <rPh sb="15" eb="16">
      <t>ゼン</t>
    </rPh>
    <rPh sb="16" eb="18">
      <t>ギョウシュ</t>
    </rPh>
    <rPh sb="19" eb="21">
      <t>キボ</t>
    </rPh>
    <rPh sb="21" eb="23">
      <t>ヘイキン</t>
    </rPh>
    <rPh sb="25" eb="26">
      <t>タカ</t>
    </rPh>
    <rPh sb="27" eb="29">
      <t>バアイ</t>
    </rPh>
    <rPh sb="31" eb="32">
      <t>タテ</t>
    </rPh>
    <rPh sb="32" eb="33">
      <t>ジク</t>
    </rPh>
    <phoneticPr fontId="18"/>
  </si>
  <si>
    <t>※トラブル発生時の影響について、全業種･規模平均より高い場合は、横軸</t>
    <rPh sb="5" eb="7">
      <t>ハッセイ</t>
    </rPh>
    <rPh sb="7" eb="8">
      <t>ジ</t>
    </rPh>
    <rPh sb="9" eb="11">
      <t>エイキョウ</t>
    </rPh>
    <rPh sb="16" eb="17">
      <t>ゼン</t>
    </rPh>
    <rPh sb="17" eb="19">
      <t>ギョウシュ</t>
    </rPh>
    <rPh sb="20" eb="22">
      <t>キボ</t>
    </rPh>
    <rPh sb="22" eb="24">
      <t>ヘイキン</t>
    </rPh>
    <rPh sb="26" eb="27">
      <t>タカ</t>
    </rPh>
    <rPh sb="28" eb="30">
      <t>バアイ</t>
    </rPh>
    <rPh sb="32" eb="34">
      <t>ヨコジク</t>
    </rPh>
    <phoneticPr fontId="18"/>
  </si>
  <si>
    <t>　よりも上側にプロットされます</t>
    <rPh sb="4" eb="5">
      <t>ウエ</t>
    </rPh>
    <rPh sb="5" eb="6">
      <t>ガワ</t>
    </rPh>
    <phoneticPr fontId="18"/>
  </si>
  <si>
    <t>頻度……頻繁に発生しそう、しばしば発生しそう、発生しそう、発生しなさそうの4択</t>
    <rPh sb="0" eb="2">
      <t>ヒンド</t>
    </rPh>
    <rPh sb="4" eb="6">
      <t>ヒンパン</t>
    </rPh>
    <rPh sb="7" eb="9">
      <t>ハッセイ</t>
    </rPh>
    <rPh sb="17" eb="19">
      <t>ハッセイ</t>
    </rPh>
    <rPh sb="23" eb="25">
      <t>ハッセイ</t>
    </rPh>
    <rPh sb="29" eb="31">
      <t>ハッセイ</t>
    </rPh>
    <rPh sb="38" eb="39">
      <t>タク</t>
    </rPh>
    <phoneticPr fontId="18"/>
  </si>
  <si>
    <t>影響度…大きな影響がありそう、ある程度影響がありそう、あまり影響がなさそう、影響がなさそうの4択</t>
    <rPh sb="0" eb="3">
      <t>エイキョウド</t>
    </rPh>
    <rPh sb="4" eb="5">
      <t>オオ</t>
    </rPh>
    <rPh sb="7" eb="9">
      <t>エイキョウ</t>
    </rPh>
    <rPh sb="17" eb="19">
      <t>テイド</t>
    </rPh>
    <rPh sb="19" eb="21">
      <t>エイキョウ</t>
    </rPh>
    <rPh sb="30" eb="32">
      <t>エイキョウ</t>
    </rPh>
    <rPh sb="38" eb="40">
      <t>エイキョウ</t>
    </rPh>
    <rPh sb="47" eb="48">
      <t>タク</t>
    </rPh>
    <phoneticPr fontId="18"/>
  </si>
  <si>
    <t>１．診断ツールで自動出力されたプロット図を確認しましょう。</t>
    <rPh sb="2" eb="4">
      <t>シンダン</t>
    </rPh>
    <rPh sb="8" eb="10">
      <t>ジドウ</t>
    </rPh>
    <rPh sb="10" eb="12">
      <t>シュツリョク</t>
    </rPh>
    <rPh sb="19" eb="20">
      <t>ズ</t>
    </rPh>
    <rPh sb="21" eb="23">
      <t>カクニン</t>
    </rPh>
    <phoneticPr fontId="18"/>
  </si>
  <si>
    <t>※縦軸・横軸がそれぞれ、トラブルの発生頻度・発生時の影響の大きさについての</t>
    <rPh sb="1" eb="3">
      <t>タテジク</t>
    </rPh>
    <rPh sb="4" eb="6">
      <t>ヨコジク</t>
    </rPh>
    <rPh sb="17" eb="19">
      <t>ハッセイ</t>
    </rPh>
    <rPh sb="19" eb="21">
      <t>ヒンド</t>
    </rPh>
    <rPh sb="22" eb="24">
      <t>ハッセイ</t>
    </rPh>
    <rPh sb="24" eb="25">
      <t>ジ</t>
    </rPh>
    <rPh sb="26" eb="28">
      <t>エイキョウ</t>
    </rPh>
    <rPh sb="29" eb="30">
      <t>オオ</t>
    </rPh>
    <phoneticPr fontId="18"/>
  </si>
  <si>
    <t>　全業種･規模の平均です（平均が”0"となるよう数値を加工しています）</t>
    <rPh sb="1" eb="2">
      <t>ゼン</t>
    </rPh>
    <rPh sb="2" eb="4">
      <t>ギョウシュ</t>
    </rPh>
    <rPh sb="5" eb="7">
      <t>キボ</t>
    </rPh>
    <rPh sb="8" eb="10">
      <t>ヘイキン</t>
    </rPh>
    <rPh sb="13" eb="15">
      <t>ヘイキン</t>
    </rPh>
    <rPh sb="24" eb="26">
      <t>スウチ</t>
    </rPh>
    <rPh sb="27" eb="29">
      <t>カコウ</t>
    </rPh>
    <phoneticPr fontId="18"/>
  </si>
  <si>
    <t>　　（診断ツールの出力結果は、「同業種、同規模、同程度の組織マネジメント</t>
    <rPh sb="3" eb="5">
      <t>シンダン</t>
    </rPh>
    <rPh sb="9" eb="11">
      <t>シュツリョク</t>
    </rPh>
    <rPh sb="11" eb="13">
      <t>ケッカ</t>
    </rPh>
    <rPh sb="16" eb="17">
      <t>ドウ</t>
    </rPh>
    <rPh sb="17" eb="19">
      <t>ギョウシュ</t>
    </rPh>
    <rPh sb="20" eb="23">
      <t>ドウキボ</t>
    </rPh>
    <rPh sb="24" eb="27">
      <t>ドウテイド</t>
    </rPh>
    <rPh sb="28" eb="30">
      <t>ソシキ</t>
    </rPh>
    <phoneticPr fontId="18"/>
  </si>
  <si>
    <t>　　　レベル」の企業の平均的なトラブル発生頻度・影響です。）</t>
    <rPh sb="8" eb="10">
      <t>キギョウ</t>
    </rPh>
    <rPh sb="11" eb="14">
      <t>ヘイキンテキ</t>
    </rPh>
    <rPh sb="19" eb="21">
      <t>ハッセイ</t>
    </rPh>
    <rPh sb="21" eb="23">
      <t>ヒンド</t>
    </rPh>
    <rPh sb="24" eb="26">
      <t>エイキョウ</t>
    </rPh>
    <phoneticPr fontId="18"/>
  </si>
  <si>
    <t>満足</t>
    <rPh sb="0" eb="2">
      <t>マンゾク</t>
    </rPh>
    <phoneticPr fontId="18"/>
  </si>
  <si>
    <t>労働時間管理に関するトラブル、</t>
    <rPh sb="0" eb="2">
      <t>ロウドウ</t>
    </rPh>
    <rPh sb="2" eb="4">
      <t>ジカン</t>
    </rPh>
    <rPh sb="4" eb="6">
      <t>カンリ</t>
    </rPh>
    <rPh sb="7" eb="8">
      <t>カン</t>
    </rPh>
    <phoneticPr fontId="18"/>
  </si>
  <si>
    <t>労働関連法規に関するトラブル、</t>
    <rPh sb="0" eb="2">
      <t>ロウドウ</t>
    </rPh>
    <rPh sb="2" eb="4">
      <t>カンレン</t>
    </rPh>
    <rPh sb="4" eb="6">
      <t>ホウキ</t>
    </rPh>
    <rPh sb="7" eb="8">
      <t>カン</t>
    </rPh>
    <phoneticPr fontId="18"/>
  </si>
  <si>
    <t>職場コミュニケーションに関するトラブル、</t>
    <rPh sb="0" eb="2">
      <t>ショクバ</t>
    </rPh>
    <rPh sb="12" eb="13">
      <t>カン</t>
    </rPh>
    <phoneticPr fontId="18"/>
  </si>
  <si>
    <t>職場における差別に関するトラブル、</t>
    <rPh sb="0" eb="2">
      <t>ショクバ</t>
    </rPh>
    <rPh sb="6" eb="8">
      <t>サベツ</t>
    </rPh>
    <rPh sb="9" eb="10">
      <t>カン</t>
    </rPh>
    <phoneticPr fontId="18"/>
  </si>
  <si>
    <t>労働安全衛生や従業員の心身の健康管理に関するトラブル、</t>
    <rPh sb="0" eb="2">
      <t>ロウドウ</t>
    </rPh>
    <rPh sb="2" eb="4">
      <t>アンゼン</t>
    </rPh>
    <rPh sb="4" eb="6">
      <t>エイセイ</t>
    </rPh>
    <rPh sb="7" eb="10">
      <t>ジュウギョウイン</t>
    </rPh>
    <rPh sb="11" eb="13">
      <t>シンシン</t>
    </rPh>
    <rPh sb="14" eb="16">
      <t>ケンコウ</t>
    </rPh>
    <rPh sb="16" eb="18">
      <t>カンリ</t>
    </rPh>
    <rPh sb="19" eb="20">
      <t>カン</t>
    </rPh>
    <phoneticPr fontId="18"/>
  </si>
  <si>
    <t>業務遂行におけるトラブル、</t>
    <rPh sb="0" eb="2">
      <t>ギョウム</t>
    </rPh>
    <rPh sb="2" eb="4">
      <t>スイコウ</t>
    </rPh>
    <phoneticPr fontId="18"/>
  </si>
  <si>
    <t>従業員の不正・不法行為等に関するトラブル、</t>
    <rPh sb="0" eb="3">
      <t>ジュウギョウイン</t>
    </rPh>
    <rPh sb="4" eb="6">
      <t>フセイ</t>
    </rPh>
    <rPh sb="7" eb="9">
      <t>フホウ</t>
    </rPh>
    <rPh sb="9" eb="11">
      <t>コウイ</t>
    </rPh>
    <rPh sb="11" eb="12">
      <t>ナド</t>
    </rPh>
    <rPh sb="13" eb="14">
      <t>カン</t>
    </rPh>
    <phoneticPr fontId="18"/>
  </si>
  <si>
    <t>情報管理に関するトラブル、</t>
    <rPh sb="0" eb="2">
      <t>ジョウホウ</t>
    </rPh>
    <rPh sb="2" eb="4">
      <t>カンリ</t>
    </rPh>
    <rPh sb="5" eb="6">
      <t>カン</t>
    </rPh>
    <phoneticPr fontId="18"/>
  </si>
  <si>
    <t>施設や設備の事故、災害発生時の対応に関するトラブル、</t>
    <rPh sb="0" eb="2">
      <t>シセツ</t>
    </rPh>
    <rPh sb="3" eb="5">
      <t>セツビ</t>
    </rPh>
    <rPh sb="6" eb="8">
      <t>ジコ</t>
    </rPh>
    <rPh sb="9" eb="11">
      <t>サイガイ</t>
    </rPh>
    <rPh sb="11" eb="13">
      <t>ハッセイ</t>
    </rPh>
    <rPh sb="13" eb="14">
      <t>ジ</t>
    </rPh>
    <rPh sb="15" eb="17">
      <t>タイオウ</t>
    </rPh>
    <rPh sb="18" eb="19">
      <t>カン</t>
    </rPh>
    <phoneticPr fontId="18"/>
  </si>
  <si>
    <t>対応の優先度が高い項目と考えられます。</t>
    <rPh sb="0" eb="2">
      <t>タイオウ</t>
    </rPh>
    <rPh sb="3" eb="6">
      <t>ユウセンド</t>
    </rPh>
    <rPh sb="7" eb="8">
      <t>タカ</t>
    </rPh>
    <rPh sb="9" eb="11">
      <t>コウモク</t>
    </rPh>
    <rPh sb="12" eb="13">
      <t>カンガ</t>
    </rPh>
    <phoneticPr fontId="18"/>
  </si>
  <si>
    <r>
      <rPr>
        <b/>
        <sz val="11"/>
        <color rgb="FFFF0000"/>
        <rFont val="游ゴシック"/>
        <family val="3"/>
        <charset val="128"/>
        <scheme val="minor"/>
      </rPr>
      <t>右上の象限</t>
    </r>
    <r>
      <rPr>
        <b/>
        <sz val="11"/>
        <color theme="1"/>
        <rFont val="游ゴシック"/>
        <family val="3"/>
        <charset val="128"/>
        <scheme val="minor"/>
      </rPr>
      <t>に位置するトラブルの項目（下欄）は、ツール診断の結果として、</t>
    </r>
    <rPh sb="0" eb="2">
      <t>ミギウエ</t>
    </rPh>
    <rPh sb="3" eb="5">
      <t>ショウゲン</t>
    </rPh>
    <rPh sb="6" eb="8">
      <t>イチ</t>
    </rPh>
    <rPh sb="15" eb="17">
      <t>コウモク</t>
    </rPh>
    <rPh sb="18" eb="20">
      <t>カラン</t>
    </rPh>
    <rPh sb="26" eb="28">
      <t>シンダン</t>
    </rPh>
    <rPh sb="29" eb="31">
      <t>ケッカ</t>
    </rPh>
    <phoneticPr fontId="18"/>
  </si>
  <si>
    <r>
      <rPr>
        <b/>
        <sz val="11"/>
        <color rgb="FFFF0000"/>
        <rFont val="游ゴシック"/>
        <family val="3"/>
        <charset val="128"/>
        <scheme val="minor"/>
      </rPr>
      <t>右上の象限</t>
    </r>
    <r>
      <rPr>
        <b/>
        <sz val="11"/>
        <color theme="1"/>
        <rFont val="游ゴシック"/>
        <family val="3"/>
        <charset val="128"/>
        <scheme val="minor"/>
      </rPr>
      <t>に位置するトラブルの項目（下欄）は、自己診断の結果として、</t>
    </r>
    <rPh sb="0" eb="2">
      <t>ミギウエ</t>
    </rPh>
    <rPh sb="3" eb="5">
      <t>ショウゲン</t>
    </rPh>
    <rPh sb="6" eb="8">
      <t>イチ</t>
    </rPh>
    <rPh sb="15" eb="17">
      <t>コウモク</t>
    </rPh>
    <rPh sb="18" eb="20">
      <t>カラン</t>
    </rPh>
    <rPh sb="23" eb="25">
      <t>ジコ</t>
    </rPh>
    <rPh sb="25" eb="27">
      <t>シンダン</t>
    </rPh>
    <rPh sb="28" eb="30">
      <t>ケッカ</t>
    </rPh>
    <phoneticPr fontId="18"/>
  </si>
  <si>
    <t>対応の優先度が高い項目と考えられます。</t>
    <rPh sb="9" eb="11">
      <t>コウモク</t>
    </rPh>
    <rPh sb="12" eb="13">
      <t>カンガ</t>
    </rPh>
    <phoneticPr fontId="18"/>
  </si>
  <si>
    <t>満足度</t>
    <rPh sb="0" eb="3">
      <t>マンゾクド</t>
    </rPh>
    <phoneticPr fontId="18"/>
  </si>
  <si>
    <t>プルダウンで選択肢のうち、近いものを選択</t>
    <rPh sb="6" eb="9">
      <t>センタクシ</t>
    </rPh>
    <rPh sb="13" eb="14">
      <t>チカ</t>
    </rPh>
    <rPh sb="18" eb="20">
      <t>センタク</t>
    </rPh>
    <phoneticPr fontId="18"/>
  </si>
  <si>
    <t>1_3</t>
  </si>
  <si>
    <t>1_4</t>
  </si>
  <si>
    <t>2_3</t>
  </si>
  <si>
    <t>2_4</t>
  </si>
  <si>
    <t>3_3</t>
  </si>
  <si>
    <t>3_4</t>
  </si>
  <si>
    <t>4_3</t>
  </si>
  <si>
    <t>4_4</t>
  </si>
  <si>
    <t>5_3</t>
  </si>
  <si>
    <t>5_4</t>
  </si>
  <si>
    <t>6_3</t>
  </si>
  <si>
    <t>6_4</t>
  </si>
  <si>
    <t>7_3</t>
  </si>
  <si>
    <t>7_4</t>
  </si>
  <si>
    <t>8_3</t>
  </si>
  <si>
    <t>8_4</t>
  </si>
  <si>
    <t>N=89</t>
  </si>
  <si>
    <t>N=20</t>
  </si>
  <si>
    <t>N=204</t>
  </si>
  <si>
    <t>N=128</t>
  </si>
  <si>
    <t>N=41</t>
  </si>
  <si>
    <t>N=39</t>
  </si>
  <si>
    <t>N=54</t>
  </si>
  <si>
    <t>N=42</t>
  </si>
  <si>
    <t>N=105</t>
  </si>
  <si>
    <t>N=81</t>
  </si>
  <si>
    <t>N=179</t>
  </si>
  <si>
    <t>N=129</t>
  </si>
  <si>
    <t>N=74</t>
  </si>
  <si>
    <t>N=69</t>
  </si>
  <si>
    <t>N=47</t>
  </si>
  <si>
    <t>N=24</t>
  </si>
  <si>
    <t>N=303</t>
  </si>
  <si>
    <t>N=929</t>
  </si>
  <si>
    <t>N=93</t>
  </si>
  <si>
    <t>組織マネジメントレベル_高</t>
  </si>
  <si>
    <t>組織マネジメントレベル_中</t>
  </si>
  <si>
    <t>組織マネジメントレベル_低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</si>
</sst>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numFmt numFmtId="177" formatCode="0.0%"/>
    <numFmt numFmtId="178" formatCode="&quot;N=&quot;General"/>
    <numFmt numFmtId="179" formatCode="#,##0.00&quot;(pt)&quot;;[Red]\-#,##0.00&quot;(pt)&quot;"/>
    <numFmt numFmtId="180" formatCode="0.0000"/>
    <numFmt numFmtId="181" formatCode="0.000"/>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name val="游ゴシック"/>
      <family val="3"/>
      <charset val="128"/>
      <scheme val="minor"/>
    </font>
    <font>
      <sz val="11"/>
      <name val="游ゴシック"/>
      <family val="3"/>
      <charset val="128"/>
      <scheme val="minor"/>
    </font>
    <font>
      <sz val="6"/>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11"/>
      <color theme="0"/>
      <name val="游ゴシック"/>
      <family val="3"/>
      <charset val="128"/>
      <scheme val="minor"/>
    </font>
    <font>
      <sz val="8"/>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7.5"/>
      <color theme="1"/>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
      <sz val="5"/>
      <color theme="1"/>
      <name val="游ゴシック"/>
      <family val="2"/>
      <charset val="128"/>
      <scheme val="minor"/>
    </font>
    <font>
      <b/>
      <sz val="10"/>
      <color rgb="FFFF0000"/>
      <name val="游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2F2F2"/>
        <bgColor rgb="FF000000"/>
      </patternFill>
    </fill>
    <fill>
      <patternFill patternType="solid">
        <fgColor rgb="FFD9D9D9"/>
        <bgColor rgb="FF000000"/>
      </patternFill>
    </fill>
    <fill>
      <patternFill patternType="solid">
        <fgColor theme="0" tint="-0.499984740745262"/>
        <bgColor indexed="64"/>
      </patternFill>
    </fill>
    <fill>
      <patternFill patternType="solid">
        <fgColor theme="7" tint="0.59999389629810485"/>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44">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200">
    <xf numFmtId="0" fontId="0" fillId="0" borderId="0" xfId="0">
      <alignment vertical="center"/>
    </xf>
    <xf numFmtId="0" fontId="19" fillId="0" borderId="0" xfId="0" applyFont="1">
      <alignment vertical="center"/>
    </xf>
    <xf numFmtId="0" fontId="0" fillId="0" borderId="0" xfId="0" applyAlignment="1">
      <alignment horizontal="center" vertical="center" wrapText="1"/>
    </xf>
    <xf numFmtId="0" fontId="20" fillId="0" borderId="0" xfId="0" applyFont="1">
      <alignment vertical="center"/>
    </xf>
    <xf numFmtId="0" fontId="21" fillId="0" borderId="0" xfId="0" applyFont="1" applyAlignment="1">
      <alignment horizontal="right" vertical="center"/>
    </xf>
    <xf numFmtId="0" fontId="21" fillId="0" borderId="0" xfId="0" applyFont="1" applyAlignment="1">
      <alignment vertical="center"/>
    </xf>
    <xf numFmtId="0" fontId="21" fillId="33" borderId="10" xfId="0" applyFont="1" applyFill="1" applyBorder="1" applyAlignment="1">
      <alignment horizontal="center" vertical="center" wrapText="1"/>
    </xf>
    <xf numFmtId="0" fontId="21" fillId="33" borderId="11" xfId="0" applyFont="1" applyFill="1" applyBorder="1" applyAlignment="1">
      <alignment horizontal="center" vertical="center"/>
    </xf>
    <xf numFmtId="0" fontId="21" fillId="33" borderId="10" xfId="0" applyFont="1" applyFill="1" applyBorder="1" applyAlignment="1">
      <alignment vertical="center"/>
    </xf>
    <xf numFmtId="9" fontId="20" fillId="0" borderId="10" xfId="1" applyFont="1" applyBorder="1">
      <alignment vertical="center"/>
    </xf>
    <xf numFmtId="0" fontId="20" fillId="33" borderId="10" xfId="0" applyFont="1" applyFill="1" applyBorder="1" applyAlignment="1"/>
    <xf numFmtId="0" fontId="19" fillId="33" borderId="10" xfId="0" applyFont="1" applyFill="1" applyBorder="1">
      <alignment vertical="center"/>
    </xf>
    <xf numFmtId="0" fontId="19" fillId="33" borderId="11" xfId="0" applyFont="1" applyFill="1" applyBorder="1">
      <alignment vertical="center"/>
    </xf>
    <xf numFmtId="0" fontId="19" fillId="0" borderId="12" xfId="0" applyFont="1" applyBorder="1">
      <alignment vertical="center"/>
    </xf>
    <xf numFmtId="0" fontId="19" fillId="0" borderId="10" xfId="0" applyFont="1" applyBorder="1">
      <alignment vertical="center"/>
    </xf>
    <xf numFmtId="49" fontId="22" fillId="34" borderId="12" xfId="0" applyNumberFormat="1" applyFont="1" applyFill="1" applyBorder="1" applyAlignment="1">
      <alignment horizontal="center" vertical="center" wrapText="1"/>
    </xf>
    <xf numFmtId="49" fontId="22" fillId="34" borderId="21" xfId="0" applyNumberFormat="1" applyFont="1" applyFill="1" applyBorder="1" applyAlignment="1">
      <alignment horizontal="center" vertical="center" wrapText="1"/>
    </xf>
    <xf numFmtId="49" fontId="22" fillId="34" borderId="22" xfId="0" applyNumberFormat="1" applyFont="1" applyFill="1" applyBorder="1" applyAlignment="1">
      <alignment vertical="center" wrapText="1"/>
    </xf>
    <xf numFmtId="49" fontId="22" fillId="34" borderId="10" xfId="0" applyNumberFormat="1" applyFont="1" applyFill="1" applyBorder="1" applyAlignment="1">
      <alignment horizontal="center" vertical="center" wrapText="1"/>
    </xf>
    <xf numFmtId="49" fontId="22" fillId="34" borderId="19" xfId="0" applyNumberFormat="1" applyFont="1" applyFill="1" applyBorder="1" applyAlignment="1">
      <alignment vertical="center" wrapText="1"/>
    </xf>
    <xf numFmtId="0" fontId="23" fillId="0" borderId="20" xfId="0" applyFont="1" applyFill="1" applyBorder="1" applyAlignment="1"/>
    <xf numFmtId="0" fontId="23" fillId="0" borderId="0" xfId="0" applyFont="1" applyFill="1" applyBorder="1" applyAlignment="1"/>
    <xf numFmtId="49" fontId="22" fillId="0" borderId="16" xfId="0" applyNumberFormat="1" applyFont="1" applyFill="1" applyBorder="1" applyAlignment="1"/>
    <xf numFmtId="49" fontId="22" fillId="0" borderId="0" xfId="0" applyNumberFormat="1" applyFont="1" applyFill="1" applyBorder="1" applyAlignment="1"/>
    <xf numFmtId="176" fontId="22" fillId="0" borderId="15" xfId="0" applyNumberFormat="1" applyFont="1" applyFill="1" applyBorder="1" applyAlignment="1"/>
    <xf numFmtId="0" fontId="22" fillId="0" borderId="16" xfId="0" applyNumberFormat="1" applyFont="1" applyFill="1" applyBorder="1" applyAlignment="1"/>
    <xf numFmtId="0" fontId="22" fillId="0" borderId="0" xfId="0" applyNumberFormat="1" applyFont="1" applyFill="1" applyBorder="1" applyAlignment="1"/>
    <xf numFmtId="0" fontId="22" fillId="0" borderId="17" xfId="0" applyNumberFormat="1" applyFont="1" applyFill="1" applyBorder="1" applyAlignment="1"/>
    <xf numFmtId="49" fontId="22" fillId="0" borderId="0" xfId="0" applyNumberFormat="1" applyFont="1" applyFill="1" applyBorder="1" applyAlignment="1">
      <alignment vertical="center"/>
    </xf>
    <xf numFmtId="0" fontId="22" fillId="0" borderId="10" xfId="0" applyNumberFormat="1" applyFont="1" applyFill="1" applyBorder="1" applyAlignment="1">
      <alignment vertical="center"/>
    </xf>
    <xf numFmtId="9" fontId="22" fillId="0" borderId="10" xfId="1" applyFont="1" applyFill="1" applyBorder="1" applyAlignment="1">
      <alignment vertical="center"/>
    </xf>
    <xf numFmtId="177" fontId="23" fillId="0" borderId="0" xfId="1" applyNumberFormat="1" applyFont="1" applyFill="1" applyBorder="1" applyAlignment="1"/>
    <xf numFmtId="0" fontId="22" fillId="0" borderId="15" xfId="0" applyNumberFormat="1" applyFont="1" applyFill="1" applyBorder="1" applyAlignment="1"/>
    <xf numFmtId="0" fontId="22" fillId="0" borderId="11" xfId="0" applyNumberFormat="1" applyFont="1" applyFill="1" applyBorder="1" applyAlignment="1">
      <alignment vertical="center"/>
    </xf>
    <xf numFmtId="9" fontId="22" fillId="0" borderId="11" xfId="1" applyFont="1" applyFill="1" applyBorder="1" applyAlignment="1">
      <alignment vertical="center"/>
    </xf>
    <xf numFmtId="177" fontId="22" fillId="0" borderId="11" xfId="1" applyNumberFormat="1" applyFont="1" applyFill="1" applyBorder="1" applyAlignment="1">
      <alignment vertical="center"/>
    </xf>
    <xf numFmtId="49" fontId="22" fillId="35" borderId="18" xfId="0" applyNumberFormat="1" applyFont="1" applyFill="1" applyBorder="1" applyAlignment="1"/>
    <xf numFmtId="49" fontId="22" fillId="35" borderId="19" xfId="0" applyNumberFormat="1" applyFont="1" applyFill="1" applyBorder="1" applyAlignment="1"/>
    <xf numFmtId="176" fontId="22" fillId="35" borderId="17" xfId="0" applyNumberFormat="1" applyFont="1" applyFill="1" applyBorder="1" applyAlignment="1"/>
    <xf numFmtId="0" fontId="22" fillId="35" borderId="18" xfId="0" applyNumberFormat="1" applyFont="1" applyFill="1" applyBorder="1" applyAlignment="1"/>
    <xf numFmtId="0" fontId="22" fillId="35" borderId="19" xfId="0" applyNumberFormat="1" applyFont="1" applyFill="1" applyBorder="1" applyAlignment="1"/>
    <xf numFmtId="0" fontId="22" fillId="35" borderId="17" xfId="0" applyNumberFormat="1" applyFont="1" applyFill="1" applyBorder="1" applyAlignment="1"/>
    <xf numFmtId="49" fontId="22" fillId="35" borderId="19" xfId="0" applyNumberFormat="1" applyFont="1" applyFill="1" applyBorder="1" applyAlignment="1">
      <alignment vertical="center"/>
    </xf>
    <xf numFmtId="0" fontId="22" fillId="35" borderId="10" xfId="0" applyNumberFormat="1" applyFont="1" applyFill="1" applyBorder="1" applyAlignment="1">
      <alignment vertical="center"/>
    </xf>
    <xf numFmtId="9" fontId="22" fillId="35" borderId="10" xfId="1" applyFont="1" applyFill="1" applyBorder="1" applyAlignment="1">
      <alignment vertical="center"/>
    </xf>
    <xf numFmtId="177" fontId="22" fillId="35" borderId="10" xfId="1" applyNumberFormat="1" applyFont="1" applyFill="1" applyBorder="1" applyAlignment="1">
      <alignment vertical="center"/>
    </xf>
    <xf numFmtId="49" fontId="22" fillId="35" borderId="16" xfId="0" applyNumberFormat="1" applyFont="1" applyFill="1" applyBorder="1" applyAlignment="1"/>
    <xf numFmtId="49" fontId="22" fillId="35" borderId="0" xfId="0" applyNumberFormat="1" applyFont="1" applyFill="1" applyBorder="1" applyAlignment="1"/>
    <xf numFmtId="176" fontId="22" fillId="35" borderId="15" xfId="0" applyNumberFormat="1" applyFont="1" applyFill="1" applyBorder="1" applyAlignment="1"/>
    <xf numFmtId="0" fontId="22" fillId="35" borderId="16" xfId="0" applyNumberFormat="1" applyFont="1" applyFill="1" applyBorder="1" applyAlignment="1"/>
    <xf numFmtId="0" fontId="22" fillId="35" borderId="0" xfId="0" applyNumberFormat="1" applyFont="1" applyFill="1" applyBorder="1" applyAlignment="1"/>
    <xf numFmtId="0" fontId="22" fillId="35" borderId="15" xfId="0" applyNumberFormat="1" applyFont="1" applyFill="1" applyBorder="1" applyAlignment="1"/>
    <xf numFmtId="49" fontId="22" fillId="35" borderId="0" xfId="0" applyNumberFormat="1" applyFont="1" applyFill="1" applyBorder="1" applyAlignment="1">
      <alignment vertical="center"/>
    </xf>
    <xf numFmtId="49" fontId="22" fillId="35" borderId="20" xfId="0" applyNumberFormat="1" applyFont="1" applyFill="1" applyBorder="1" applyAlignment="1"/>
    <xf numFmtId="49" fontId="22" fillId="35" borderId="13" xfId="0" applyNumberFormat="1" applyFont="1" applyFill="1" applyBorder="1" applyAlignment="1"/>
    <xf numFmtId="176" fontId="22" fillId="35" borderId="14" xfId="0" applyNumberFormat="1" applyFont="1" applyFill="1" applyBorder="1" applyAlignment="1"/>
    <xf numFmtId="0" fontId="22" fillId="35" borderId="20" xfId="0" applyNumberFormat="1" applyFont="1" applyFill="1" applyBorder="1" applyAlignment="1"/>
    <xf numFmtId="0" fontId="22" fillId="35" borderId="13" xfId="0" applyNumberFormat="1" applyFont="1" applyFill="1" applyBorder="1" applyAlignment="1"/>
    <xf numFmtId="0" fontId="22" fillId="35" borderId="14" xfId="0" applyNumberFormat="1" applyFont="1" applyFill="1" applyBorder="1" applyAlignment="1"/>
    <xf numFmtId="49" fontId="22" fillId="35" borderId="13" xfId="0" applyNumberFormat="1" applyFont="1" applyFill="1" applyBorder="1" applyAlignment="1">
      <alignment vertical="center"/>
    </xf>
    <xf numFmtId="49" fontId="22" fillId="0" borderId="18" xfId="0" applyNumberFormat="1" applyFont="1" applyFill="1" applyBorder="1" applyAlignment="1"/>
    <xf numFmtId="49" fontId="22" fillId="0" borderId="19" xfId="0" applyNumberFormat="1" applyFont="1" applyFill="1" applyBorder="1" applyAlignment="1"/>
    <xf numFmtId="176" fontId="22" fillId="0" borderId="17" xfId="0" applyNumberFormat="1" applyFont="1" applyFill="1" applyBorder="1" applyAlignment="1"/>
    <xf numFmtId="0" fontId="22" fillId="0" borderId="19" xfId="0" applyNumberFormat="1" applyFont="1" applyFill="1" applyBorder="1" applyAlignment="1"/>
    <xf numFmtId="49" fontId="22" fillId="0" borderId="19" xfId="0" applyNumberFormat="1" applyFont="1" applyFill="1" applyBorder="1" applyAlignment="1">
      <alignment vertical="center"/>
    </xf>
    <xf numFmtId="9" fontId="22" fillId="0" borderId="10" xfId="1" applyNumberFormat="1" applyFont="1" applyFill="1" applyBorder="1" applyAlignment="1">
      <alignment vertical="center"/>
    </xf>
    <xf numFmtId="49" fontId="22" fillId="0" borderId="20" xfId="0" applyNumberFormat="1" applyFont="1" applyFill="1" applyBorder="1" applyAlignment="1"/>
    <xf numFmtId="49" fontId="22" fillId="0" borderId="13" xfId="0" applyNumberFormat="1" applyFont="1" applyFill="1" applyBorder="1" applyAlignment="1"/>
    <xf numFmtId="176" fontId="22" fillId="0" borderId="14" xfId="0" applyNumberFormat="1" applyFont="1" applyFill="1" applyBorder="1" applyAlignment="1"/>
    <xf numFmtId="0" fontId="22" fillId="0" borderId="13" xfId="0" applyNumberFormat="1" applyFont="1" applyFill="1" applyBorder="1" applyAlignment="1"/>
    <xf numFmtId="0" fontId="22" fillId="0" borderId="14" xfId="0" applyNumberFormat="1" applyFont="1" applyFill="1" applyBorder="1" applyAlignment="1"/>
    <xf numFmtId="49" fontId="22" fillId="0" borderId="13" xfId="0" applyNumberFormat="1" applyFont="1" applyFill="1" applyBorder="1" applyAlignment="1">
      <alignment vertical="center"/>
    </xf>
    <xf numFmtId="0" fontId="22" fillId="35" borderId="0" xfId="0" applyNumberFormat="1" applyFont="1" applyFill="1" applyBorder="1" applyAlignment="1">
      <alignment horizontal="right"/>
    </xf>
    <xf numFmtId="9" fontId="19" fillId="0" borderId="0" xfId="1" applyFont="1">
      <alignment vertical="center"/>
    </xf>
    <xf numFmtId="9" fontId="19" fillId="0" borderId="16" xfId="1" applyFont="1" applyBorder="1">
      <alignment vertical="center"/>
    </xf>
    <xf numFmtId="9" fontId="19" fillId="0" borderId="20" xfId="1" applyFont="1" applyBorder="1">
      <alignment vertical="center"/>
    </xf>
    <xf numFmtId="0" fontId="21" fillId="33" borderId="23" xfId="0" applyFont="1" applyFill="1" applyBorder="1" applyAlignment="1">
      <alignment vertical="center"/>
    </xf>
    <xf numFmtId="0" fontId="21" fillId="33" borderId="11" xfId="0" applyFont="1" applyFill="1" applyBorder="1" applyAlignment="1">
      <alignment vertical="center"/>
    </xf>
    <xf numFmtId="0" fontId="21" fillId="33" borderId="18" xfId="0" applyFont="1" applyFill="1" applyBorder="1" applyAlignment="1">
      <alignment vertical="center"/>
    </xf>
    <xf numFmtId="0" fontId="21" fillId="33" borderId="20" xfId="0" applyFont="1" applyFill="1" applyBorder="1" applyAlignment="1">
      <alignment vertical="center"/>
    </xf>
    <xf numFmtId="0" fontId="21" fillId="33" borderId="28" xfId="0" applyFont="1" applyFill="1" applyBorder="1" applyAlignment="1">
      <alignment vertical="center"/>
    </xf>
    <xf numFmtId="0" fontId="21" fillId="33" borderId="29" xfId="0" applyFont="1" applyFill="1" applyBorder="1" applyAlignment="1">
      <alignment vertical="center"/>
    </xf>
    <xf numFmtId="0" fontId="21" fillId="33" borderId="32" xfId="0" applyFont="1" applyFill="1" applyBorder="1" applyAlignment="1">
      <alignment vertical="center"/>
    </xf>
    <xf numFmtId="0" fontId="21" fillId="33" borderId="33" xfId="0" applyFont="1" applyFill="1" applyBorder="1" applyAlignment="1">
      <alignment vertical="center"/>
    </xf>
    <xf numFmtId="0" fontId="21" fillId="33" borderId="11" xfId="0" applyFont="1" applyFill="1" applyBorder="1" applyAlignment="1">
      <alignment horizontal="center" vertical="center" wrapText="1"/>
    </xf>
    <xf numFmtId="0" fontId="24" fillId="33" borderId="10" xfId="0" applyFont="1" applyFill="1" applyBorder="1" applyAlignment="1">
      <alignment horizontal="center" vertical="center" wrapText="1"/>
    </xf>
    <xf numFmtId="178" fontId="20" fillId="33" borderId="10" xfId="1" applyNumberFormat="1" applyFont="1" applyFill="1" applyBorder="1">
      <alignment vertical="center"/>
    </xf>
    <xf numFmtId="0" fontId="25" fillId="0" borderId="0" xfId="0" applyFont="1">
      <alignment vertical="center"/>
    </xf>
    <xf numFmtId="179" fontId="20" fillId="0" borderId="10" xfId="0" applyNumberFormat="1" applyFont="1" applyBorder="1">
      <alignment vertical="center"/>
    </xf>
    <xf numFmtId="0" fontId="0" fillId="0" borderId="22" xfId="0" applyBorder="1">
      <alignment vertical="center"/>
    </xf>
    <xf numFmtId="0" fontId="0" fillId="0" borderId="0" xfId="0" applyBorder="1">
      <alignment vertical="center"/>
    </xf>
    <xf numFmtId="0" fontId="0" fillId="0" borderId="20" xfId="0" applyBorder="1">
      <alignment vertical="center"/>
    </xf>
    <xf numFmtId="0" fontId="0" fillId="0" borderId="14" xfId="0" applyBorder="1">
      <alignment vertical="center"/>
    </xf>
    <xf numFmtId="0" fontId="0" fillId="33" borderId="18" xfId="0" applyFill="1" applyBorder="1">
      <alignment vertical="center"/>
    </xf>
    <xf numFmtId="0" fontId="0" fillId="33" borderId="19" xfId="0" applyFill="1" applyBorder="1">
      <alignment vertical="center"/>
    </xf>
    <xf numFmtId="0" fontId="0" fillId="33" borderId="17" xfId="0" applyFill="1" applyBorder="1">
      <alignment vertical="center"/>
    </xf>
    <xf numFmtId="0" fontId="0" fillId="33" borderId="20" xfId="0" applyFill="1" applyBorder="1">
      <alignment vertical="center"/>
    </xf>
    <xf numFmtId="0" fontId="0" fillId="33" borderId="13" xfId="0" applyFill="1" applyBorder="1">
      <alignment vertical="center"/>
    </xf>
    <xf numFmtId="0" fontId="0" fillId="33" borderId="14" xfId="0" applyFill="1" applyBorder="1">
      <alignment vertical="center"/>
    </xf>
    <xf numFmtId="0" fontId="0" fillId="0" borderId="0" xfId="0" applyAlignment="1">
      <alignment horizontal="right" vertical="center"/>
    </xf>
    <xf numFmtId="0" fontId="0" fillId="0" borderId="10" xfId="0" applyBorder="1">
      <alignment vertical="center"/>
    </xf>
    <xf numFmtId="0" fontId="0" fillId="0" borderId="0" xfId="0" applyFill="1" applyBorder="1" applyAlignment="1">
      <alignment horizontal="right" vertical="center"/>
    </xf>
    <xf numFmtId="38" fontId="0" fillId="0" borderId="0" xfId="0" applyNumberFormat="1">
      <alignment vertical="center"/>
    </xf>
    <xf numFmtId="0" fontId="0" fillId="0" borderId="12" xfId="0" applyBorder="1">
      <alignment vertical="center"/>
    </xf>
    <xf numFmtId="0" fontId="0" fillId="0" borderId="21" xfId="0" applyBorder="1">
      <alignment vertical="center"/>
    </xf>
    <xf numFmtId="0" fontId="0" fillId="0" borderId="22" xfId="0" applyBorder="1">
      <alignment vertical="center"/>
    </xf>
    <xf numFmtId="0" fontId="19" fillId="33" borderId="10" xfId="0" applyFont="1" applyFill="1" applyBorder="1" applyAlignment="1">
      <alignment horizontal="center" vertical="center"/>
    </xf>
    <xf numFmtId="181" fontId="20" fillId="0" borderId="10" xfId="1" applyNumberFormat="1" applyFont="1" applyBorder="1">
      <alignment vertical="center"/>
    </xf>
    <xf numFmtId="38" fontId="0" fillId="0" borderId="0" xfId="43" applyFont="1" applyBorder="1">
      <alignment vertical="center"/>
    </xf>
    <xf numFmtId="2" fontId="0" fillId="0" borderId="22" xfId="43" applyNumberFormat="1" applyFont="1" applyBorder="1">
      <alignment vertical="center"/>
    </xf>
    <xf numFmtId="0" fontId="0" fillId="0" borderId="12" xfId="0" applyBorder="1">
      <alignment vertical="center"/>
    </xf>
    <xf numFmtId="0" fontId="0" fillId="0" borderId="22" xfId="0" applyBorder="1">
      <alignment vertical="center"/>
    </xf>
    <xf numFmtId="180" fontId="19" fillId="0" borderId="0" xfId="1" applyNumberFormat="1" applyFont="1" applyFill="1" applyBorder="1">
      <alignment vertical="center"/>
    </xf>
    <xf numFmtId="2" fontId="19" fillId="0" borderId="0" xfId="1" applyNumberFormat="1" applyFont="1" applyFill="1" applyBorder="1">
      <alignment vertical="center"/>
    </xf>
    <xf numFmtId="0" fontId="19" fillId="0" borderId="0" xfId="0" applyFont="1" applyFill="1" applyBorder="1" applyAlignment="1">
      <alignment horizontal="center" vertical="center"/>
    </xf>
    <xf numFmtId="2" fontId="19" fillId="0" borderId="10" xfId="0" applyNumberFormat="1" applyFont="1" applyBorder="1">
      <alignment vertical="center"/>
    </xf>
    <xf numFmtId="1" fontId="19" fillId="0" borderId="10" xfId="0" applyNumberFormat="1" applyFont="1" applyBorder="1">
      <alignment vertical="center"/>
    </xf>
    <xf numFmtId="2" fontId="19" fillId="0" borderId="0" xfId="0" applyNumberFormat="1" applyFont="1">
      <alignment vertical="center"/>
    </xf>
    <xf numFmtId="2" fontId="19" fillId="0" borderId="10" xfId="0" applyNumberFormat="1" applyFont="1" applyFill="1" applyBorder="1">
      <alignment vertical="center"/>
    </xf>
    <xf numFmtId="0" fontId="19" fillId="33" borderId="10" xfId="0" quotePrefix="1" applyFont="1" applyFill="1" applyBorder="1" applyAlignment="1">
      <alignment horizontal="center" vertical="center"/>
    </xf>
    <xf numFmtId="2" fontId="0" fillId="0" borderId="0" xfId="43" applyNumberFormat="1" applyFont="1" applyBorder="1">
      <alignment vertical="center"/>
    </xf>
    <xf numFmtId="2" fontId="0" fillId="0" borderId="10" xfId="43" applyNumberFormat="1" applyFont="1" applyBorder="1">
      <alignment vertical="center"/>
    </xf>
    <xf numFmtId="0" fontId="0" fillId="0" borderId="0" xfId="0" applyBorder="1" applyAlignment="1">
      <alignment horizontal="right" vertical="center"/>
    </xf>
    <xf numFmtId="38" fontId="0" fillId="0" borderId="0" xfId="43" applyFont="1" applyBorder="1" applyAlignment="1">
      <alignment horizontal="right" vertical="center"/>
    </xf>
    <xf numFmtId="0" fontId="0" fillId="0" borderId="0" xfId="0" applyBorder="1" applyAlignment="1">
      <alignment horizontal="left" vertical="center"/>
    </xf>
    <xf numFmtId="38" fontId="0" fillId="0" borderId="0" xfId="43" applyFont="1" applyBorder="1" applyAlignment="1">
      <alignment horizontal="left" vertical="center"/>
    </xf>
    <xf numFmtId="2" fontId="0" fillId="0" borderId="0" xfId="0" applyNumberFormat="1">
      <alignment vertical="center"/>
    </xf>
    <xf numFmtId="2" fontId="20" fillId="0" borderId="10" xfId="0" applyNumberFormat="1" applyFont="1" applyBorder="1">
      <alignment vertical="center"/>
    </xf>
    <xf numFmtId="2" fontId="20" fillId="0" borderId="22" xfId="0" applyNumberFormat="1" applyFont="1" applyBorder="1">
      <alignment vertical="center"/>
    </xf>
    <xf numFmtId="2" fontId="20" fillId="0" borderId="0" xfId="0" applyNumberFormat="1" applyFont="1">
      <alignment vertical="center"/>
    </xf>
    <xf numFmtId="40" fontId="20" fillId="0" borderId="30" xfId="1" applyNumberFormat="1" applyFont="1" applyBorder="1">
      <alignment vertical="center"/>
    </xf>
    <xf numFmtId="40" fontId="20" fillId="0" borderId="24" xfId="1" applyNumberFormat="1" applyFont="1" applyBorder="1">
      <alignment vertical="center"/>
    </xf>
    <xf numFmtId="40" fontId="20" fillId="0" borderId="34" xfId="1" applyNumberFormat="1" applyFont="1" applyBorder="1">
      <alignment vertical="center"/>
    </xf>
    <xf numFmtId="40" fontId="20" fillId="0" borderId="32" xfId="1" applyNumberFormat="1" applyFont="1" applyBorder="1">
      <alignment vertical="center"/>
    </xf>
    <xf numFmtId="40" fontId="20" fillId="0" borderId="25" xfId="1" applyNumberFormat="1" applyFont="1" applyBorder="1">
      <alignment vertical="center"/>
    </xf>
    <xf numFmtId="40" fontId="20" fillId="0" borderId="31" xfId="1" applyNumberFormat="1" applyFont="1" applyBorder="1">
      <alignment vertical="center"/>
    </xf>
    <xf numFmtId="40" fontId="20" fillId="0" borderId="26" xfId="1" applyNumberFormat="1" applyFont="1" applyBorder="1">
      <alignment vertical="center"/>
    </xf>
    <xf numFmtId="40" fontId="20" fillId="0" borderId="35" xfId="1" applyNumberFormat="1" applyFont="1" applyBorder="1">
      <alignment vertical="center"/>
    </xf>
    <xf numFmtId="40" fontId="20" fillId="0" borderId="33" xfId="1" applyNumberFormat="1" applyFont="1" applyBorder="1">
      <alignment vertical="center"/>
    </xf>
    <xf numFmtId="40" fontId="20" fillId="0" borderId="27" xfId="1" applyNumberFormat="1" applyFont="1" applyBorder="1">
      <alignment vertical="center"/>
    </xf>
    <xf numFmtId="0" fontId="0" fillId="0" borderId="10" xfId="0" applyBorder="1" applyAlignment="1">
      <alignment horizontal="left" vertical="center"/>
    </xf>
    <xf numFmtId="0" fontId="34" fillId="0" borderId="0" xfId="0" applyFont="1">
      <alignment vertical="center"/>
    </xf>
    <xf numFmtId="0" fontId="0" fillId="0" borderId="0" xfId="0" applyBorder="1" applyAlignment="1">
      <alignment vertical="top" wrapText="1"/>
    </xf>
    <xf numFmtId="0" fontId="26" fillId="0" borderId="0" xfId="0" applyFont="1" applyBorder="1">
      <alignment vertical="center"/>
    </xf>
    <xf numFmtId="0" fontId="26" fillId="36" borderId="38" xfId="0" applyFont="1" applyFill="1" applyBorder="1" applyAlignment="1">
      <alignment horizontal="center" vertical="center"/>
    </xf>
    <xf numFmtId="0" fontId="0" fillId="0" borderId="39" xfId="0" applyBorder="1">
      <alignment vertical="center"/>
    </xf>
    <xf numFmtId="0" fontId="0" fillId="0" borderId="40" xfId="0" applyBorder="1">
      <alignment vertical="center"/>
    </xf>
    <xf numFmtId="0" fontId="26" fillId="0" borderId="39" xfId="0" applyFont="1" applyBorder="1">
      <alignment vertical="center"/>
    </xf>
    <xf numFmtId="0" fontId="28" fillId="0" borderId="39" xfId="0" applyFont="1" applyBorder="1" applyAlignment="1">
      <alignment horizontal="right" vertical="center"/>
    </xf>
    <xf numFmtId="0" fontId="31" fillId="0" borderId="0" xfId="0" applyFont="1" applyBorder="1">
      <alignment vertical="center"/>
    </xf>
    <xf numFmtId="0" fontId="30" fillId="0" borderId="39" xfId="0" applyFont="1" applyBorder="1" applyAlignment="1">
      <alignment horizontal="right" vertical="center"/>
    </xf>
    <xf numFmtId="0" fontId="32" fillId="0" borderId="0" xfId="0" applyFont="1" applyBorder="1">
      <alignment vertical="center"/>
    </xf>
    <xf numFmtId="0" fontId="29" fillId="0" borderId="0" xfId="0" applyFont="1" applyBorder="1">
      <alignment vertical="center"/>
    </xf>
    <xf numFmtId="0" fontId="0" fillId="36" borderId="40" xfId="0" applyFill="1" applyBorder="1">
      <alignment vertical="center"/>
    </xf>
    <xf numFmtId="0" fontId="28" fillId="0" borderId="0" xfId="0" applyFont="1" applyBorder="1" applyAlignment="1">
      <alignment horizontal="right" vertical="center"/>
    </xf>
    <xf numFmtId="0" fontId="17" fillId="0" borderId="0" xfId="0" applyFont="1" applyBorder="1">
      <alignment vertical="center"/>
    </xf>
    <xf numFmtId="2" fontId="0" fillId="0" borderId="10" xfId="0" applyNumberFormat="1" applyBorder="1">
      <alignment vertical="center"/>
    </xf>
    <xf numFmtId="0" fontId="35" fillId="0" borderId="39" xfId="0" applyFont="1" applyBorder="1" applyAlignment="1">
      <alignment vertical="top" wrapText="1"/>
    </xf>
    <xf numFmtId="0" fontId="35" fillId="0" borderId="0" xfId="0" applyFont="1" applyBorder="1" applyAlignment="1">
      <alignment vertical="top" wrapText="1"/>
    </xf>
    <xf numFmtId="0" fontId="35" fillId="0" borderId="40" xfId="0" applyFont="1" applyBorder="1" applyAlignment="1">
      <alignment vertical="top" wrapText="1"/>
    </xf>
    <xf numFmtId="0" fontId="35" fillId="0" borderId="41" xfId="0" applyFont="1" applyBorder="1" applyAlignment="1">
      <alignment vertical="top" wrapText="1"/>
    </xf>
    <xf numFmtId="0" fontId="35" fillId="0" borderId="42" xfId="0" applyFont="1" applyBorder="1" applyAlignment="1">
      <alignment vertical="top" wrapText="1"/>
    </xf>
    <xf numFmtId="0" fontId="35" fillId="0" borderId="43" xfId="0" applyFont="1" applyBorder="1" applyAlignment="1">
      <alignment vertical="top" wrapText="1"/>
    </xf>
    <xf numFmtId="0" fontId="32" fillId="0" borderId="18" xfId="0" applyFont="1" applyBorder="1" applyAlignment="1">
      <alignment vertical="top" wrapText="1"/>
    </xf>
    <xf numFmtId="0" fontId="32" fillId="0" borderId="19" xfId="0" applyFont="1" applyBorder="1" applyAlignment="1">
      <alignment vertical="top" wrapText="1"/>
    </xf>
    <xf numFmtId="0" fontId="32" fillId="0" borderId="17" xfId="0" applyFont="1" applyBorder="1" applyAlignment="1">
      <alignment vertical="top" wrapText="1"/>
    </xf>
    <xf numFmtId="0" fontId="32" fillId="0" borderId="16" xfId="0" applyFont="1" applyBorder="1" applyAlignment="1">
      <alignment vertical="top" wrapText="1"/>
    </xf>
    <xf numFmtId="0" fontId="32" fillId="0" borderId="0" xfId="0" applyFont="1" applyBorder="1" applyAlignment="1">
      <alignment vertical="top" wrapText="1"/>
    </xf>
    <xf numFmtId="0" fontId="32" fillId="0" borderId="15" xfId="0" applyFont="1" applyBorder="1" applyAlignment="1">
      <alignment vertical="top" wrapText="1"/>
    </xf>
    <xf numFmtId="0" fontId="32" fillId="0" borderId="20" xfId="0" applyFont="1" applyBorder="1" applyAlignment="1">
      <alignment vertical="top" wrapText="1"/>
    </xf>
    <xf numFmtId="0" fontId="32" fillId="0" borderId="13" xfId="0" applyFont="1" applyBorder="1" applyAlignment="1">
      <alignment vertical="top" wrapText="1"/>
    </xf>
    <xf numFmtId="0" fontId="32" fillId="0" borderId="14" xfId="0" applyFont="1" applyBorder="1" applyAlignment="1">
      <alignment vertical="top" wrapText="1"/>
    </xf>
    <xf numFmtId="0" fontId="32" fillId="37" borderId="18" xfId="0" applyFont="1" applyFill="1" applyBorder="1" applyAlignment="1" applyProtection="1">
      <alignment horizontal="left" vertical="center" wrapText="1"/>
      <protection locked="0"/>
    </xf>
    <xf numFmtId="0" fontId="29" fillId="37" borderId="19" xfId="0" applyFont="1" applyFill="1" applyBorder="1" applyAlignment="1" applyProtection="1">
      <alignment horizontal="left" vertical="center" wrapText="1"/>
      <protection locked="0"/>
    </xf>
    <xf numFmtId="0" fontId="29" fillId="37" borderId="17" xfId="0" applyFont="1" applyFill="1" applyBorder="1" applyAlignment="1" applyProtection="1">
      <alignment horizontal="left" vertical="center" wrapText="1"/>
      <protection locked="0"/>
    </xf>
    <xf numFmtId="0" fontId="29" fillId="37" borderId="20" xfId="0" applyFont="1" applyFill="1" applyBorder="1" applyAlignment="1" applyProtection="1">
      <alignment horizontal="left" vertical="center" wrapText="1"/>
      <protection locked="0"/>
    </xf>
    <xf numFmtId="0" fontId="29" fillId="37" borderId="13" xfId="0" applyFont="1" applyFill="1" applyBorder="1" applyAlignment="1" applyProtection="1">
      <alignment horizontal="left" vertical="center" wrapText="1"/>
      <protection locked="0"/>
    </xf>
    <xf numFmtId="0" fontId="29" fillId="37" borderId="14" xfId="0" applyFont="1" applyFill="1" applyBorder="1" applyAlignment="1" applyProtection="1">
      <alignment horizontal="left" vertical="center" wrapText="1"/>
      <protection locked="0"/>
    </xf>
    <xf numFmtId="0" fontId="20" fillId="33" borderId="18" xfId="0" applyFont="1" applyFill="1" applyBorder="1" applyAlignment="1">
      <alignment horizontal="center" vertical="center" wrapText="1"/>
    </xf>
    <xf numFmtId="0" fontId="20" fillId="33" borderId="19" xfId="0" applyFont="1" applyFill="1" applyBorder="1" applyAlignment="1">
      <alignment horizontal="center" vertical="center" wrapText="1"/>
    </xf>
    <xf numFmtId="0" fontId="20" fillId="33" borderId="17"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32" fillId="37" borderId="18" xfId="0" applyFont="1" applyFill="1" applyBorder="1" applyAlignment="1" applyProtection="1">
      <alignment horizontal="center" vertical="center" wrapText="1"/>
      <protection locked="0"/>
    </xf>
    <xf numFmtId="0" fontId="29" fillId="37" borderId="17" xfId="0" applyFont="1" applyFill="1" applyBorder="1" applyAlignment="1" applyProtection="1">
      <alignment horizontal="center" vertical="center" wrapText="1"/>
      <protection locked="0"/>
    </xf>
    <xf numFmtId="0" fontId="29" fillId="37" borderId="20" xfId="0" applyFont="1" applyFill="1" applyBorder="1" applyAlignment="1" applyProtection="1">
      <alignment horizontal="center" vertical="center" wrapText="1"/>
      <protection locked="0"/>
    </xf>
    <xf numFmtId="0" fontId="29" fillId="37" borderId="14" xfId="0" applyFont="1" applyFill="1" applyBorder="1" applyAlignment="1" applyProtection="1">
      <alignment horizontal="center" vertical="center" wrapText="1"/>
      <protection locked="0"/>
    </xf>
    <xf numFmtId="0" fontId="0" fillId="37" borderId="12" xfId="0" applyFill="1" applyBorder="1" applyProtection="1">
      <alignment vertical="center"/>
      <protection locked="0"/>
    </xf>
    <xf numFmtId="0" fontId="0" fillId="37" borderId="21" xfId="0" applyFill="1" applyBorder="1" applyProtection="1">
      <alignment vertical="center"/>
      <protection locked="0"/>
    </xf>
    <xf numFmtId="0" fontId="0" fillId="37" borderId="22" xfId="0" applyFill="1" applyBorder="1" applyProtection="1">
      <alignment vertical="center"/>
      <protection locked="0"/>
    </xf>
    <xf numFmtId="0" fontId="29" fillId="33" borderId="12" xfId="0" applyFont="1" applyFill="1" applyBorder="1" applyAlignment="1">
      <alignment horizontal="center" vertical="center" wrapText="1"/>
    </xf>
    <xf numFmtId="0" fontId="29" fillId="33" borderId="21" xfId="0" applyFont="1" applyFill="1" applyBorder="1" applyAlignment="1">
      <alignment horizontal="center" vertical="center" wrapText="1"/>
    </xf>
    <xf numFmtId="0" fontId="29" fillId="33" borderId="22" xfId="0" applyFont="1" applyFill="1" applyBorder="1" applyAlignment="1">
      <alignment horizontal="center" vertical="center" wrapText="1"/>
    </xf>
    <xf numFmtId="0" fontId="27" fillId="36" borderId="36" xfId="0" applyFont="1" applyFill="1" applyBorder="1" applyAlignment="1">
      <alignment horizontal="center" vertical="center"/>
    </xf>
    <xf numFmtId="0" fontId="27" fillId="36" borderId="37" xfId="0" applyFont="1" applyFill="1" applyBorder="1" applyAlignment="1">
      <alignment horizontal="center" vertical="center"/>
    </xf>
    <xf numFmtId="0" fontId="27" fillId="36" borderId="39" xfId="0" applyFont="1" applyFill="1" applyBorder="1" applyAlignment="1">
      <alignment horizontal="center" vertical="center"/>
    </xf>
    <xf numFmtId="0" fontId="27" fillId="36" borderId="0" xfId="0" applyFont="1" applyFill="1" applyBorder="1" applyAlignment="1">
      <alignment horizontal="center" vertical="center"/>
    </xf>
    <xf numFmtId="0" fontId="0" fillId="33" borderId="12" xfId="0" applyFill="1" applyBorder="1" applyAlignment="1">
      <alignment horizontal="center" vertical="center"/>
    </xf>
    <xf numFmtId="0" fontId="0" fillId="33" borderId="22" xfId="0" applyFill="1" applyBorder="1" applyAlignment="1">
      <alignment horizontal="center"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パーセント" xfId="1" builtinId="5"/>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43"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12">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43159500991205"/>
          <c:y val="3.7923116243173773E-2"/>
          <c:w val="0.86166471451909921"/>
          <c:h val="0.85613348719748716"/>
        </c:manualLayout>
      </c:layout>
      <c:scatterChart>
        <c:scatterStyle val="lineMarker"/>
        <c:varyColors val="0"/>
        <c:ser>
          <c:idx val="0"/>
          <c:order val="0"/>
          <c:tx>
            <c:strRef>
              <c:f>自己診断シート!$L$142</c:f>
              <c:strCache>
                <c:ptCount val="1"/>
                <c:pt idx="0">
                  <c:v>①</c:v>
                </c:pt>
              </c:strCache>
            </c:strRef>
          </c:tx>
          <c:spPr>
            <a:ln w="1905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自己診断シート!$Q$142</c:f>
              <c:numCache>
                <c:formatCode>0.00</c:formatCode>
                <c:ptCount val="1"/>
                <c:pt idx="0">
                  <c:v>#N/A</c:v>
                </c:pt>
              </c:numCache>
            </c:numRef>
          </c:xVal>
          <c:yVal>
            <c:numRef>
              <c:f>自己診断シート!$R$142</c:f>
              <c:numCache>
                <c:formatCode>0.00</c:formatCode>
                <c:ptCount val="1"/>
                <c:pt idx="0">
                  <c:v>#N/A</c:v>
                </c:pt>
              </c:numCache>
            </c:numRef>
          </c:yVal>
          <c:smooth val="0"/>
          <c:extLst>
            <c:ext xmlns:c16="http://schemas.microsoft.com/office/drawing/2014/chart" uri="{C3380CC4-5D6E-409C-BE32-E72D297353CC}">
              <c16:uniqueId val="{00000000-C23C-4F04-B604-F05CE73A79A9}"/>
            </c:ext>
          </c:extLst>
        </c:ser>
        <c:ser>
          <c:idx val="1"/>
          <c:order val="1"/>
          <c:tx>
            <c:strRef>
              <c:f>自己診断シート!$L$143</c:f>
              <c:strCache>
                <c:ptCount val="1"/>
                <c:pt idx="0">
                  <c:v>②</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自己診断シート!$Q$143</c:f>
              <c:numCache>
                <c:formatCode>0.00</c:formatCode>
                <c:ptCount val="1"/>
                <c:pt idx="0">
                  <c:v>#N/A</c:v>
                </c:pt>
              </c:numCache>
            </c:numRef>
          </c:xVal>
          <c:yVal>
            <c:numRef>
              <c:f>自己診断シート!$R$143</c:f>
              <c:numCache>
                <c:formatCode>0.00</c:formatCode>
                <c:ptCount val="1"/>
                <c:pt idx="0">
                  <c:v>#N/A</c:v>
                </c:pt>
              </c:numCache>
            </c:numRef>
          </c:yVal>
          <c:smooth val="0"/>
          <c:extLst>
            <c:ext xmlns:c16="http://schemas.microsoft.com/office/drawing/2014/chart" uri="{C3380CC4-5D6E-409C-BE32-E72D297353CC}">
              <c16:uniqueId val="{00000001-C23C-4F04-B604-F05CE73A79A9}"/>
            </c:ext>
          </c:extLst>
        </c:ser>
        <c:ser>
          <c:idx val="2"/>
          <c:order val="2"/>
          <c:tx>
            <c:strRef>
              <c:f>自己診断シート!$L$144</c:f>
              <c:strCache>
                <c:ptCount val="1"/>
                <c:pt idx="0">
                  <c:v>③</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自己診断シート!$Q$144</c:f>
              <c:numCache>
                <c:formatCode>0.00</c:formatCode>
                <c:ptCount val="1"/>
                <c:pt idx="0">
                  <c:v>#N/A</c:v>
                </c:pt>
              </c:numCache>
            </c:numRef>
          </c:xVal>
          <c:yVal>
            <c:numRef>
              <c:f>自己診断シート!$R$144</c:f>
              <c:numCache>
                <c:formatCode>0.00</c:formatCode>
                <c:ptCount val="1"/>
                <c:pt idx="0">
                  <c:v>#N/A</c:v>
                </c:pt>
              </c:numCache>
            </c:numRef>
          </c:yVal>
          <c:smooth val="0"/>
          <c:extLst>
            <c:ext xmlns:c16="http://schemas.microsoft.com/office/drawing/2014/chart" uri="{C3380CC4-5D6E-409C-BE32-E72D297353CC}">
              <c16:uniqueId val="{00000002-C23C-4F04-B604-F05CE73A79A9}"/>
            </c:ext>
          </c:extLst>
        </c:ser>
        <c:ser>
          <c:idx val="3"/>
          <c:order val="3"/>
          <c:tx>
            <c:strRef>
              <c:f>自己診断シート!$L$145</c:f>
              <c:strCache>
                <c:ptCount val="1"/>
                <c:pt idx="0">
                  <c:v>④</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自己診断シート!$Q$145</c:f>
              <c:numCache>
                <c:formatCode>0.00</c:formatCode>
                <c:ptCount val="1"/>
                <c:pt idx="0">
                  <c:v>#N/A</c:v>
                </c:pt>
              </c:numCache>
            </c:numRef>
          </c:xVal>
          <c:yVal>
            <c:numRef>
              <c:f>自己診断シート!$R$145</c:f>
              <c:numCache>
                <c:formatCode>0.00</c:formatCode>
                <c:ptCount val="1"/>
                <c:pt idx="0">
                  <c:v>#N/A</c:v>
                </c:pt>
              </c:numCache>
            </c:numRef>
          </c:yVal>
          <c:smooth val="0"/>
          <c:extLst>
            <c:ext xmlns:c16="http://schemas.microsoft.com/office/drawing/2014/chart" uri="{C3380CC4-5D6E-409C-BE32-E72D297353CC}">
              <c16:uniqueId val="{00000003-C23C-4F04-B604-F05CE73A79A9}"/>
            </c:ext>
          </c:extLst>
        </c:ser>
        <c:ser>
          <c:idx val="4"/>
          <c:order val="4"/>
          <c:tx>
            <c:strRef>
              <c:f>自己診断シート!$L$146</c:f>
              <c:strCache>
                <c:ptCount val="1"/>
                <c:pt idx="0">
                  <c:v>⑤</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自己診断シート!$Q$146</c:f>
              <c:numCache>
                <c:formatCode>0.00</c:formatCode>
                <c:ptCount val="1"/>
                <c:pt idx="0">
                  <c:v>#N/A</c:v>
                </c:pt>
              </c:numCache>
            </c:numRef>
          </c:xVal>
          <c:yVal>
            <c:numRef>
              <c:f>自己診断シート!$R$146</c:f>
              <c:numCache>
                <c:formatCode>0.00</c:formatCode>
                <c:ptCount val="1"/>
                <c:pt idx="0">
                  <c:v>#N/A</c:v>
                </c:pt>
              </c:numCache>
            </c:numRef>
          </c:yVal>
          <c:smooth val="0"/>
          <c:extLst>
            <c:ext xmlns:c16="http://schemas.microsoft.com/office/drawing/2014/chart" uri="{C3380CC4-5D6E-409C-BE32-E72D297353CC}">
              <c16:uniqueId val="{00000004-C23C-4F04-B604-F05CE73A79A9}"/>
            </c:ext>
          </c:extLst>
        </c:ser>
        <c:ser>
          <c:idx val="5"/>
          <c:order val="5"/>
          <c:tx>
            <c:strRef>
              <c:f>自己診断シート!$L$147</c:f>
              <c:strCache>
                <c:ptCount val="1"/>
                <c:pt idx="0">
                  <c:v>⑥</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自己診断シート!$Q$147</c:f>
              <c:numCache>
                <c:formatCode>0.00</c:formatCode>
                <c:ptCount val="1"/>
                <c:pt idx="0">
                  <c:v>#N/A</c:v>
                </c:pt>
              </c:numCache>
            </c:numRef>
          </c:xVal>
          <c:yVal>
            <c:numRef>
              <c:f>自己診断シート!$R$147</c:f>
              <c:numCache>
                <c:formatCode>0.00</c:formatCode>
                <c:ptCount val="1"/>
                <c:pt idx="0">
                  <c:v>#N/A</c:v>
                </c:pt>
              </c:numCache>
            </c:numRef>
          </c:yVal>
          <c:smooth val="0"/>
          <c:extLst>
            <c:ext xmlns:c16="http://schemas.microsoft.com/office/drawing/2014/chart" uri="{C3380CC4-5D6E-409C-BE32-E72D297353CC}">
              <c16:uniqueId val="{00000006-C23C-4F04-B604-F05CE73A79A9}"/>
            </c:ext>
          </c:extLst>
        </c:ser>
        <c:ser>
          <c:idx val="6"/>
          <c:order val="6"/>
          <c:tx>
            <c:strRef>
              <c:f>自己診断シート!$L$148</c:f>
              <c:strCache>
                <c:ptCount val="1"/>
                <c:pt idx="0">
                  <c:v>⑦</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自己診断シート!$Q$148</c:f>
              <c:numCache>
                <c:formatCode>0.00</c:formatCode>
                <c:ptCount val="1"/>
                <c:pt idx="0">
                  <c:v>#N/A</c:v>
                </c:pt>
              </c:numCache>
            </c:numRef>
          </c:xVal>
          <c:yVal>
            <c:numRef>
              <c:f>自己診断シート!$R$148</c:f>
              <c:numCache>
                <c:formatCode>0.00</c:formatCode>
                <c:ptCount val="1"/>
                <c:pt idx="0">
                  <c:v>#N/A</c:v>
                </c:pt>
              </c:numCache>
            </c:numRef>
          </c:yVal>
          <c:smooth val="0"/>
          <c:extLst>
            <c:ext xmlns:c16="http://schemas.microsoft.com/office/drawing/2014/chart" uri="{C3380CC4-5D6E-409C-BE32-E72D297353CC}">
              <c16:uniqueId val="{00000007-C23C-4F04-B604-F05CE73A79A9}"/>
            </c:ext>
          </c:extLst>
        </c:ser>
        <c:ser>
          <c:idx val="7"/>
          <c:order val="7"/>
          <c:tx>
            <c:strRef>
              <c:f>自己診断シート!$L$149</c:f>
              <c:strCache>
                <c:ptCount val="1"/>
                <c:pt idx="0">
                  <c:v>⑧</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自己診断シート!$Q$149</c:f>
              <c:numCache>
                <c:formatCode>0.00</c:formatCode>
                <c:ptCount val="1"/>
                <c:pt idx="0">
                  <c:v>#N/A</c:v>
                </c:pt>
              </c:numCache>
            </c:numRef>
          </c:xVal>
          <c:yVal>
            <c:numRef>
              <c:f>自己診断シート!$R$149</c:f>
              <c:numCache>
                <c:formatCode>0.00</c:formatCode>
                <c:ptCount val="1"/>
                <c:pt idx="0">
                  <c:v>#N/A</c:v>
                </c:pt>
              </c:numCache>
            </c:numRef>
          </c:yVal>
          <c:smooth val="0"/>
          <c:extLst>
            <c:ext xmlns:c16="http://schemas.microsoft.com/office/drawing/2014/chart" uri="{C3380CC4-5D6E-409C-BE32-E72D297353CC}">
              <c16:uniqueId val="{00000008-C23C-4F04-B604-F05CE73A79A9}"/>
            </c:ext>
          </c:extLst>
        </c:ser>
        <c:ser>
          <c:idx val="8"/>
          <c:order val="8"/>
          <c:tx>
            <c:strRef>
              <c:f>自己診断シート!$L$150</c:f>
              <c:strCache>
                <c:ptCount val="1"/>
                <c:pt idx="0">
                  <c:v>⑨</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自己診断シート!$Q$150</c:f>
              <c:numCache>
                <c:formatCode>0.00</c:formatCode>
                <c:ptCount val="1"/>
                <c:pt idx="0">
                  <c:v>#N/A</c:v>
                </c:pt>
              </c:numCache>
            </c:numRef>
          </c:xVal>
          <c:yVal>
            <c:numRef>
              <c:f>自己診断シート!$R$150</c:f>
              <c:numCache>
                <c:formatCode>0.00</c:formatCode>
                <c:ptCount val="1"/>
                <c:pt idx="0">
                  <c:v>#N/A</c:v>
                </c:pt>
              </c:numCache>
            </c:numRef>
          </c:yVal>
          <c:smooth val="0"/>
          <c:extLst>
            <c:ext xmlns:c16="http://schemas.microsoft.com/office/drawing/2014/chart" uri="{C3380CC4-5D6E-409C-BE32-E72D297353CC}">
              <c16:uniqueId val="{00000009-C23C-4F04-B604-F05CE73A79A9}"/>
            </c:ext>
          </c:extLst>
        </c:ser>
        <c:dLbls>
          <c:dLblPos val="ctr"/>
          <c:showLegendKey val="0"/>
          <c:showVal val="1"/>
          <c:showCatName val="0"/>
          <c:showSerName val="0"/>
          <c:showPercent val="0"/>
          <c:showBubbleSize val="0"/>
        </c:dLbls>
        <c:axId val="1784955919"/>
        <c:axId val="1763854303"/>
        <c:extLst>
          <c:ext xmlns:c15="http://schemas.microsoft.com/office/drawing/2012/chart" uri="{02D57815-91ED-43cb-92C2-25804820EDAC}">
            <c15:filteredScatterSeries>
              <c15:ser>
                <c:idx val="9"/>
                <c:order val="9"/>
                <c:spPr>
                  <a:ln w="25400" cap="rnd">
                    <a:solidFill>
                      <a:srgbClr val="FF0000"/>
                    </a:solidFill>
                    <a:round/>
                  </a:ln>
                  <a:effectLst/>
                </c:spPr>
                <c:marker>
                  <c:symbol val="none"/>
                </c:marker>
                <c:dLbls>
                  <c:delete val="1"/>
                </c:dLbls>
                <c:xVal>
                  <c:numRef>
                    <c:extLst>
                      <c:ext uri="{02D57815-91ED-43cb-92C2-25804820EDAC}">
                        <c15:formulaRef>
                          <c15:sqref>自己診断シート!$AD$155:$AD$159</c15:sqref>
                        </c15:formulaRef>
                      </c:ext>
                    </c:extLst>
                    <c:numCache>
                      <c:formatCode>General</c:formatCode>
                      <c:ptCount val="5"/>
                      <c:pt idx="0">
                        <c:v>0.60523631431532987</c:v>
                      </c:pt>
                      <c:pt idx="1">
                        <c:v>0.60523631431532987</c:v>
                      </c:pt>
                      <c:pt idx="2" formatCode="#,##0_);[Red]\(#,##0\)">
                        <c:v>#N/A</c:v>
                      </c:pt>
                      <c:pt idx="3">
                        <c:v>#N/A</c:v>
                      </c:pt>
                      <c:pt idx="4">
                        <c:v>0.60523631431532987</c:v>
                      </c:pt>
                    </c:numCache>
                  </c:numRef>
                </c:xVal>
                <c:yVal>
                  <c:numRef>
                    <c:extLst>
                      <c:ext uri="{02D57815-91ED-43cb-92C2-25804820EDAC}">
                        <c15:formulaRef>
                          <c15:sqref>自己診断シート!$AE$155:$AE$159</c15:sqref>
                        </c15:formulaRef>
                      </c:ext>
                    </c:extLst>
                    <c:numCache>
                      <c:formatCode>#,##0_);[Red]\(#,##0\)</c:formatCode>
                      <c:ptCount val="5"/>
                      <c:pt idx="0" formatCode="General">
                        <c:v>1.2275755726151958</c:v>
                      </c:pt>
                      <c:pt idx="1">
                        <c:v>#N/A</c:v>
                      </c:pt>
                      <c:pt idx="2" formatCode="General">
                        <c:v>#N/A</c:v>
                      </c:pt>
                      <c:pt idx="3" formatCode="General">
                        <c:v>1.2275755726151958</c:v>
                      </c:pt>
                      <c:pt idx="4" formatCode="General">
                        <c:v>1.2275755726151958</c:v>
                      </c:pt>
                    </c:numCache>
                  </c:numRef>
                </c:yVal>
                <c:smooth val="0"/>
                <c:extLst>
                  <c:ext xmlns:c16="http://schemas.microsoft.com/office/drawing/2014/chart" uri="{C3380CC4-5D6E-409C-BE32-E72D297353CC}">
                    <c16:uniqueId val="{0000000A-C23C-4F04-B604-F05CE73A79A9}"/>
                  </c:ext>
                </c:extLst>
              </c15:ser>
            </c15:filteredScatterSeries>
            <c15:filteredScatterSeries>
              <c15:ser>
                <c:idx val="10"/>
                <c:order val="10"/>
                <c:spPr>
                  <a:ln w="12700" cap="rnd">
                    <a:solidFill>
                      <a:schemeClr val="tx1"/>
                    </a:solidFill>
                    <a:prstDash val="sysDash"/>
                    <a:round/>
                  </a:ln>
                  <a:effectLst/>
                </c:spPr>
                <c:marker>
                  <c:symbol val="none"/>
                </c:marker>
                <c:dLbls>
                  <c:delete val="1"/>
                </c:dLbls>
                <c:xVal>
                  <c:numRef>
                    <c:extLst xmlns:c15="http://schemas.microsoft.com/office/drawing/2012/chart">
                      <c:ext xmlns:c15="http://schemas.microsoft.com/office/drawing/2012/chart" uri="{02D57815-91ED-43cb-92C2-25804820EDAC}">
                        <c15:formulaRef>
                          <c15:sqref>自己診断シート!$AD$161:$AD$162</c15:sqref>
                        </c15:formulaRef>
                      </c:ext>
                    </c:extLst>
                    <c:numCache>
                      <c:formatCode>General</c:formatCode>
                      <c:ptCount val="2"/>
                      <c:pt idx="0">
                        <c:v>0</c:v>
                      </c:pt>
                      <c:pt idx="1">
                        <c:v>4</c:v>
                      </c:pt>
                    </c:numCache>
                  </c:numRef>
                </c:xVal>
                <c:yVal>
                  <c:numRef>
                    <c:extLst xmlns:c15="http://schemas.microsoft.com/office/drawing/2012/chart">
                      <c:ext xmlns:c15="http://schemas.microsoft.com/office/drawing/2012/chart" uri="{02D57815-91ED-43cb-92C2-25804820EDAC}">
                        <c15:formulaRef>
                          <c15:sqref>自己診断シート!$AE$161:$AE$162</c15:sqref>
                        </c15:formulaRef>
                      </c:ext>
                    </c:extLst>
                    <c:numCache>
                      <c:formatCode>General</c:formatCode>
                      <c:ptCount val="2"/>
                      <c:pt idx="0">
                        <c:v>1.2275755726151958</c:v>
                      </c:pt>
                      <c:pt idx="1">
                        <c:v>1.2275755726151958</c:v>
                      </c:pt>
                    </c:numCache>
                  </c:numRef>
                </c:yVal>
                <c:smooth val="0"/>
                <c:extLst xmlns:c15="http://schemas.microsoft.com/office/drawing/2012/chart">
                  <c:ext xmlns:c16="http://schemas.microsoft.com/office/drawing/2014/chart" uri="{C3380CC4-5D6E-409C-BE32-E72D297353CC}">
                    <c16:uniqueId val="{0000000C-C23C-4F04-B604-F05CE73A79A9}"/>
                  </c:ext>
                </c:extLst>
              </c15:ser>
            </c15:filteredScatterSeries>
            <c15:filteredScatterSeries>
              <c15:ser>
                <c:idx val="11"/>
                <c:order val="11"/>
                <c:spPr>
                  <a:ln w="12700" cap="rnd">
                    <a:solidFill>
                      <a:schemeClr val="tx1"/>
                    </a:solidFill>
                    <a:prstDash val="sysDash"/>
                    <a:round/>
                  </a:ln>
                  <a:effectLst/>
                </c:spPr>
                <c:marker>
                  <c:symbol val="none"/>
                </c:marker>
                <c:dLbls>
                  <c:delete val="1"/>
                </c:dLbls>
                <c:xVal>
                  <c:numRef>
                    <c:extLst xmlns:c15="http://schemas.microsoft.com/office/drawing/2012/chart">
                      <c:ext xmlns:c15="http://schemas.microsoft.com/office/drawing/2012/chart" uri="{02D57815-91ED-43cb-92C2-25804820EDAC}">
                        <c15:formulaRef>
                          <c15:sqref>自己診断シート!$AD$163:$AD$164</c15:sqref>
                        </c15:formulaRef>
                      </c:ext>
                    </c:extLst>
                    <c:numCache>
                      <c:formatCode>General</c:formatCode>
                      <c:ptCount val="2"/>
                      <c:pt idx="0">
                        <c:v>0.60523631431532987</c:v>
                      </c:pt>
                      <c:pt idx="1">
                        <c:v>0.60523631431532987</c:v>
                      </c:pt>
                    </c:numCache>
                  </c:numRef>
                </c:xVal>
                <c:yVal>
                  <c:numRef>
                    <c:extLst xmlns:c15="http://schemas.microsoft.com/office/drawing/2012/chart">
                      <c:ext xmlns:c15="http://schemas.microsoft.com/office/drawing/2012/chart" uri="{02D57815-91ED-43cb-92C2-25804820EDAC}">
                        <c15:formulaRef>
                          <c15:sqref>自己診断シート!$AE$163:$AE$164</c15:sqref>
                        </c15:formulaRef>
                      </c:ext>
                    </c:extLst>
                    <c:numCache>
                      <c:formatCode>General</c:formatCode>
                      <c:ptCount val="2"/>
                      <c:pt idx="0">
                        <c:v>0</c:v>
                      </c:pt>
                      <c:pt idx="1">
                        <c:v>4</c:v>
                      </c:pt>
                    </c:numCache>
                  </c:numRef>
                </c:yVal>
                <c:smooth val="0"/>
                <c:extLst xmlns:c15="http://schemas.microsoft.com/office/drawing/2012/chart">
                  <c:ext xmlns:c16="http://schemas.microsoft.com/office/drawing/2014/chart" uri="{C3380CC4-5D6E-409C-BE32-E72D297353CC}">
                    <c16:uniqueId val="{0000000D-C23C-4F04-B604-F05CE73A79A9}"/>
                  </c:ext>
                </c:extLst>
              </c15:ser>
            </c15:filteredScatterSeries>
          </c:ext>
        </c:extLst>
      </c:scatterChart>
      <c:valAx>
        <c:axId val="1784955919"/>
        <c:scaling>
          <c:orientation val="minMax"/>
        </c:scaling>
        <c:delete val="0"/>
        <c:axPos val="b"/>
        <c:title>
          <c:tx>
            <c:rich>
              <a:bodyPr rot="0" spcFirstLastPara="1" vertOverflow="ellipsis" vert="horz" wrap="square" anchor="ctr" anchorCtr="1"/>
              <a:lstStyle/>
              <a:p>
                <a:pPr>
                  <a:defRPr sz="800" b="1" i="0" u="none" strike="noStrike" kern="1200" baseline="0">
                    <a:solidFill>
                      <a:schemeClr val="tx1"/>
                    </a:solidFill>
                    <a:latin typeface="+mn-lt"/>
                    <a:ea typeface="+mn-ea"/>
                    <a:cs typeface="+mn-cs"/>
                  </a:defRPr>
                </a:pPr>
                <a:r>
                  <a:rPr lang="ja-JP" altLang="en-US" sz="800" b="1"/>
                  <a:t>（トラブル発生頻度）</a:t>
                </a:r>
              </a:p>
            </c:rich>
          </c:tx>
          <c:layout/>
          <c:overlay val="0"/>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mn-lt"/>
                  <a:ea typeface="+mn-ea"/>
                  <a:cs typeface="+mn-cs"/>
                </a:defRPr>
              </a:pPr>
              <a:endParaRPr lang="ja-JP"/>
            </a:p>
          </c:txPr>
        </c:title>
        <c:numFmt formatCode="0.0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763854303"/>
        <c:crosses val="autoZero"/>
        <c:crossBetween val="midCat"/>
      </c:valAx>
      <c:valAx>
        <c:axId val="1763854303"/>
        <c:scaling>
          <c:orientation val="minMax"/>
        </c:scaling>
        <c:delete val="0"/>
        <c:axPos val="l"/>
        <c:title>
          <c:tx>
            <c:rich>
              <a:bodyPr rot="0" spcFirstLastPara="1" vertOverflow="ellipsis" vert="eaVert" wrap="square" anchor="ctr" anchorCtr="1"/>
              <a:lstStyle/>
              <a:p>
                <a:pPr>
                  <a:defRPr sz="1000" b="0" i="0" u="none" strike="noStrike" kern="1200" baseline="0">
                    <a:solidFill>
                      <a:schemeClr val="tx1"/>
                    </a:solidFill>
                    <a:latin typeface="+mn-lt"/>
                    <a:ea typeface="+mn-ea"/>
                    <a:cs typeface="+mn-cs"/>
                  </a:defRPr>
                </a:pPr>
                <a:r>
                  <a:rPr lang="ja-JP" altLang="en-US" sz="800" b="1"/>
                  <a:t>（トラブル発生時の影響）</a:t>
                </a:r>
              </a:p>
            </c:rich>
          </c:tx>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solidFill>
                  <a:latin typeface="+mn-lt"/>
                  <a:ea typeface="+mn-ea"/>
                  <a:cs typeface="+mn-cs"/>
                </a:defRPr>
              </a:pPr>
              <a:endParaRPr lang="ja-JP"/>
            </a:p>
          </c:txPr>
        </c:title>
        <c:numFmt formatCode="0.0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784955919"/>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9188643814626"/>
          <c:y val="3.7337706593512918E-2"/>
          <c:w val="0.83349506054076994"/>
          <c:h val="0.85318415899323197"/>
        </c:manualLayout>
      </c:layout>
      <c:scatterChart>
        <c:scatterStyle val="lineMarker"/>
        <c:varyColors val="0"/>
        <c:ser>
          <c:idx val="0"/>
          <c:order val="0"/>
          <c:tx>
            <c:strRef>
              <c:f>自己診断シート!$L$142</c:f>
              <c:strCache>
                <c:ptCount val="1"/>
                <c:pt idx="0">
                  <c:v>①</c:v>
                </c:pt>
              </c:strCache>
            </c:strRef>
          </c:tx>
          <c:spPr>
            <a:ln w="1905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自己診断シート!$X$142</c:f>
              <c:numCache>
                <c:formatCode>0.00</c:formatCode>
                <c:ptCount val="1"/>
                <c:pt idx="0">
                  <c:v>#N/A</c:v>
                </c:pt>
              </c:numCache>
            </c:numRef>
          </c:xVal>
          <c:yVal>
            <c:numRef>
              <c:f>自己診断シート!$Y$142</c:f>
              <c:numCache>
                <c:formatCode>0.00</c:formatCode>
                <c:ptCount val="1"/>
                <c:pt idx="0">
                  <c:v>8.916621275896297E-2</c:v>
                </c:pt>
              </c:numCache>
            </c:numRef>
          </c:yVal>
          <c:smooth val="0"/>
          <c:extLst>
            <c:ext xmlns:c16="http://schemas.microsoft.com/office/drawing/2014/chart" uri="{C3380CC4-5D6E-409C-BE32-E72D297353CC}">
              <c16:uniqueId val="{00000000-9590-4D71-B1C8-658CC411A919}"/>
            </c:ext>
          </c:extLst>
        </c:ser>
        <c:ser>
          <c:idx val="1"/>
          <c:order val="1"/>
          <c:tx>
            <c:strRef>
              <c:f>自己診断シート!$L$143</c:f>
              <c:strCache>
                <c:ptCount val="1"/>
                <c:pt idx="0">
                  <c:v>②</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自己診断シート!$X$143</c:f>
              <c:numCache>
                <c:formatCode>0.00</c:formatCode>
                <c:ptCount val="1"/>
                <c:pt idx="0">
                  <c:v>#N/A</c:v>
                </c:pt>
              </c:numCache>
            </c:numRef>
          </c:xVal>
          <c:yVal>
            <c:numRef>
              <c:f>自己診断シート!$Y$143</c:f>
              <c:numCache>
                <c:formatCode>0.00</c:formatCode>
                <c:ptCount val="1"/>
                <c:pt idx="0">
                  <c:v>6.4134344431063806E-3</c:v>
                </c:pt>
              </c:numCache>
            </c:numRef>
          </c:yVal>
          <c:smooth val="0"/>
          <c:extLst>
            <c:ext xmlns:c16="http://schemas.microsoft.com/office/drawing/2014/chart" uri="{C3380CC4-5D6E-409C-BE32-E72D297353CC}">
              <c16:uniqueId val="{00000001-9590-4D71-B1C8-658CC411A919}"/>
            </c:ext>
          </c:extLst>
        </c:ser>
        <c:ser>
          <c:idx val="2"/>
          <c:order val="2"/>
          <c:tx>
            <c:strRef>
              <c:f>自己診断シート!$L$144</c:f>
              <c:strCache>
                <c:ptCount val="1"/>
                <c:pt idx="0">
                  <c:v>③</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自己診断シート!$X$144</c:f>
              <c:numCache>
                <c:formatCode>0.00</c:formatCode>
                <c:ptCount val="1"/>
                <c:pt idx="0">
                  <c:v>#N/A</c:v>
                </c:pt>
              </c:numCache>
            </c:numRef>
          </c:xVal>
          <c:yVal>
            <c:numRef>
              <c:f>自己診断シート!$Y$144</c:f>
              <c:numCache>
                <c:formatCode>0.00</c:formatCode>
                <c:ptCount val="1"/>
                <c:pt idx="0">
                  <c:v>0.10945854525865295</c:v>
                </c:pt>
              </c:numCache>
            </c:numRef>
          </c:yVal>
          <c:smooth val="0"/>
          <c:extLst>
            <c:ext xmlns:c16="http://schemas.microsoft.com/office/drawing/2014/chart" uri="{C3380CC4-5D6E-409C-BE32-E72D297353CC}">
              <c16:uniqueId val="{00000002-9590-4D71-B1C8-658CC411A919}"/>
            </c:ext>
          </c:extLst>
        </c:ser>
        <c:ser>
          <c:idx val="3"/>
          <c:order val="3"/>
          <c:tx>
            <c:strRef>
              <c:f>自己診断シート!$L$145</c:f>
              <c:strCache>
                <c:ptCount val="1"/>
                <c:pt idx="0">
                  <c:v>④</c:v>
                </c:pt>
              </c:strCache>
            </c:strRef>
          </c:tx>
          <c:spPr>
            <a:ln w="25400" cap="rnd">
              <a:noFill/>
              <a:round/>
            </a:ln>
            <a:effectLst/>
          </c:spPr>
          <c:marker>
            <c:symbol val="circle"/>
            <c:size val="10"/>
            <c:spPr>
              <a:solidFill>
                <a:schemeClr val="accent1">
                  <a:alpha val="50000"/>
                </a:schemeClr>
              </a:solidFill>
              <a:ln w="9525">
                <a:noFill/>
              </a:ln>
              <a:effectLst/>
            </c:spPr>
          </c:marker>
          <c:dLbls>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自己診断シート!$X$145</c:f>
              <c:numCache>
                <c:formatCode>0.00</c:formatCode>
                <c:ptCount val="1"/>
                <c:pt idx="0">
                  <c:v>#N/A</c:v>
                </c:pt>
              </c:numCache>
            </c:numRef>
          </c:xVal>
          <c:yVal>
            <c:numRef>
              <c:f>自己診断シート!$Y$145</c:f>
              <c:numCache>
                <c:formatCode>0.00</c:formatCode>
                <c:ptCount val="1"/>
                <c:pt idx="0">
                  <c:v>-3.2978747759165428E-2</c:v>
                </c:pt>
              </c:numCache>
            </c:numRef>
          </c:yVal>
          <c:smooth val="0"/>
          <c:extLst>
            <c:ext xmlns:c16="http://schemas.microsoft.com/office/drawing/2014/chart" uri="{C3380CC4-5D6E-409C-BE32-E72D297353CC}">
              <c16:uniqueId val="{00000003-9590-4D71-B1C8-658CC411A919}"/>
            </c:ext>
          </c:extLst>
        </c:ser>
        <c:ser>
          <c:idx val="4"/>
          <c:order val="4"/>
          <c:tx>
            <c:strRef>
              <c:f>自己診断シート!$L$146</c:f>
              <c:strCache>
                <c:ptCount val="1"/>
                <c:pt idx="0">
                  <c:v>⑤</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自己診断シート!$X$146</c:f>
              <c:numCache>
                <c:formatCode>0.00</c:formatCode>
                <c:ptCount val="1"/>
                <c:pt idx="0">
                  <c:v>#N/A</c:v>
                </c:pt>
              </c:numCache>
            </c:numRef>
          </c:xVal>
          <c:yVal>
            <c:numRef>
              <c:f>自己診断シート!$Y$146</c:f>
              <c:numCache>
                <c:formatCode>0.00</c:formatCode>
                <c:ptCount val="1"/>
                <c:pt idx="0">
                  <c:v>-1.7688166934818117E-2</c:v>
                </c:pt>
              </c:numCache>
            </c:numRef>
          </c:yVal>
          <c:smooth val="0"/>
          <c:extLst>
            <c:ext xmlns:c16="http://schemas.microsoft.com/office/drawing/2014/chart" uri="{C3380CC4-5D6E-409C-BE32-E72D297353CC}">
              <c16:uniqueId val="{00000004-9590-4D71-B1C8-658CC411A919}"/>
            </c:ext>
          </c:extLst>
        </c:ser>
        <c:ser>
          <c:idx val="5"/>
          <c:order val="5"/>
          <c:tx>
            <c:strRef>
              <c:f>自己診断シート!$L$147</c:f>
              <c:strCache>
                <c:ptCount val="1"/>
                <c:pt idx="0">
                  <c:v>⑥</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自己診断シート!$X$147</c:f>
              <c:numCache>
                <c:formatCode>0.00</c:formatCode>
                <c:ptCount val="1"/>
                <c:pt idx="0">
                  <c:v>#N/A</c:v>
                </c:pt>
              </c:numCache>
            </c:numRef>
          </c:xVal>
          <c:yVal>
            <c:numRef>
              <c:f>自己診断シート!$Y$147</c:f>
              <c:numCache>
                <c:formatCode>0.00</c:formatCode>
                <c:ptCount val="1"/>
                <c:pt idx="0">
                  <c:v>0.27018593646090805</c:v>
                </c:pt>
              </c:numCache>
            </c:numRef>
          </c:yVal>
          <c:smooth val="0"/>
          <c:extLst>
            <c:ext xmlns:c16="http://schemas.microsoft.com/office/drawing/2014/chart" uri="{C3380CC4-5D6E-409C-BE32-E72D297353CC}">
              <c16:uniqueId val="{00000005-9590-4D71-B1C8-658CC411A919}"/>
            </c:ext>
          </c:extLst>
        </c:ser>
        <c:ser>
          <c:idx val="6"/>
          <c:order val="6"/>
          <c:tx>
            <c:strRef>
              <c:f>自己診断シート!$L$148</c:f>
              <c:strCache>
                <c:ptCount val="1"/>
                <c:pt idx="0">
                  <c:v>⑦</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自己診断シート!$X$148</c:f>
              <c:numCache>
                <c:formatCode>0.00</c:formatCode>
                <c:ptCount val="1"/>
                <c:pt idx="0">
                  <c:v>#N/A</c:v>
                </c:pt>
              </c:numCache>
            </c:numRef>
          </c:xVal>
          <c:yVal>
            <c:numRef>
              <c:f>自己診断シート!$Y$148</c:f>
              <c:numCache>
                <c:formatCode>0.00</c:formatCode>
                <c:ptCount val="1"/>
                <c:pt idx="0">
                  <c:v>0.14487504273158658</c:v>
                </c:pt>
              </c:numCache>
            </c:numRef>
          </c:yVal>
          <c:smooth val="0"/>
          <c:extLst>
            <c:ext xmlns:c16="http://schemas.microsoft.com/office/drawing/2014/chart" uri="{C3380CC4-5D6E-409C-BE32-E72D297353CC}">
              <c16:uniqueId val="{00000006-9590-4D71-B1C8-658CC411A919}"/>
            </c:ext>
          </c:extLst>
        </c:ser>
        <c:ser>
          <c:idx val="7"/>
          <c:order val="7"/>
          <c:tx>
            <c:strRef>
              <c:f>自己診断シート!$L$149</c:f>
              <c:strCache>
                <c:ptCount val="1"/>
                <c:pt idx="0">
                  <c:v>⑧</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自己診断シート!$X$149</c:f>
              <c:numCache>
                <c:formatCode>0.00</c:formatCode>
                <c:ptCount val="1"/>
                <c:pt idx="0">
                  <c:v>#N/A</c:v>
                </c:pt>
              </c:numCache>
            </c:numRef>
          </c:xVal>
          <c:yVal>
            <c:numRef>
              <c:f>自己診断シート!$Y$149</c:f>
              <c:numCache>
                <c:formatCode>0.00</c:formatCode>
                <c:ptCount val="1"/>
                <c:pt idx="0">
                  <c:v>0.29652222675719475</c:v>
                </c:pt>
              </c:numCache>
            </c:numRef>
          </c:yVal>
          <c:smooth val="0"/>
          <c:extLst>
            <c:ext xmlns:c16="http://schemas.microsoft.com/office/drawing/2014/chart" uri="{C3380CC4-5D6E-409C-BE32-E72D297353CC}">
              <c16:uniqueId val="{00000007-9590-4D71-B1C8-658CC411A919}"/>
            </c:ext>
          </c:extLst>
        </c:ser>
        <c:ser>
          <c:idx val="8"/>
          <c:order val="8"/>
          <c:tx>
            <c:strRef>
              <c:f>自己診断シート!$L$150</c:f>
              <c:strCache>
                <c:ptCount val="1"/>
                <c:pt idx="0">
                  <c:v>⑨</c:v>
                </c:pt>
              </c:strCache>
            </c:strRef>
          </c:tx>
          <c:spPr>
            <a:ln w="25400" cap="rnd">
              <a:noFill/>
              <a:round/>
            </a:ln>
            <a:effectLst/>
          </c:spPr>
          <c:marker>
            <c:symbol val="circle"/>
            <c:size val="10"/>
            <c:spPr>
              <a:solidFill>
                <a:schemeClr val="accent1">
                  <a:alpha val="50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自己診断シート!$X$150</c:f>
              <c:numCache>
                <c:formatCode>0.00</c:formatCode>
                <c:ptCount val="1"/>
                <c:pt idx="0">
                  <c:v>#N/A</c:v>
                </c:pt>
              </c:numCache>
            </c:numRef>
          </c:xVal>
          <c:yVal>
            <c:numRef>
              <c:f>自己診断シート!$Y$150</c:f>
              <c:numCache>
                <c:formatCode>0.00</c:formatCode>
                <c:ptCount val="1"/>
                <c:pt idx="0">
                  <c:v>-4.0364142572572259E-2</c:v>
                </c:pt>
              </c:numCache>
            </c:numRef>
          </c:yVal>
          <c:smooth val="0"/>
          <c:extLst>
            <c:ext xmlns:c16="http://schemas.microsoft.com/office/drawing/2014/chart" uri="{C3380CC4-5D6E-409C-BE32-E72D297353CC}">
              <c16:uniqueId val="{00000008-9590-4D71-B1C8-658CC411A919}"/>
            </c:ext>
          </c:extLst>
        </c:ser>
        <c:dLbls>
          <c:dLblPos val="ctr"/>
          <c:showLegendKey val="0"/>
          <c:showVal val="1"/>
          <c:showCatName val="0"/>
          <c:showSerName val="0"/>
          <c:showPercent val="0"/>
          <c:showBubbleSize val="0"/>
        </c:dLbls>
        <c:axId val="1784955919"/>
        <c:axId val="1763854303"/>
        <c:extLst>
          <c:ext xmlns:c15="http://schemas.microsoft.com/office/drawing/2012/chart" uri="{02D57815-91ED-43cb-92C2-25804820EDAC}">
            <c15:filteredScatterSeries>
              <c15:ser>
                <c:idx val="9"/>
                <c:order val="9"/>
                <c:spPr>
                  <a:ln w="25400" cap="rnd">
                    <a:solidFill>
                      <a:srgbClr val="FF0000"/>
                    </a:solidFill>
                    <a:round/>
                  </a:ln>
                  <a:effectLst/>
                </c:spPr>
                <c:marker>
                  <c:symbol val="none"/>
                </c:marker>
                <c:dLbls>
                  <c:delete val="1"/>
                </c:dLbls>
                <c:xVal>
                  <c:numRef>
                    <c:extLst>
                      <c:ext uri="{02D57815-91ED-43cb-92C2-25804820EDAC}">
                        <c15:formulaRef>
                          <c15:sqref>自己診断シート!$AD$155:$AD$159</c15:sqref>
                        </c15:formulaRef>
                      </c:ext>
                    </c:extLst>
                    <c:numCache>
                      <c:formatCode>General</c:formatCode>
                      <c:ptCount val="5"/>
                      <c:pt idx="0">
                        <c:v>0.60523631431532987</c:v>
                      </c:pt>
                      <c:pt idx="1">
                        <c:v>0.60523631431532987</c:v>
                      </c:pt>
                      <c:pt idx="2" formatCode="#,##0_);[Red]\(#,##0\)">
                        <c:v>#N/A</c:v>
                      </c:pt>
                      <c:pt idx="3">
                        <c:v>#N/A</c:v>
                      </c:pt>
                      <c:pt idx="4">
                        <c:v>0.60523631431532987</c:v>
                      </c:pt>
                    </c:numCache>
                  </c:numRef>
                </c:xVal>
                <c:yVal>
                  <c:numRef>
                    <c:extLst>
                      <c:ext uri="{02D57815-91ED-43cb-92C2-25804820EDAC}">
                        <c15:formulaRef>
                          <c15:sqref>自己診断シート!$AE$155:$AE$159</c15:sqref>
                        </c15:formulaRef>
                      </c:ext>
                    </c:extLst>
                    <c:numCache>
                      <c:formatCode>#,##0_);[Red]\(#,##0\)</c:formatCode>
                      <c:ptCount val="5"/>
                      <c:pt idx="0" formatCode="General">
                        <c:v>1.2275755726151958</c:v>
                      </c:pt>
                      <c:pt idx="1">
                        <c:v>#N/A</c:v>
                      </c:pt>
                      <c:pt idx="2" formatCode="General">
                        <c:v>#N/A</c:v>
                      </c:pt>
                      <c:pt idx="3" formatCode="General">
                        <c:v>1.2275755726151958</c:v>
                      </c:pt>
                      <c:pt idx="4" formatCode="General">
                        <c:v>1.2275755726151958</c:v>
                      </c:pt>
                    </c:numCache>
                  </c:numRef>
                </c:yVal>
                <c:smooth val="0"/>
                <c:extLst>
                  <c:ext xmlns:c16="http://schemas.microsoft.com/office/drawing/2014/chart" uri="{C3380CC4-5D6E-409C-BE32-E72D297353CC}">
                    <c16:uniqueId val="{0000000B-9590-4D71-B1C8-658CC411A919}"/>
                  </c:ext>
                </c:extLst>
              </c15:ser>
            </c15:filteredScatterSeries>
            <c15:filteredScatterSeries>
              <c15:ser>
                <c:idx val="10"/>
                <c:order val="10"/>
                <c:spPr>
                  <a:ln w="12700" cap="rnd">
                    <a:solidFill>
                      <a:schemeClr val="tx1"/>
                    </a:solidFill>
                    <a:prstDash val="sysDash"/>
                    <a:round/>
                  </a:ln>
                  <a:effectLst/>
                </c:spPr>
                <c:marker>
                  <c:symbol val="none"/>
                </c:marker>
                <c:dLbls>
                  <c:delete val="1"/>
                </c:dLbls>
                <c:xVal>
                  <c:numRef>
                    <c:extLst xmlns:c15="http://schemas.microsoft.com/office/drawing/2012/chart">
                      <c:ext xmlns:c15="http://schemas.microsoft.com/office/drawing/2012/chart" uri="{02D57815-91ED-43cb-92C2-25804820EDAC}">
                        <c15:formulaRef>
                          <c15:sqref>自己診断シート!$AD$161:$AD$162</c15:sqref>
                        </c15:formulaRef>
                      </c:ext>
                    </c:extLst>
                    <c:numCache>
                      <c:formatCode>General</c:formatCode>
                      <c:ptCount val="2"/>
                      <c:pt idx="0">
                        <c:v>0</c:v>
                      </c:pt>
                      <c:pt idx="1">
                        <c:v>4</c:v>
                      </c:pt>
                    </c:numCache>
                  </c:numRef>
                </c:xVal>
                <c:yVal>
                  <c:numRef>
                    <c:extLst xmlns:c15="http://schemas.microsoft.com/office/drawing/2012/chart">
                      <c:ext xmlns:c15="http://schemas.microsoft.com/office/drawing/2012/chart" uri="{02D57815-91ED-43cb-92C2-25804820EDAC}">
                        <c15:formulaRef>
                          <c15:sqref>自己診断シート!$AE$161:$AE$162</c15:sqref>
                        </c15:formulaRef>
                      </c:ext>
                    </c:extLst>
                    <c:numCache>
                      <c:formatCode>General</c:formatCode>
                      <c:ptCount val="2"/>
                      <c:pt idx="0">
                        <c:v>1.2275755726151958</c:v>
                      </c:pt>
                      <c:pt idx="1">
                        <c:v>1.2275755726151958</c:v>
                      </c:pt>
                    </c:numCache>
                  </c:numRef>
                </c:yVal>
                <c:smooth val="0"/>
                <c:extLst xmlns:c15="http://schemas.microsoft.com/office/drawing/2012/chart">
                  <c:ext xmlns:c16="http://schemas.microsoft.com/office/drawing/2014/chart" uri="{C3380CC4-5D6E-409C-BE32-E72D297353CC}">
                    <c16:uniqueId val="{00000009-9590-4D71-B1C8-658CC411A919}"/>
                  </c:ext>
                </c:extLst>
              </c15:ser>
            </c15:filteredScatterSeries>
            <c15:filteredScatterSeries>
              <c15:ser>
                <c:idx val="11"/>
                <c:order val="11"/>
                <c:spPr>
                  <a:ln w="12700" cap="rnd">
                    <a:solidFill>
                      <a:schemeClr val="tx1"/>
                    </a:solidFill>
                    <a:prstDash val="sysDash"/>
                    <a:round/>
                  </a:ln>
                  <a:effectLst/>
                </c:spPr>
                <c:marker>
                  <c:symbol val="none"/>
                </c:marker>
                <c:dLbls>
                  <c:delete val="1"/>
                </c:dLbls>
                <c:xVal>
                  <c:numRef>
                    <c:extLst xmlns:c15="http://schemas.microsoft.com/office/drawing/2012/chart">
                      <c:ext xmlns:c15="http://schemas.microsoft.com/office/drawing/2012/chart" uri="{02D57815-91ED-43cb-92C2-25804820EDAC}">
                        <c15:formulaRef>
                          <c15:sqref>自己診断シート!$AD$163:$AD$164</c15:sqref>
                        </c15:formulaRef>
                      </c:ext>
                    </c:extLst>
                    <c:numCache>
                      <c:formatCode>General</c:formatCode>
                      <c:ptCount val="2"/>
                      <c:pt idx="0">
                        <c:v>0.60523631431532987</c:v>
                      </c:pt>
                      <c:pt idx="1">
                        <c:v>0.60523631431532987</c:v>
                      </c:pt>
                    </c:numCache>
                  </c:numRef>
                </c:xVal>
                <c:yVal>
                  <c:numRef>
                    <c:extLst xmlns:c15="http://schemas.microsoft.com/office/drawing/2012/chart">
                      <c:ext xmlns:c15="http://schemas.microsoft.com/office/drawing/2012/chart" uri="{02D57815-91ED-43cb-92C2-25804820EDAC}">
                        <c15:formulaRef>
                          <c15:sqref>自己診断シート!$AE$163:$AE$164</c15:sqref>
                        </c15:formulaRef>
                      </c:ext>
                    </c:extLst>
                    <c:numCache>
                      <c:formatCode>General</c:formatCode>
                      <c:ptCount val="2"/>
                      <c:pt idx="0">
                        <c:v>0</c:v>
                      </c:pt>
                      <c:pt idx="1">
                        <c:v>4</c:v>
                      </c:pt>
                    </c:numCache>
                  </c:numRef>
                </c:yVal>
                <c:smooth val="0"/>
                <c:extLst xmlns:c15="http://schemas.microsoft.com/office/drawing/2012/chart">
                  <c:ext xmlns:c16="http://schemas.microsoft.com/office/drawing/2014/chart" uri="{C3380CC4-5D6E-409C-BE32-E72D297353CC}">
                    <c16:uniqueId val="{0000000A-9590-4D71-B1C8-658CC411A919}"/>
                  </c:ext>
                </c:extLst>
              </c15:ser>
            </c15:filteredScatterSeries>
          </c:ext>
        </c:extLst>
      </c:scatterChart>
      <c:valAx>
        <c:axId val="1784955919"/>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ja-JP" altLang="en-US" sz="800" b="1"/>
                  <a:t>（トラブル発生頻度）</a:t>
                </a:r>
              </a:p>
            </c:rich>
          </c:tx>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title>
        <c:numFmt formatCode="0.0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763854303"/>
        <c:crosses val="autoZero"/>
        <c:crossBetween val="midCat"/>
        <c:majorUnit val="0.1"/>
      </c:valAx>
      <c:valAx>
        <c:axId val="1763854303"/>
        <c:scaling>
          <c:orientation val="minMax"/>
        </c:scaling>
        <c:delete val="0"/>
        <c:axPos val="l"/>
        <c:title>
          <c:tx>
            <c:rich>
              <a:bodyPr rot="0" spcFirstLastPara="1" vertOverflow="ellipsis" vert="eaVert" wrap="square" anchor="ctr" anchorCtr="1"/>
              <a:lstStyle/>
              <a:p>
                <a:pPr>
                  <a:defRPr sz="800" b="0" i="0" u="none" strike="noStrike" kern="1200" baseline="0">
                    <a:solidFill>
                      <a:schemeClr val="tx1"/>
                    </a:solidFill>
                    <a:latin typeface="+mn-lt"/>
                    <a:ea typeface="+mn-ea"/>
                    <a:cs typeface="+mn-cs"/>
                  </a:defRPr>
                </a:pPr>
                <a:r>
                  <a:rPr lang="ja-JP" altLang="en-US" sz="800" b="1"/>
                  <a:t>（トラブル発生時の影響）</a:t>
                </a:r>
              </a:p>
            </c:rich>
          </c:tx>
          <c:layout/>
          <c:overlay val="0"/>
          <c:spPr>
            <a:noFill/>
            <a:ln>
              <a:noFill/>
            </a:ln>
            <a:effectLst/>
          </c:spPr>
          <c:txPr>
            <a:bodyPr rot="0" spcFirstLastPara="1" vertOverflow="ellipsis" vert="eaVert" wrap="square" anchor="ctr" anchorCtr="1"/>
            <a:lstStyle/>
            <a:p>
              <a:pPr>
                <a:defRPr sz="800" b="0" i="0" u="none" strike="noStrike" kern="1200" baseline="0">
                  <a:solidFill>
                    <a:schemeClr val="tx1"/>
                  </a:solidFill>
                  <a:latin typeface="+mn-lt"/>
                  <a:ea typeface="+mn-ea"/>
                  <a:cs typeface="+mn-cs"/>
                </a:defRPr>
              </a:pPr>
              <a:endParaRPr lang="ja-JP"/>
            </a:p>
          </c:txPr>
        </c:title>
        <c:numFmt formatCode="0.0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784955919"/>
        <c:crosses val="autoZero"/>
        <c:crossBetween val="midCat"/>
        <c:majorUnit val="0.1"/>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346364</xdr:colOff>
      <xdr:row>34</xdr:row>
      <xdr:rowOff>97956</xdr:rowOff>
    </xdr:from>
    <xdr:to>
      <xdr:col>12</xdr:col>
      <xdr:colOff>0</xdr:colOff>
      <xdr:row>51</xdr:row>
      <xdr:rowOff>34026</xdr:rowOff>
    </xdr:to>
    <xdr:graphicFrame macro="">
      <xdr:nvGraphicFramePr>
        <xdr:cNvPr id="5" name="グラフ 4">
          <a:extLst>
            <a:ext uri="{FF2B5EF4-FFF2-40B4-BE49-F238E27FC236}">
              <a16:creationId xmlns:a16="http://schemas.microsoft.com/office/drawing/2014/main" id="{68A562B1-BACF-4F9D-8BE0-694DB07C0E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408542</xdr:colOff>
      <xdr:row>92</xdr:row>
      <xdr:rowOff>64283</xdr:rowOff>
    </xdr:from>
    <xdr:to>
      <xdr:col>11</xdr:col>
      <xdr:colOff>9178</xdr:colOff>
      <xdr:row>92</xdr:row>
      <xdr:rowOff>172024</xdr:rowOff>
    </xdr:to>
    <xdr:sp macro="" textlink="">
      <xdr:nvSpPr>
        <xdr:cNvPr id="9" name="二等辺三角形 8">
          <a:extLst>
            <a:ext uri="{FF2B5EF4-FFF2-40B4-BE49-F238E27FC236}">
              <a16:creationId xmlns:a16="http://schemas.microsoft.com/office/drawing/2014/main" id="{26F4EB2D-93D8-46BA-8128-4112E5C04B06}"/>
            </a:ext>
          </a:extLst>
        </xdr:cNvPr>
        <xdr:cNvSpPr/>
      </xdr:nvSpPr>
      <xdr:spPr>
        <a:xfrm rot="10800000">
          <a:off x="9095342" y="9987700"/>
          <a:ext cx="841607" cy="107741"/>
        </a:xfrm>
        <a:prstGeom prst="triangle">
          <a:avLst/>
        </a:prstGeom>
        <a:solidFill>
          <a:schemeClr val="bg1">
            <a:lumMod val="8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324891</xdr:colOff>
      <xdr:row>107</xdr:row>
      <xdr:rowOff>51411</xdr:rowOff>
    </xdr:from>
    <xdr:to>
      <xdr:col>11</xdr:col>
      <xdr:colOff>404246</xdr:colOff>
      <xdr:row>123</xdr:row>
      <xdr:rowOff>181917</xdr:rowOff>
    </xdr:to>
    <xdr:graphicFrame macro="">
      <xdr:nvGraphicFramePr>
        <xdr:cNvPr id="7" name="グラフ 6">
          <a:extLst>
            <a:ext uri="{FF2B5EF4-FFF2-40B4-BE49-F238E27FC236}">
              <a16:creationId xmlns:a16="http://schemas.microsoft.com/office/drawing/2014/main" id="{705EE771-839A-4B16-9D4F-95A704A58D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43"/>
  <sheetViews>
    <sheetView topLeftCell="A32" zoomScale="120" zoomScaleNormal="120" workbookViewId="0">
      <selection activeCell="E26" sqref="E26:E41"/>
    </sheetView>
  </sheetViews>
  <sheetFormatPr defaultRowHeight="18.75" outlineLevelRow="1" x14ac:dyDescent="0.4"/>
  <cols>
    <col min="1" max="1" width="8.875" style="3"/>
    <col min="2" max="4" width="8.75" style="3" customWidth="1"/>
    <col min="5" max="5" width="11.125" style="3" bestFit="1" customWidth="1"/>
    <col min="6" max="7" width="11.125" style="3" customWidth="1"/>
    <col min="8" max="15" width="14.25" style="3" customWidth="1"/>
    <col min="16" max="16" width="14.25" customWidth="1"/>
  </cols>
  <sheetData>
    <row r="1" spans="1:16" outlineLevel="1" x14ac:dyDescent="0.4">
      <c r="H1" s="3" t="s">
        <v>173</v>
      </c>
    </row>
    <row r="2" spans="1:16" ht="47.25" outlineLevel="1" x14ac:dyDescent="0.4">
      <c r="H2" s="6" t="s">
        <v>61</v>
      </c>
      <c r="I2" s="6" t="s">
        <v>62</v>
      </c>
      <c r="J2" s="6" t="s">
        <v>63</v>
      </c>
      <c r="K2" s="6" t="s">
        <v>64</v>
      </c>
      <c r="L2" s="6" t="s">
        <v>65</v>
      </c>
      <c r="M2" s="6" t="s">
        <v>66</v>
      </c>
      <c r="N2" s="6" t="s">
        <v>67</v>
      </c>
      <c r="O2" s="6" t="s">
        <v>68</v>
      </c>
      <c r="P2" s="6" t="s">
        <v>153</v>
      </c>
    </row>
    <row r="3" spans="1:16" outlineLevel="1" x14ac:dyDescent="0.4">
      <c r="B3" s="4" t="s">
        <v>59</v>
      </c>
      <c r="C3" s="4"/>
      <c r="D3" s="4"/>
      <c r="H3" s="7"/>
      <c r="I3" s="7"/>
      <c r="J3" s="7"/>
      <c r="K3" s="7"/>
      <c r="L3" s="7"/>
      <c r="M3" s="7"/>
      <c r="N3" s="7"/>
      <c r="O3" s="7"/>
      <c r="P3" s="7"/>
    </row>
    <row r="4" spans="1:16" outlineLevel="1" x14ac:dyDescent="0.4">
      <c r="A4" s="3" t="s">
        <v>55</v>
      </c>
      <c r="B4" s="5">
        <v>1</v>
      </c>
      <c r="C4" s="5">
        <v>3</v>
      </c>
      <c r="D4" s="5" t="s">
        <v>226</v>
      </c>
      <c r="E4" s="77" t="s">
        <v>44</v>
      </c>
      <c r="F4" s="8" t="s">
        <v>98</v>
      </c>
      <c r="G4" s="8">
        <v>89</v>
      </c>
      <c r="H4" s="128">
        <v>0.89663260997114258</v>
      </c>
      <c r="I4" s="128">
        <v>0.66593095483821496</v>
      </c>
      <c r="J4" s="128">
        <v>0.7608657674461371</v>
      </c>
      <c r="K4" s="128">
        <v>0.27397847647724044</v>
      </c>
      <c r="L4" s="128">
        <v>1.0699433793409399</v>
      </c>
      <c r="M4" s="128">
        <v>1.2838954391607134</v>
      </c>
      <c r="N4" s="128">
        <v>0.27219537768694341</v>
      </c>
      <c r="O4" s="128">
        <v>0.23471562017846889</v>
      </c>
      <c r="P4" s="128">
        <v>0.25339525190715478</v>
      </c>
    </row>
    <row r="5" spans="1:16" outlineLevel="1" x14ac:dyDescent="0.4">
      <c r="B5" s="5">
        <v>1</v>
      </c>
      <c r="C5" s="5">
        <v>4</v>
      </c>
      <c r="D5" s="5" t="s">
        <v>227</v>
      </c>
      <c r="E5" s="76"/>
      <c r="F5" s="8" t="s">
        <v>99</v>
      </c>
      <c r="G5" s="8">
        <v>20</v>
      </c>
      <c r="H5" s="128">
        <v>0.92035404170738921</v>
      </c>
      <c r="I5" s="128">
        <v>0.60672676364905909</v>
      </c>
      <c r="J5" s="128">
        <v>0.77454034513469716</v>
      </c>
      <c r="K5" s="128">
        <v>0.27415470505459699</v>
      </c>
      <c r="L5" s="128">
        <v>1.1255754920153336</v>
      </c>
      <c r="M5" s="128">
        <v>1.2782145278172425</v>
      </c>
      <c r="N5" s="128">
        <v>0.25359578187261839</v>
      </c>
      <c r="O5" s="128">
        <v>0.2555313785429203</v>
      </c>
      <c r="P5" s="128">
        <v>0.2916232800441525</v>
      </c>
    </row>
    <row r="6" spans="1:16" outlineLevel="1" x14ac:dyDescent="0.4">
      <c r="B6" s="5">
        <v>2</v>
      </c>
      <c r="C6" s="5">
        <v>3</v>
      </c>
      <c r="D6" s="5" t="s">
        <v>228</v>
      </c>
      <c r="E6" s="77" t="s">
        <v>42</v>
      </c>
      <c r="F6" s="8" t="s">
        <v>98</v>
      </c>
      <c r="G6" s="8">
        <v>204</v>
      </c>
      <c r="H6" s="128">
        <v>0.49856218831807225</v>
      </c>
      <c r="I6" s="128">
        <v>0.28857700866326902</v>
      </c>
      <c r="J6" s="128">
        <v>0.70674009118396663</v>
      </c>
      <c r="K6" s="128">
        <v>0.20311992264859441</v>
      </c>
      <c r="L6" s="128">
        <v>1.0441639821789304</v>
      </c>
      <c r="M6" s="128">
        <v>1.1671381105947016</v>
      </c>
      <c r="N6" s="128">
        <v>0.14611949447335323</v>
      </c>
      <c r="O6" s="128">
        <v>0.10961036379107313</v>
      </c>
      <c r="P6" s="128">
        <v>0.30015807216951512</v>
      </c>
    </row>
    <row r="7" spans="1:16" outlineLevel="1" x14ac:dyDescent="0.4">
      <c r="B7" s="5">
        <v>2</v>
      </c>
      <c r="C7" s="5">
        <v>4</v>
      </c>
      <c r="D7" s="5" t="s">
        <v>229</v>
      </c>
      <c r="E7" s="76"/>
      <c r="F7" s="8" t="s">
        <v>99</v>
      </c>
      <c r="G7" s="8">
        <v>128</v>
      </c>
      <c r="H7" s="128">
        <v>0.55105679964570697</v>
      </c>
      <c r="I7" s="128">
        <v>0.35540851590389394</v>
      </c>
      <c r="J7" s="128">
        <v>0.79683857506657885</v>
      </c>
      <c r="K7" s="128">
        <v>0.25399384847029638</v>
      </c>
      <c r="L7" s="128">
        <v>1.1548705520070726</v>
      </c>
      <c r="M7" s="128">
        <v>1.1752763227028438</v>
      </c>
      <c r="N7" s="128">
        <v>0.16510116457715171</v>
      </c>
      <c r="O7" s="128">
        <v>0.15740069926326286</v>
      </c>
      <c r="P7" s="128">
        <v>0.30023461718290417</v>
      </c>
    </row>
    <row r="8" spans="1:16" outlineLevel="1" x14ac:dyDescent="0.4">
      <c r="B8" s="5">
        <v>3</v>
      </c>
      <c r="C8" s="5">
        <v>3</v>
      </c>
      <c r="D8" s="5" t="s">
        <v>230</v>
      </c>
      <c r="E8" s="77" t="s">
        <v>46</v>
      </c>
      <c r="F8" s="8" t="s">
        <v>98</v>
      </c>
      <c r="G8" s="8">
        <v>41</v>
      </c>
      <c r="H8" s="128">
        <v>0.69003334507987735</v>
      </c>
      <c r="I8" s="128">
        <v>0.34984194087535481</v>
      </c>
      <c r="J8" s="128">
        <v>0.65542973423522066</v>
      </c>
      <c r="K8" s="128">
        <v>4.4705515808753371E-2</v>
      </c>
      <c r="L8" s="128">
        <v>1.1356748302635178</v>
      </c>
      <c r="M8" s="128">
        <v>1.2495717248395106</v>
      </c>
      <c r="N8" s="128">
        <v>0.16666105414524113</v>
      </c>
      <c r="O8" s="128">
        <v>0.63029583526893185</v>
      </c>
      <c r="P8" s="128">
        <v>0.16626292828837519</v>
      </c>
    </row>
    <row r="9" spans="1:16" outlineLevel="1" x14ac:dyDescent="0.4">
      <c r="B9" s="5">
        <v>3</v>
      </c>
      <c r="C9" s="5">
        <v>4</v>
      </c>
      <c r="D9" s="5" t="s">
        <v>231</v>
      </c>
      <c r="E9" s="76"/>
      <c r="F9" s="8" t="s">
        <v>99</v>
      </c>
      <c r="G9" s="8">
        <v>39</v>
      </c>
      <c r="H9" s="128">
        <v>0.84054438427830269</v>
      </c>
      <c r="I9" s="128">
        <v>0.42570962431470949</v>
      </c>
      <c r="J9" s="128">
        <v>0.81288133358777048</v>
      </c>
      <c r="K9" s="128">
        <v>0.20620419166787496</v>
      </c>
      <c r="L9" s="128">
        <v>1.26987024570721</v>
      </c>
      <c r="M9" s="128">
        <v>1.2965829586386832</v>
      </c>
      <c r="N9" s="128">
        <v>0.19218102806123116</v>
      </c>
      <c r="O9" s="128">
        <v>0.51886746116173743</v>
      </c>
      <c r="P9" s="128">
        <v>0.25167746718105388</v>
      </c>
    </row>
    <row r="10" spans="1:16" outlineLevel="1" x14ac:dyDescent="0.4">
      <c r="B10" s="5">
        <v>4</v>
      </c>
      <c r="C10" s="5">
        <v>3</v>
      </c>
      <c r="D10" s="5" t="s">
        <v>232</v>
      </c>
      <c r="E10" s="77" t="s">
        <v>50</v>
      </c>
      <c r="F10" s="8" t="s">
        <v>98</v>
      </c>
      <c r="G10" s="8">
        <v>54</v>
      </c>
      <c r="H10" s="128">
        <v>0.71294882601312526</v>
      </c>
      <c r="I10" s="128">
        <v>0.40884971555762645</v>
      </c>
      <c r="J10" s="128">
        <v>0.64934916048313485</v>
      </c>
      <c r="K10" s="128">
        <v>0.14933141957048576</v>
      </c>
      <c r="L10" s="128">
        <v>0.6613394011165572</v>
      </c>
      <c r="M10" s="128">
        <v>1.3390114895338461</v>
      </c>
      <c r="N10" s="128">
        <v>0.2443687524313575</v>
      </c>
      <c r="O10" s="128">
        <v>9.67115286846469E-2</v>
      </c>
      <c r="P10" s="128">
        <v>0.24661883916038754</v>
      </c>
    </row>
    <row r="11" spans="1:16" outlineLevel="1" x14ac:dyDescent="0.4">
      <c r="B11" s="5">
        <v>4</v>
      </c>
      <c r="C11" s="5">
        <v>4</v>
      </c>
      <c r="D11" s="5" t="s">
        <v>233</v>
      </c>
      <c r="E11" s="76"/>
      <c r="F11" s="8" t="s">
        <v>99</v>
      </c>
      <c r="G11" s="8">
        <v>42</v>
      </c>
      <c r="H11" s="128">
        <v>0.74890144251250634</v>
      </c>
      <c r="I11" s="128">
        <v>0.52227390765852377</v>
      </c>
      <c r="J11" s="128">
        <v>0.68387340158634069</v>
      </c>
      <c r="K11" s="128">
        <v>0.16037084634835191</v>
      </c>
      <c r="L11" s="128">
        <v>0.84845600670201649</v>
      </c>
      <c r="M11" s="128">
        <v>1.3718371499617061</v>
      </c>
      <c r="N11" s="128">
        <v>0.27981374032503203</v>
      </c>
      <c r="O11" s="128">
        <v>0.14506729302697033</v>
      </c>
      <c r="P11" s="128">
        <v>0.28693967617431898</v>
      </c>
    </row>
    <row r="12" spans="1:16" outlineLevel="1" x14ac:dyDescent="0.4">
      <c r="B12" s="5">
        <v>5</v>
      </c>
      <c r="C12" s="5">
        <v>3</v>
      </c>
      <c r="D12" s="5" t="s">
        <v>234</v>
      </c>
      <c r="E12" s="77" t="s">
        <v>51</v>
      </c>
      <c r="F12" s="8" t="s">
        <v>98</v>
      </c>
      <c r="G12" s="8">
        <v>105</v>
      </c>
      <c r="H12" s="128">
        <v>0.63251970260055024</v>
      </c>
      <c r="I12" s="128">
        <v>0.27904604012739104</v>
      </c>
      <c r="J12" s="128">
        <v>0.69008811668697534</v>
      </c>
      <c r="K12" s="128">
        <v>8.728219753137563E-2</v>
      </c>
      <c r="L12" s="128">
        <v>0.84128959008552473</v>
      </c>
      <c r="M12" s="128">
        <v>1.3074340774159836</v>
      </c>
      <c r="N12" s="128">
        <v>0.44080324361740264</v>
      </c>
      <c r="O12" s="128">
        <v>0.16579119203082324</v>
      </c>
      <c r="P12" s="128">
        <v>0.27476264494610991</v>
      </c>
    </row>
    <row r="13" spans="1:16" outlineLevel="1" x14ac:dyDescent="0.4">
      <c r="B13" s="5">
        <v>5</v>
      </c>
      <c r="C13" s="5">
        <v>4</v>
      </c>
      <c r="D13" s="5" t="s">
        <v>235</v>
      </c>
      <c r="E13" s="76"/>
      <c r="F13" s="8" t="s">
        <v>99</v>
      </c>
      <c r="G13" s="8">
        <v>81</v>
      </c>
      <c r="H13" s="128">
        <v>0.72246867331433662</v>
      </c>
      <c r="I13" s="128">
        <v>0.28357659378761851</v>
      </c>
      <c r="J13" s="128">
        <v>0.70893485997271377</v>
      </c>
      <c r="K13" s="128">
        <v>8.868997491091396E-2</v>
      </c>
      <c r="L13" s="128">
        <v>0.99140538865361938</v>
      </c>
      <c r="M13" s="128">
        <v>1.3280944718724603</v>
      </c>
      <c r="N13" s="128">
        <v>0.50347187801556437</v>
      </c>
      <c r="O13" s="128">
        <v>0.24333868507749859</v>
      </c>
      <c r="P13" s="128">
        <v>0.32110559656312582</v>
      </c>
    </row>
    <row r="14" spans="1:16" outlineLevel="1" x14ac:dyDescent="0.4">
      <c r="B14" s="5">
        <v>6</v>
      </c>
      <c r="C14" s="5">
        <v>3</v>
      </c>
      <c r="D14" s="5" t="s">
        <v>236</v>
      </c>
      <c r="E14" s="77" t="s">
        <v>53</v>
      </c>
      <c r="F14" s="8" t="s">
        <v>98</v>
      </c>
      <c r="G14" s="8">
        <v>179</v>
      </c>
      <c r="H14" s="128">
        <v>0.76103684356862766</v>
      </c>
      <c r="I14" s="128">
        <v>0.54030186070709207</v>
      </c>
      <c r="J14" s="128">
        <v>0.79163846675702754</v>
      </c>
      <c r="K14" s="128">
        <v>0.18431659590424584</v>
      </c>
      <c r="L14" s="128">
        <v>0.98345550052358666</v>
      </c>
      <c r="M14" s="128">
        <v>1.3003281241426328</v>
      </c>
      <c r="N14" s="128">
        <v>0.20476878803170662</v>
      </c>
      <c r="O14" s="128">
        <v>0.37777379685918233</v>
      </c>
      <c r="P14" s="128">
        <v>0.33976211968165931</v>
      </c>
    </row>
    <row r="15" spans="1:16" outlineLevel="1" x14ac:dyDescent="0.4">
      <c r="B15" s="5">
        <v>6</v>
      </c>
      <c r="C15" s="5">
        <v>4</v>
      </c>
      <c r="D15" s="5" t="s">
        <v>237</v>
      </c>
      <c r="E15" s="76"/>
      <c r="F15" s="8" t="s">
        <v>99</v>
      </c>
      <c r="G15" s="8">
        <v>129</v>
      </c>
      <c r="H15" s="128">
        <v>0.82733687865949224</v>
      </c>
      <c r="I15" s="128">
        <v>0.52627440836008033</v>
      </c>
      <c r="J15" s="128">
        <v>0.95170709953289057</v>
      </c>
      <c r="K15" s="128">
        <v>0.20024726048072344</v>
      </c>
      <c r="L15" s="128">
        <v>1.0777633707760708</v>
      </c>
      <c r="M15" s="128">
        <v>1.3408043973901536</v>
      </c>
      <c r="N15" s="128">
        <v>0.26369332749142044</v>
      </c>
      <c r="O15" s="128">
        <v>0.40861292105117647</v>
      </c>
      <c r="P15" s="128">
        <v>0.36730860014775363</v>
      </c>
    </row>
    <row r="16" spans="1:16" outlineLevel="1" x14ac:dyDescent="0.4">
      <c r="B16" s="5">
        <v>7</v>
      </c>
      <c r="C16" s="5">
        <v>3</v>
      </c>
      <c r="D16" s="5" t="s">
        <v>238</v>
      </c>
      <c r="E16" s="77" t="s">
        <v>54</v>
      </c>
      <c r="F16" s="8" t="s">
        <v>98</v>
      </c>
      <c r="G16" s="8">
        <v>74</v>
      </c>
      <c r="H16" s="128">
        <v>0.77981541894534634</v>
      </c>
      <c r="I16" s="128">
        <v>0.49236807852806902</v>
      </c>
      <c r="J16" s="128">
        <v>0.63349723628237131</v>
      </c>
      <c r="K16" s="128">
        <v>0.19815417817933928</v>
      </c>
      <c r="L16" s="128">
        <v>0.93408376868403709</v>
      </c>
      <c r="M16" s="128">
        <v>1.2284712519586205</v>
      </c>
      <c r="N16" s="128">
        <v>0.29374718454374216</v>
      </c>
      <c r="O16" s="128">
        <v>0.25876868485892007</v>
      </c>
      <c r="P16" s="128">
        <v>0.31493892298184623</v>
      </c>
    </row>
    <row r="17" spans="1:16" outlineLevel="1" x14ac:dyDescent="0.4">
      <c r="B17" s="5">
        <v>7</v>
      </c>
      <c r="C17" s="5">
        <v>4</v>
      </c>
      <c r="D17" s="5" t="s">
        <v>239</v>
      </c>
      <c r="E17" s="76"/>
      <c r="F17" s="8" t="s">
        <v>99</v>
      </c>
      <c r="G17" s="8">
        <v>69</v>
      </c>
      <c r="H17" s="128">
        <v>0.8612596052941347</v>
      </c>
      <c r="I17" s="128">
        <v>0.57422591430210401</v>
      </c>
      <c r="J17" s="128">
        <v>0.88562662422846095</v>
      </c>
      <c r="K17" s="128">
        <v>0.18456753942933651</v>
      </c>
      <c r="L17" s="128">
        <v>1.0732797465168356</v>
      </c>
      <c r="M17" s="128">
        <v>1.3165886889967919</v>
      </c>
      <c r="N17" s="128">
        <v>0.30947135989780544</v>
      </c>
      <c r="O17" s="128">
        <v>0.37234982049043591</v>
      </c>
      <c r="P17" s="128">
        <v>0.29740072301907811</v>
      </c>
    </row>
    <row r="18" spans="1:16" outlineLevel="1" x14ac:dyDescent="0.4">
      <c r="B18" s="5">
        <v>8</v>
      </c>
      <c r="C18" s="5">
        <v>3</v>
      </c>
      <c r="D18" s="5" t="s">
        <v>240</v>
      </c>
      <c r="E18" s="77" t="s">
        <v>45</v>
      </c>
      <c r="F18" s="8" t="s">
        <v>98</v>
      </c>
      <c r="G18" s="8">
        <v>47</v>
      </c>
      <c r="H18" s="128">
        <v>0.55704972103117922</v>
      </c>
      <c r="I18" s="128">
        <v>0.40337271999734076</v>
      </c>
      <c r="J18" s="128">
        <v>0.77615325616947417</v>
      </c>
      <c r="K18" s="128">
        <v>0.14240986720767093</v>
      </c>
      <c r="L18" s="128">
        <v>0.9642956051460273</v>
      </c>
      <c r="M18" s="128">
        <v>1.1345065108676353</v>
      </c>
      <c r="N18" s="128">
        <v>0.31711039226131971</v>
      </c>
      <c r="O18" s="128">
        <v>0.32760179038477311</v>
      </c>
      <c r="P18" s="128">
        <v>0.47599517533774305</v>
      </c>
    </row>
    <row r="19" spans="1:16" outlineLevel="1" x14ac:dyDescent="0.4">
      <c r="B19" s="5">
        <v>8</v>
      </c>
      <c r="C19" s="5">
        <v>4</v>
      </c>
      <c r="D19" s="5" t="s">
        <v>241</v>
      </c>
      <c r="E19" s="76"/>
      <c r="F19" s="8" t="s">
        <v>99</v>
      </c>
      <c r="G19" s="8">
        <v>24</v>
      </c>
      <c r="H19" s="128">
        <v>0.62838355244762001</v>
      </c>
      <c r="I19" s="128">
        <v>0.39341276932911157</v>
      </c>
      <c r="J19" s="128">
        <v>0.82879494158373246</v>
      </c>
      <c r="K19" s="128">
        <v>0.12008718178759749</v>
      </c>
      <c r="L19" s="128">
        <v>1.0677312806584229</v>
      </c>
      <c r="M19" s="128">
        <v>1.1436252510540585</v>
      </c>
      <c r="N19" s="128">
        <v>0.28209881480631255</v>
      </c>
      <c r="O19" s="128">
        <v>0.31493681990674532</v>
      </c>
      <c r="P19" s="128">
        <v>0.36198771224703036</v>
      </c>
    </row>
    <row r="20" spans="1:16" ht="17.649999999999999" outlineLevel="1" x14ac:dyDescent="0.4">
      <c r="H20" s="129"/>
      <c r="I20" s="129"/>
      <c r="J20" s="129"/>
      <c r="K20" s="129"/>
      <c r="L20" s="129"/>
      <c r="M20" s="129"/>
      <c r="N20" s="129"/>
      <c r="O20" s="129"/>
      <c r="P20" s="126"/>
    </row>
    <row r="21" spans="1:16" outlineLevel="1" x14ac:dyDescent="0.4">
      <c r="E21" s="8" t="s">
        <v>69</v>
      </c>
      <c r="F21" s="8"/>
      <c r="G21" s="8"/>
      <c r="H21" s="127">
        <v>0.73915609426141626</v>
      </c>
      <c r="I21" s="127">
        <v>0.44770436693222659</v>
      </c>
      <c r="J21" s="127">
        <v>0.82274292566737217</v>
      </c>
      <c r="K21" s="127">
        <v>0.19561705413793865</v>
      </c>
      <c r="L21" s="127">
        <v>1.0828578063118959</v>
      </c>
      <c r="M21" s="127">
        <v>1.2787947375642623</v>
      </c>
      <c r="N21" s="127">
        <v>0.27459536805639034</v>
      </c>
      <c r="O21" s="127">
        <v>0.28850273440890412</v>
      </c>
      <c r="P21" s="127">
        <v>0.31715574149756265</v>
      </c>
    </row>
    <row r="22" spans="1:16" ht="17.649999999999999" outlineLevel="1" x14ac:dyDescent="0.4"/>
    <row r="23" spans="1:16" x14ac:dyDescent="0.4">
      <c r="H23" s="3" t="s">
        <v>58</v>
      </c>
    </row>
    <row r="24" spans="1:16" ht="47.25" x14ac:dyDescent="0.4">
      <c r="H24" s="6" t="s">
        <v>61</v>
      </c>
      <c r="I24" s="6" t="s">
        <v>62</v>
      </c>
      <c r="J24" s="6" t="s">
        <v>63</v>
      </c>
      <c r="K24" s="6" t="s">
        <v>64</v>
      </c>
      <c r="L24" s="6" t="s">
        <v>65</v>
      </c>
      <c r="M24" s="6" t="s">
        <v>66</v>
      </c>
      <c r="N24" s="6" t="s">
        <v>67</v>
      </c>
      <c r="O24" s="6" t="s">
        <v>68</v>
      </c>
      <c r="P24" s="6" t="s">
        <v>153</v>
      </c>
    </row>
    <row r="25" spans="1:16" x14ac:dyDescent="0.4">
      <c r="B25" s="4" t="s">
        <v>59</v>
      </c>
      <c r="C25" s="4"/>
      <c r="D25" s="4"/>
      <c r="H25" s="7" t="s">
        <v>60</v>
      </c>
      <c r="I25" s="7" t="s">
        <v>60</v>
      </c>
      <c r="J25" s="7" t="s">
        <v>60</v>
      </c>
      <c r="K25" s="7" t="s">
        <v>60</v>
      </c>
      <c r="L25" s="7" t="s">
        <v>60</v>
      </c>
      <c r="M25" s="7" t="s">
        <v>60</v>
      </c>
      <c r="N25" s="7" t="s">
        <v>60</v>
      </c>
      <c r="O25" s="7" t="s">
        <v>60</v>
      </c>
      <c r="P25" s="7" t="s">
        <v>60</v>
      </c>
    </row>
    <row r="26" spans="1:16" x14ac:dyDescent="0.4">
      <c r="A26" s="3" t="s">
        <v>55</v>
      </c>
      <c r="B26" s="5">
        <v>1</v>
      </c>
      <c r="C26" s="5">
        <v>3</v>
      </c>
      <c r="D26" s="5" t="s">
        <v>226</v>
      </c>
      <c r="E26" s="78" t="s">
        <v>44</v>
      </c>
      <c r="F26" s="80" t="s">
        <v>98</v>
      </c>
      <c r="G26" s="82" t="s">
        <v>242</v>
      </c>
      <c r="H26" s="130">
        <v>0.15747651570972632</v>
      </c>
      <c r="I26" s="131">
        <v>0.21822658790598837</v>
      </c>
      <c r="J26" s="131">
        <v>-6.1877158221235073E-2</v>
      </c>
      <c r="K26" s="131">
        <v>7.8361422339301795E-2</v>
      </c>
      <c r="L26" s="131">
        <v>-1.2914426970956017E-2</v>
      </c>
      <c r="M26" s="131">
        <v>5.1007015964510405E-3</v>
      </c>
      <c r="N26" s="132">
        <v>-2.399990369446936E-3</v>
      </c>
      <c r="O26" s="133">
        <v>-5.3787114230435223E-2</v>
      </c>
      <c r="P26" s="134">
        <v>-6.3760489590407865E-2</v>
      </c>
    </row>
    <row r="27" spans="1:16" x14ac:dyDescent="0.4">
      <c r="B27" s="5">
        <v>1</v>
      </c>
      <c r="C27" s="5">
        <v>4</v>
      </c>
      <c r="D27" s="5" t="s">
        <v>227</v>
      </c>
      <c r="E27" s="79"/>
      <c r="F27" s="81" t="s">
        <v>99</v>
      </c>
      <c r="G27" s="83" t="s">
        <v>243</v>
      </c>
      <c r="H27" s="135">
        <v>0.18119794744597295</v>
      </c>
      <c r="I27" s="136">
        <v>0.15902239671683249</v>
      </c>
      <c r="J27" s="136">
        <v>-4.820258053267501E-2</v>
      </c>
      <c r="K27" s="136">
        <v>7.8537650916658347E-2</v>
      </c>
      <c r="L27" s="136">
        <v>4.2717685703437702E-2</v>
      </c>
      <c r="M27" s="136">
        <v>-5.8020974701977757E-4</v>
      </c>
      <c r="N27" s="137">
        <v>-2.0999586183771957E-2</v>
      </c>
      <c r="O27" s="138">
        <v>-3.297135586598382E-2</v>
      </c>
      <c r="P27" s="139">
        <v>-2.5532461453410149E-2</v>
      </c>
    </row>
    <row r="28" spans="1:16" x14ac:dyDescent="0.4">
      <c r="B28" s="5">
        <v>2</v>
      </c>
      <c r="C28" s="5">
        <v>3</v>
      </c>
      <c r="D28" s="5" t="s">
        <v>228</v>
      </c>
      <c r="E28" s="78" t="s">
        <v>42</v>
      </c>
      <c r="F28" s="80" t="s">
        <v>98</v>
      </c>
      <c r="G28" s="82" t="s">
        <v>244</v>
      </c>
      <c r="H28" s="130">
        <v>-0.24059390594334401</v>
      </c>
      <c r="I28" s="131">
        <v>-0.15912735826895757</v>
      </c>
      <c r="J28" s="131">
        <v>-0.11600283448340554</v>
      </c>
      <c r="K28" s="131">
        <v>7.5028685106557635E-3</v>
      </c>
      <c r="L28" s="131">
        <v>-3.8693824132965515E-2</v>
      </c>
      <c r="M28" s="131">
        <v>-0.11165662696956069</v>
      </c>
      <c r="N28" s="132">
        <v>-0.12847587358303711</v>
      </c>
      <c r="O28" s="133">
        <v>-0.17889237061783098</v>
      </c>
      <c r="P28" s="134">
        <v>-1.6997669328047527E-2</v>
      </c>
    </row>
    <row r="29" spans="1:16" x14ac:dyDescent="0.4">
      <c r="B29" s="5">
        <v>2</v>
      </c>
      <c r="C29" s="5">
        <v>4</v>
      </c>
      <c r="D29" s="5" t="s">
        <v>229</v>
      </c>
      <c r="E29" s="79"/>
      <c r="F29" s="81" t="s">
        <v>99</v>
      </c>
      <c r="G29" s="83" t="s">
        <v>245</v>
      </c>
      <c r="H29" s="135">
        <v>-0.18809929461570929</v>
      </c>
      <c r="I29" s="136">
        <v>-9.2295851028332654E-2</v>
      </c>
      <c r="J29" s="136">
        <v>-2.5904350600793324E-2</v>
      </c>
      <c r="K29" s="136">
        <v>5.8376794332357734E-2</v>
      </c>
      <c r="L29" s="136">
        <v>7.2012745695176683E-2</v>
      </c>
      <c r="M29" s="136">
        <v>-0.10351841486141855</v>
      </c>
      <c r="N29" s="137">
        <v>-0.10949420347923863</v>
      </c>
      <c r="O29" s="138">
        <v>-0.13110203514564125</v>
      </c>
      <c r="P29" s="139">
        <v>-1.6921124314658476E-2</v>
      </c>
    </row>
    <row r="30" spans="1:16" x14ac:dyDescent="0.4">
      <c r="B30" s="5">
        <v>3</v>
      </c>
      <c r="C30" s="5">
        <v>3</v>
      </c>
      <c r="D30" s="5" t="s">
        <v>230</v>
      </c>
      <c r="E30" s="78" t="s">
        <v>46</v>
      </c>
      <c r="F30" s="80" t="s">
        <v>98</v>
      </c>
      <c r="G30" s="82" t="s">
        <v>246</v>
      </c>
      <c r="H30" s="130">
        <v>-4.9122749181538916E-2</v>
      </c>
      <c r="I30" s="131">
        <v>-9.7862426056871787E-2</v>
      </c>
      <c r="J30" s="131">
        <v>-0.16731319143215151</v>
      </c>
      <c r="K30" s="131">
        <v>-0.15091153832918527</v>
      </c>
      <c r="L30" s="131">
        <v>5.2817023951621911E-2</v>
      </c>
      <c r="M30" s="131">
        <v>-2.9223012724751696E-2</v>
      </c>
      <c r="N30" s="132">
        <v>-0.10793431391114922</v>
      </c>
      <c r="O30" s="133">
        <v>0.34179310086002773</v>
      </c>
      <c r="P30" s="134">
        <v>-0.15089281320918746</v>
      </c>
    </row>
    <row r="31" spans="1:16" x14ac:dyDescent="0.4">
      <c r="B31" s="5">
        <v>3</v>
      </c>
      <c r="C31" s="5">
        <v>4</v>
      </c>
      <c r="D31" s="5" t="s">
        <v>231</v>
      </c>
      <c r="E31" s="79"/>
      <c r="F31" s="81" t="s">
        <v>99</v>
      </c>
      <c r="G31" s="83" t="s">
        <v>247</v>
      </c>
      <c r="H31" s="135">
        <v>0.10138829001688643</v>
      </c>
      <c r="I31" s="136">
        <v>-2.1994742617517105E-2</v>
      </c>
      <c r="J31" s="136">
        <v>-9.8615920796016887E-3</v>
      </c>
      <c r="K31" s="136">
        <v>1.0587137529936314E-2</v>
      </c>
      <c r="L31" s="136">
        <v>0.18701243939531409</v>
      </c>
      <c r="M31" s="136">
        <v>1.7788221074420907E-2</v>
      </c>
      <c r="N31" s="137">
        <v>-8.241433999515918E-2</v>
      </c>
      <c r="O31" s="138">
        <v>0.23036472675283332</v>
      </c>
      <c r="P31" s="139">
        <v>-6.5478274316508767E-2</v>
      </c>
    </row>
    <row r="32" spans="1:16" x14ac:dyDescent="0.4">
      <c r="B32" s="5">
        <v>4</v>
      </c>
      <c r="C32" s="5">
        <v>3</v>
      </c>
      <c r="D32" s="5" t="s">
        <v>232</v>
      </c>
      <c r="E32" s="78" t="s">
        <v>50</v>
      </c>
      <c r="F32" s="80" t="s">
        <v>98</v>
      </c>
      <c r="G32" s="82" t="s">
        <v>248</v>
      </c>
      <c r="H32" s="130">
        <v>-2.6207268248291005E-2</v>
      </c>
      <c r="I32" s="131">
        <v>-3.8854651374600147E-2</v>
      </c>
      <c r="J32" s="131">
        <v>-0.17339376518423733</v>
      </c>
      <c r="K32" s="131">
        <v>-4.6285634567452882E-2</v>
      </c>
      <c r="L32" s="131">
        <v>-0.42151840519533867</v>
      </c>
      <c r="M32" s="131">
        <v>6.0216751969583759E-2</v>
      </c>
      <c r="N32" s="132">
        <v>-3.0226615625032843E-2</v>
      </c>
      <c r="O32" s="133">
        <v>-0.19179120572425723</v>
      </c>
      <c r="P32" s="134">
        <v>-7.0536902337175106E-2</v>
      </c>
    </row>
    <row r="33" spans="2:16" x14ac:dyDescent="0.4">
      <c r="B33" s="5">
        <v>4</v>
      </c>
      <c r="C33" s="5">
        <v>4</v>
      </c>
      <c r="D33" s="5" t="s">
        <v>233</v>
      </c>
      <c r="E33" s="79"/>
      <c r="F33" s="81" t="s">
        <v>99</v>
      </c>
      <c r="G33" s="83" t="s">
        <v>249</v>
      </c>
      <c r="H33" s="135">
        <v>9.7453482510900802E-3</v>
      </c>
      <c r="I33" s="136">
        <v>7.4569540726297179E-2</v>
      </c>
      <c r="J33" s="136">
        <v>-0.13886952408103148</v>
      </c>
      <c r="K33" s="136">
        <v>-3.5246207789586731E-2</v>
      </c>
      <c r="L33" s="136">
        <v>-0.23440179960987939</v>
      </c>
      <c r="M33" s="136">
        <v>9.3042412397443819E-2</v>
      </c>
      <c r="N33" s="137">
        <v>5.2183722686416911E-3</v>
      </c>
      <c r="O33" s="138">
        <v>-0.14343544138193379</v>
      </c>
      <c r="P33" s="139">
        <v>-3.0216065323243668E-2</v>
      </c>
    </row>
    <row r="34" spans="2:16" x14ac:dyDescent="0.4">
      <c r="B34" s="5">
        <v>5</v>
      </c>
      <c r="C34" s="5">
        <v>3</v>
      </c>
      <c r="D34" s="5" t="s">
        <v>234</v>
      </c>
      <c r="E34" s="78" t="s">
        <v>51</v>
      </c>
      <c r="F34" s="80" t="s">
        <v>98</v>
      </c>
      <c r="G34" s="82" t="s">
        <v>250</v>
      </c>
      <c r="H34" s="130">
        <v>-0.10663639166086603</v>
      </c>
      <c r="I34" s="131">
        <v>-0.16865832680483556</v>
      </c>
      <c r="J34" s="131">
        <v>-0.13265480898039683</v>
      </c>
      <c r="K34" s="131">
        <v>-0.10833485660656302</v>
      </c>
      <c r="L34" s="131">
        <v>-0.24156821622637115</v>
      </c>
      <c r="M34" s="131">
        <v>2.863933985172129E-2</v>
      </c>
      <c r="N34" s="132">
        <v>0.1662078755610123</v>
      </c>
      <c r="O34" s="133">
        <v>-0.12271154237808088</v>
      </c>
      <c r="P34" s="134">
        <v>-4.2393096551452736E-2</v>
      </c>
    </row>
    <row r="35" spans="2:16" x14ac:dyDescent="0.4">
      <c r="B35" s="5">
        <v>5</v>
      </c>
      <c r="C35" s="5">
        <v>4</v>
      </c>
      <c r="D35" s="5" t="s">
        <v>235</v>
      </c>
      <c r="E35" s="79"/>
      <c r="F35" s="81" t="s">
        <v>99</v>
      </c>
      <c r="G35" s="83" t="s">
        <v>251</v>
      </c>
      <c r="H35" s="135">
        <v>-1.6687420947079645E-2</v>
      </c>
      <c r="I35" s="136">
        <v>-0.16412777314460808</v>
      </c>
      <c r="J35" s="136">
        <v>-0.1138080656946584</v>
      </c>
      <c r="K35" s="136">
        <v>-0.10692707922702469</v>
      </c>
      <c r="L35" s="136">
        <v>-9.1452417658276497E-2</v>
      </c>
      <c r="M35" s="136">
        <v>4.9299734308198007E-2</v>
      </c>
      <c r="N35" s="137">
        <v>0.22887650995917402</v>
      </c>
      <c r="O35" s="138">
        <v>-4.5164049331405526E-2</v>
      </c>
      <c r="P35" s="139">
        <v>3.9498550655631681E-3</v>
      </c>
    </row>
    <row r="36" spans="2:16" x14ac:dyDescent="0.4">
      <c r="B36" s="5">
        <v>6</v>
      </c>
      <c r="C36" s="5">
        <v>3</v>
      </c>
      <c r="D36" s="5" t="s">
        <v>236</v>
      </c>
      <c r="E36" s="78" t="s">
        <v>53</v>
      </c>
      <c r="F36" s="80" t="s">
        <v>98</v>
      </c>
      <c r="G36" s="82" t="s">
        <v>252</v>
      </c>
      <c r="H36" s="130">
        <v>2.18807493072114E-2</v>
      </c>
      <c r="I36" s="131">
        <v>9.259749377486548E-2</v>
      </c>
      <c r="J36" s="131">
        <v>-3.1104458910344635E-2</v>
      </c>
      <c r="K36" s="131">
        <v>-1.1300458233692801E-2</v>
      </c>
      <c r="L36" s="131">
        <v>-9.940230578830922E-2</v>
      </c>
      <c r="M36" s="131">
        <v>2.153338657837045E-2</v>
      </c>
      <c r="N36" s="132">
        <v>-6.9826580024683726E-2</v>
      </c>
      <c r="O36" s="133">
        <v>8.9271062450278216E-2</v>
      </c>
      <c r="P36" s="134">
        <v>2.2606378184096665E-2</v>
      </c>
    </row>
    <row r="37" spans="2:16" x14ac:dyDescent="0.4">
      <c r="B37" s="5">
        <v>6</v>
      </c>
      <c r="C37" s="5">
        <v>4</v>
      </c>
      <c r="D37" s="5" t="s">
        <v>237</v>
      </c>
      <c r="E37" s="79"/>
      <c r="F37" s="81" t="s">
        <v>99</v>
      </c>
      <c r="G37" s="83" t="s">
        <v>253</v>
      </c>
      <c r="H37" s="135">
        <v>8.8180784398075973E-2</v>
      </c>
      <c r="I37" s="136">
        <v>7.8570041427853732E-2</v>
      </c>
      <c r="J37" s="136">
        <v>0.12896417386551839</v>
      </c>
      <c r="K37" s="136">
        <v>4.6302063427847984E-3</v>
      </c>
      <c r="L37" s="136">
        <v>-5.0944355358251148E-3</v>
      </c>
      <c r="M37" s="136">
        <v>6.2009659825891239E-2</v>
      </c>
      <c r="N37" s="137">
        <v>-1.0902040564969906E-2</v>
      </c>
      <c r="O37" s="138">
        <v>0.12011018664227235</v>
      </c>
      <c r="P37" s="139">
        <v>5.0152858650190979E-2</v>
      </c>
    </row>
    <row r="38" spans="2:16" x14ac:dyDescent="0.4">
      <c r="B38" s="5">
        <v>7</v>
      </c>
      <c r="C38" s="5">
        <v>3</v>
      </c>
      <c r="D38" s="5" t="s">
        <v>238</v>
      </c>
      <c r="E38" s="78" t="s">
        <v>54</v>
      </c>
      <c r="F38" s="80" t="s">
        <v>98</v>
      </c>
      <c r="G38" s="82" t="s">
        <v>254</v>
      </c>
      <c r="H38" s="130">
        <v>4.0659324683930076E-2</v>
      </c>
      <c r="I38" s="131">
        <v>4.4663711595842426E-2</v>
      </c>
      <c r="J38" s="131">
        <v>-0.18924568938500086</v>
      </c>
      <c r="K38" s="131">
        <v>2.5371240414006346E-3</v>
      </c>
      <c r="L38" s="131">
        <v>-0.14877403762785879</v>
      </c>
      <c r="M38" s="131">
        <v>-5.0323485605641816E-2</v>
      </c>
      <c r="N38" s="132">
        <v>1.9151816487351814E-2</v>
      </c>
      <c r="O38" s="133">
        <v>-2.9734049549984043E-2</v>
      </c>
      <c r="P38" s="134">
        <v>-2.2168185157164233E-3</v>
      </c>
    </row>
    <row r="39" spans="2:16" x14ac:dyDescent="0.4">
      <c r="B39" s="5">
        <v>7</v>
      </c>
      <c r="C39" s="5">
        <v>4</v>
      </c>
      <c r="D39" s="5" t="s">
        <v>239</v>
      </c>
      <c r="E39" s="79"/>
      <c r="F39" s="81" t="s">
        <v>99</v>
      </c>
      <c r="G39" s="83" t="s">
        <v>255</v>
      </c>
      <c r="H39" s="135">
        <v>0.12210351103271844</v>
      </c>
      <c r="I39" s="136">
        <v>0.12652154736987742</v>
      </c>
      <c r="J39" s="136">
        <v>6.2883698561088774E-2</v>
      </c>
      <c r="K39" s="136">
        <v>-1.1049514708602132E-2</v>
      </c>
      <c r="L39" s="136">
        <v>-9.578059795060323E-3</v>
      </c>
      <c r="M39" s="136">
        <v>3.7793951432529616E-2</v>
      </c>
      <c r="N39" s="137">
        <v>3.4875991841415099E-2</v>
      </c>
      <c r="O39" s="138">
        <v>8.3847086081531796E-2</v>
      </c>
      <c r="P39" s="139">
        <v>-1.9755018478484543E-2</v>
      </c>
    </row>
    <row r="40" spans="2:16" x14ac:dyDescent="0.4">
      <c r="B40" s="5">
        <v>8</v>
      </c>
      <c r="C40" s="5">
        <v>3</v>
      </c>
      <c r="D40" s="5" t="s">
        <v>240</v>
      </c>
      <c r="E40" s="78" t="s">
        <v>45</v>
      </c>
      <c r="F40" s="80" t="s">
        <v>98</v>
      </c>
      <c r="G40" s="82" t="s">
        <v>256</v>
      </c>
      <c r="H40" s="130">
        <v>-0.18210637323023704</v>
      </c>
      <c r="I40" s="131">
        <v>-4.4331646934885838E-2</v>
      </c>
      <c r="J40" s="131">
        <v>-4.6589669497898001E-2</v>
      </c>
      <c r="K40" s="131">
        <v>-5.3207186930267714E-2</v>
      </c>
      <c r="L40" s="131">
        <v>-0.11856220116586857</v>
      </c>
      <c r="M40" s="131">
        <v>-0.144288226696627</v>
      </c>
      <c r="N40" s="132">
        <v>4.2515024204929364E-2</v>
      </c>
      <c r="O40" s="133">
        <v>3.909905597586899E-2</v>
      </c>
      <c r="P40" s="134">
        <v>0.1588394338401804</v>
      </c>
    </row>
    <row r="41" spans="2:16" x14ac:dyDescent="0.4">
      <c r="B41" s="5">
        <v>8</v>
      </c>
      <c r="C41" s="5">
        <v>4</v>
      </c>
      <c r="D41" s="5" t="s">
        <v>241</v>
      </c>
      <c r="E41" s="79"/>
      <c r="F41" s="81" t="s">
        <v>99</v>
      </c>
      <c r="G41" s="83" t="s">
        <v>257</v>
      </c>
      <c r="H41" s="135">
        <v>-0.11077254181379625</v>
      </c>
      <c r="I41" s="136">
        <v>-5.4291597603115027E-2</v>
      </c>
      <c r="J41" s="136">
        <v>6.0520159163602871E-3</v>
      </c>
      <c r="K41" s="136">
        <v>-7.5529872350341157E-2</v>
      </c>
      <c r="L41" s="136">
        <v>-1.5126525653472944E-2</v>
      </c>
      <c r="M41" s="136">
        <v>-0.13516948651020377</v>
      </c>
      <c r="N41" s="137">
        <v>7.5034467499222046E-3</v>
      </c>
      <c r="O41" s="138">
        <v>2.6434085497841209E-2</v>
      </c>
      <c r="P41" s="139">
        <v>4.4831970749467709E-2</v>
      </c>
    </row>
    <row r="42" spans="2:16" ht="17.649999999999999" x14ac:dyDescent="0.4">
      <c r="P42" s="3"/>
    </row>
    <row r="43" spans="2:16" x14ac:dyDescent="0.4">
      <c r="E43" s="8" t="s">
        <v>69</v>
      </c>
      <c r="F43" s="8"/>
      <c r="G43" s="8"/>
      <c r="H43" s="9"/>
      <c r="I43" s="9"/>
      <c r="J43" s="9"/>
      <c r="K43" s="9"/>
      <c r="L43" s="9"/>
      <c r="M43" s="9"/>
      <c r="N43" s="9"/>
      <c r="O43" s="9"/>
      <c r="P43" s="9"/>
    </row>
  </sheetData>
  <phoneticPr fontId="18"/>
  <conditionalFormatting sqref="H26:O41">
    <cfRule type="expression" dxfId="11" priority="4">
      <formula>H26-H$43&gt;0.1</formula>
    </cfRule>
  </conditionalFormatting>
  <conditionalFormatting sqref="H26:O41">
    <cfRule type="expression" dxfId="10" priority="3">
      <formula>H$43-H26&gt;0.1</formula>
    </cfRule>
  </conditionalFormatting>
  <conditionalFormatting sqref="P26:P41">
    <cfRule type="expression" dxfId="9" priority="2">
      <formula>P26-P$43&gt;0.1</formula>
    </cfRule>
  </conditionalFormatting>
  <conditionalFormatting sqref="P26:P41">
    <cfRule type="expression" dxfId="8" priority="1">
      <formula>P$43-P26&gt;0.1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24"/>
  <sheetViews>
    <sheetView topLeftCell="A7" zoomScale="120" zoomScaleNormal="120" workbookViewId="0">
      <selection activeCell="E26" sqref="E26:E41"/>
    </sheetView>
  </sheetViews>
  <sheetFormatPr defaultRowHeight="18.75" outlineLevelRow="1" x14ac:dyDescent="0.4"/>
  <cols>
    <col min="1" max="1" width="8.875" style="3"/>
    <col min="2" max="2" width="8.75" style="3" customWidth="1"/>
    <col min="3" max="3" width="21.5" style="3" bestFit="1" customWidth="1"/>
    <col min="4" max="4" width="11.125" style="3" customWidth="1"/>
    <col min="5" max="13" width="14.25" style="3" customWidth="1"/>
  </cols>
  <sheetData>
    <row r="1" spans="1:23" outlineLevel="1" x14ac:dyDescent="0.4">
      <c r="E1" s="3" t="s">
        <v>58</v>
      </c>
    </row>
    <row r="2" spans="1:23" ht="47.25" outlineLevel="1" x14ac:dyDescent="0.4">
      <c r="E2" s="6" t="s">
        <v>61</v>
      </c>
      <c r="F2" s="6" t="s">
        <v>62</v>
      </c>
      <c r="G2" s="6" t="s">
        <v>63</v>
      </c>
      <c r="H2" s="6" t="s">
        <v>64</v>
      </c>
      <c r="I2" s="6" t="s">
        <v>65</v>
      </c>
      <c r="J2" s="6" t="s">
        <v>66</v>
      </c>
      <c r="K2" s="6" t="s">
        <v>67</v>
      </c>
      <c r="L2" s="6" t="s">
        <v>68</v>
      </c>
      <c r="M2" s="6" t="s">
        <v>153</v>
      </c>
      <c r="N2" s="2"/>
    </row>
    <row r="3" spans="1:23" ht="17.649999999999999" outlineLevel="1" x14ac:dyDescent="0.4">
      <c r="B3" s="4"/>
      <c r="E3" s="84"/>
      <c r="F3" s="84"/>
      <c r="G3" s="84"/>
      <c r="H3" s="84"/>
      <c r="I3" s="84"/>
      <c r="J3" s="84"/>
      <c r="K3" s="84"/>
      <c r="L3" s="84"/>
      <c r="M3" s="84"/>
    </row>
    <row r="4" spans="1:23" outlineLevel="1" x14ac:dyDescent="0.35">
      <c r="A4" s="3" t="s">
        <v>55</v>
      </c>
      <c r="B4" s="5">
        <v>1</v>
      </c>
      <c r="C4" s="10" t="s">
        <v>95</v>
      </c>
      <c r="D4" s="8">
        <v>303</v>
      </c>
      <c r="E4" s="127">
        <v>1.2119771186441728</v>
      </c>
      <c r="F4" s="127">
        <v>0.94300568893942083</v>
      </c>
      <c r="G4" s="127">
        <v>1.3149758866842094</v>
      </c>
      <c r="H4" s="127">
        <v>1.1893040075189782</v>
      </c>
      <c r="I4" s="127">
        <v>1.2310547960210756</v>
      </c>
      <c r="J4" s="127">
        <v>1.13876997900822</v>
      </c>
      <c r="K4" s="127">
        <v>0.91489555490502505</v>
      </c>
      <c r="L4" s="127">
        <v>1.3350585213819426</v>
      </c>
      <c r="M4" s="127">
        <v>1.058815895835695</v>
      </c>
    </row>
    <row r="5" spans="1:23" outlineLevel="1" x14ac:dyDescent="0.35">
      <c r="B5" s="5">
        <v>2</v>
      </c>
      <c r="C5" s="10" t="s">
        <v>96</v>
      </c>
      <c r="D5" s="8">
        <v>929</v>
      </c>
      <c r="E5" s="127">
        <v>1.3190374091074917</v>
      </c>
      <c r="F5" s="127">
        <v>0.93472062497508035</v>
      </c>
      <c r="G5" s="127">
        <v>1.549021299296707</v>
      </c>
      <c r="H5" s="127">
        <v>0.99260378838977659</v>
      </c>
      <c r="I5" s="127">
        <v>1.4495585553797736</v>
      </c>
      <c r="J5" s="127">
        <v>1.344001882169807</v>
      </c>
      <c r="K5" s="127">
        <v>1.3718673008827134</v>
      </c>
      <c r="L5" s="127">
        <v>1.1222829769016556</v>
      </c>
      <c r="M5" s="127">
        <v>1.0381214402021439</v>
      </c>
    </row>
    <row r="6" spans="1:23" outlineLevel="1" x14ac:dyDescent="0.35">
      <c r="B6" s="5">
        <v>3</v>
      </c>
      <c r="C6" s="10" t="s">
        <v>97</v>
      </c>
      <c r="D6" s="8">
        <v>93</v>
      </c>
      <c r="E6" s="127">
        <v>1.3970548452008111</v>
      </c>
      <c r="F6" s="127">
        <v>0.94332103261558242</v>
      </c>
      <c r="G6" s="127">
        <v>1.62669828275479</v>
      </c>
      <c r="H6" s="127">
        <v>0.9904202939431459</v>
      </c>
      <c r="I6" s="127">
        <v>1.3872242194956257</v>
      </c>
      <c r="J6" s="127">
        <v>1.5917637932983102</v>
      </c>
      <c r="K6" s="127">
        <v>1.4496046935163052</v>
      </c>
      <c r="L6" s="127">
        <v>1.4891521695659191</v>
      </c>
      <c r="M6" s="127">
        <v>0.99853116429012778</v>
      </c>
    </row>
    <row r="7" spans="1:23" ht="17.649999999999999" outlineLevel="1" x14ac:dyDescent="0.4"/>
    <row r="8" spans="1:23" outlineLevel="1" x14ac:dyDescent="0.4">
      <c r="C8" s="8" t="s">
        <v>69</v>
      </c>
      <c r="D8" s="8"/>
      <c r="E8" s="127">
        <v>1.3078886324418482</v>
      </c>
      <c r="F8" s="127">
        <v>0.93690759817247604</v>
      </c>
      <c r="G8" s="127">
        <v>1.5172397374961371</v>
      </c>
      <c r="H8" s="127">
        <v>1.0233990417023113</v>
      </c>
      <c r="I8" s="127">
        <v>1.4049123864304438</v>
      </c>
      <c r="J8" s="127">
        <v>1.3215778568374021</v>
      </c>
      <c r="K8" s="127">
        <v>1.3047296507847186</v>
      </c>
      <c r="L8" s="127">
        <v>1.1926299428087244</v>
      </c>
      <c r="M8" s="127">
        <v>1.0388953068627</v>
      </c>
    </row>
    <row r="9" spans="1:23" ht="17.649999999999999" outlineLevel="1" x14ac:dyDescent="0.4"/>
    <row r="11" spans="1:23" x14ac:dyDescent="0.4">
      <c r="E11" s="3" t="s">
        <v>101</v>
      </c>
    </row>
    <row r="12" spans="1:23" ht="94.5" x14ac:dyDescent="0.4">
      <c r="E12" s="6" t="s">
        <v>61</v>
      </c>
      <c r="F12" s="6" t="s">
        <v>62</v>
      </c>
      <c r="G12" s="6" t="s">
        <v>63</v>
      </c>
      <c r="H12" s="6" t="s">
        <v>64</v>
      </c>
      <c r="I12" s="6" t="s">
        <v>65</v>
      </c>
      <c r="J12" s="6" t="s">
        <v>66</v>
      </c>
      <c r="K12" s="6" t="s">
        <v>67</v>
      </c>
      <c r="L12" s="6" t="s">
        <v>68</v>
      </c>
      <c r="M12" s="6" t="s">
        <v>153</v>
      </c>
      <c r="O12" s="6" t="s">
        <v>61</v>
      </c>
      <c r="P12" s="6" t="s">
        <v>62</v>
      </c>
      <c r="Q12" s="6" t="s">
        <v>63</v>
      </c>
      <c r="R12" s="6" t="s">
        <v>64</v>
      </c>
      <c r="S12" s="6" t="s">
        <v>65</v>
      </c>
      <c r="T12" s="6" t="s">
        <v>66</v>
      </c>
      <c r="U12" s="6" t="s">
        <v>67</v>
      </c>
      <c r="V12" s="6" t="s">
        <v>68</v>
      </c>
      <c r="W12" s="6" t="s">
        <v>153</v>
      </c>
    </row>
    <row r="13" spans="1:23" ht="19.5" x14ac:dyDescent="0.4">
      <c r="B13" s="4"/>
      <c r="E13" s="84"/>
      <c r="F13" s="84"/>
      <c r="G13" s="84"/>
      <c r="H13" s="84"/>
      <c r="I13" s="84"/>
      <c r="J13" s="84"/>
      <c r="K13" s="84"/>
      <c r="L13" s="84"/>
      <c r="M13" s="84"/>
      <c r="O13" s="85" t="s">
        <v>102</v>
      </c>
      <c r="P13" s="85" t="s">
        <v>102</v>
      </c>
      <c r="Q13" s="85" t="s">
        <v>102</v>
      </c>
      <c r="R13" s="85" t="s">
        <v>102</v>
      </c>
      <c r="S13" s="85" t="s">
        <v>102</v>
      </c>
      <c r="T13" s="85" t="s">
        <v>102</v>
      </c>
      <c r="U13" s="85" t="s">
        <v>102</v>
      </c>
      <c r="V13" s="85" t="s">
        <v>102</v>
      </c>
      <c r="W13" s="85" t="s">
        <v>102</v>
      </c>
    </row>
    <row r="14" spans="1:23" x14ac:dyDescent="0.35">
      <c r="B14" s="5">
        <v>1</v>
      </c>
      <c r="C14" s="10" t="s">
        <v>157</v>
      </c>
      <c r="D14" s="8" t="s">
        <v>258</v>
      </c>
      <c r="E14" s="107">
        <v>-9.5911513797675374E-2</v>
      </c>
      <c r="F14" s="107">
        <v>6.0980907669447859E-3</v>
      </c>
      <c r="G14" s="107">
        <v>-0.20226385081192766</v>
      </c>
      <c r="H14" s="107">
        <v>0.16590496581666692</v>
      </c>
      <c r="I14" s="107">
        <v>-0.17385759040936821</v>
      </c>
      <c r="J14" s="107">
        <v>-0.18280787782918217</v>
      </c>
      <c r="K14" s="107">
        <v>-0.38983409587969353</v>
      </c>
      <c r="L14" s="107">
        <v>0.14242857857321822</v>
      </c>
      <c r="M14" s="107">
        <v>1.9920588972994979E-2</v>
      </c>
      <c r="O14" s="86">
        <v>101</v>
      </c>
      <c r="P14" s="86">
        <v>61</v>
      </c>
      <c r="Q14" s="86">
        <v>111</v>
      </c>
      <c r="R14" s="86">
        <v>21</v>
      </c>
      <c r="S14" s="86">
        <v>160</v>
      </c>
      <c r="T14" s="86">
        <v>202</v>
      </c>
      <c r="U14" s="86">
        <v>34</v>
      </c>
      <c r="V14" s="86">
        <v>37</v>
      </c>
      <c r="W14" s="86">
        <v>49</v>
      </c>
    </row>
    <row r="15" spans="1:23" x14ac:dyDescent="0.35">
      <c r="B15" s="5">
        <v>2</v>
      </c>
      <c r="C15" s="10" t="s">
        <v>158</v>
      </c>
      <c r="D15" s="8" t="s">
        <v>259</v>
      </c>
      <c r="E15" s="107">
        <v>1.1148776665643512E-2</v>
      </c>
      <c r="F15" s="107">
        <v>-2.1869731973956918E-3</v>
      </c>
      <c r="G15" s="107">
        <v>3.1781561800569902E-2</v>
      </c>
      <c r="H15" s="107">
        <v>-3.0795253312534743E-2</v>
      </c>
      <c r="I15" s="107">
        <v>4.4646168949329823E-2</v>
      </c>
      <c r="J15" s="107">
        <v>2.242402533240484E-2</v>
      </c>
      <c r="K15" s="107">
        <v>6.7137650097994772E-2</v>
      </c>
      <c r="L15" s="107">
        <v>-7.0346965907068792E-2</v>
      </c>
      <c r="M15" s="107">
        <v>-7.7386666055612174E-4</v>
      </c>
      <c r="O15" s="86">
        <v>461</v>
      </c>
      <c r="P15" s="86">
        <v>261</v>
      </c>
      <c r="Q15" s="86">
        <v>517</v>
      </c>
      <c r="R15" s="86">
        <v>96</v>
      </c>
      <c r="S15" s="86">
        <v>650</v>
      </c>
      <c r="T15" s="86">
        <v>719</v>
      </c>
      <c r="U15" s="86">
        <v>137</v>
      </c>
      <c r="V15" s="86">
        <v>155</v>
      </c>
      <c r="W15" s="86">
        <v>166</v>
      </c>
    </row>
    <row r="16" spans="1:23" x14ac:dyDescent="0.35">
      <c r="B16" s="5">
        <v>3</v>
      </c>
      <c r="C16" s="10" t="s">
        <v>159</v>
      </c>
      <c r="D16" s="8" t="s">
        <v>260</v>
      </c>
      <c r="E16" s="107">
        <v>8.916621275896297E-2</v>
      </c>
      <c r="F16" s="107">
        <v>6.4134344431063806E-3</v>
      </c>
      <c r="G16" s="107">
        <v>0.10945854525865295</v>
      </c>
      <c r="H16" s="107">
        <v>-3.2978747759165428E-2</v>
      </c>
      <c r="I16" s="107">
        <v>-1.7688166934818117E-2</v>
      </c>
      <c r="J16" s="107">
        <v>0.27018593646090805</v>
      </c>
      <c r="K16" s="107">
        <v>0.14487504273158658</v>
      </c>
      <c r="L16" s="107">
        <v>0.29652222675719475</v>
      </c>
      <c r="M16" s="107">
        <v>-4.0364142572572259E-2</v>
      </c>
      <c r="O16" s="86">
        <v>51</v>
      </c>
      <c r="P16" s="86">
        <v>31</v>
      </c>
      <c r="Q16" s="86">
        <v>55</v>
      </c>
      <c r="R16" s="86">
        <v>16</v>
      </c>
      <c r="S16" s="86">
        <v>68</v>
      </c>
      <c r="T16" s="86">
        <v>77</v>
      </c>
      <c r="U16" s="86">
        <v>28</v>
      </c>
      <c r="V16" s="86">
        <v>19</v>
      </c>
      <c r="W16" s="86">
        <v>21</v>
      </c>
    </row>
    <row r="18" spans="1:23" x14ac:dyDescent="0.4">
      <c r="C18" s="8" t="s">
        <v>69</v>
      </c>
      <c r="D18" s="8"/>
      <c r="E18" s="9"/>
      <c r="F18" s="9"/>
      <c r="G18" s="9"/>
      <c r="H18" s="9"/>
      <c r="I18" s="9"/>
      <c r="J18" s="9"/>
      <c r="K18" s="9"/>
      <c r="L18" s="9"/>
      <c r="M18" s="9"/>
      <c r="O18" s="86">
        <v>613</v>
      </c>
      <c r="P18" s="86">
        <v>353</v>
      </c>
      <c r="Q18" s="86">
        <v>683</v>
      </c>
      <c r="R18" s="86">
        <v>133</v>
      </c>
      <c r="S18" s="86">
        <v>878</v>
      </c>
      <c r="T18" s="86">
        <v>998</v>
      </c>
      <c r="U18" s="86">
        <v>199</v>
      </c>
      <c r="V18" s="86">
        <v>211</v>
      </c>
      <c r="W18" s="86">
        <v>236</v>
      </c>
    </row>
    <row r="20" spans="1:23" ht="44.85" hidden="1" x14ac:dyDescent="0.4">
      <c r="A20" s="87" t="s">
        <v>103</v>
      </c>
      <c r="E20" s="6" t="s">
        <v>61</v>
      </c>
      <c r="F20" s="6" t="s">
        <v>62</v>
      </c>
      <c r="G20" s="6" t="s">
        <v>63</v>
      </c>
      <c r="H20" s="6" t="s">
        <v>64</v>
      </c>
      <c r="I20" s="6" t="s">
        <v>65</v>
      </c>
      <c r="J20" s="6" t="s">
        <v>66</v>
      </c>
      <c r="K20" s="6" t="s">
        <v>67</v>
      </c>
      <c r="L20" s="6" t="s">
        <v>68</v>
      </c>
      <c r="M20" s="6" t="s">
        <v>153</v>
      </c>
    </row>
    <row r="21" spans="1:23" ht="17.649999999999999" hidden="1" x14ac:dyDescent="0.4">
      <c r="C21" s="8" t="s">
        <v>261</v>
      </c>
      <c r="D21" s="8" t="s">
        <v>258</v>
      </c>
      <c r="E21" s="88">
        <v>-9.5911513797675383</v>
      </c>
      <c r="F21" s="88">
        <v>0.60980907669447859</v>
      </c>
      <c r="G21" s="88">
        <v>-20.226385081192767</v>
      </c>
      <c r="H21" s="88">
        <v>16.590496581666692</v>
      </c>
      <c r="I21" s="88">
        <v>-17.385759040936822</v>
      </c>
      <c r="J21" s="88">
        <v>-18.280787782918217</v>
      </c>
      <c r="K21" s="88">
        <v>-38.983409587969355</v>
      </c>
      <c r="L21" s="88">
        <v>14.242857857321823</v>
      </c>
      <c r="M21" s="88">
        <v>1.9920588972994979</v>
      </c>
    </row>
    <row r="22" spans="1:23" ht="17.649999999999999" hidden="1" x14ac:dyDescent="0.4">
      <c r="C22" s="8" t="s">
        <v>262</v>
      </c>
      <c r="D22" s="8" t="s">
        <v>259</v>
      </c>
      <c r="E22" s="88">
        <v>1.1148776665643512</v>
      </c>
      <c r="F22" s="88">
        <v>-0.21869731973956918</v>
      </c>
      <c r="G22" s="88">
        <v>3.1781561800569902</v>
      </c>
      <c r="H22" s="88">
        <v>-3.0795253312534743</v>
      </c>
      <c r="I22" s="88">
        <v>4.4646168949329823</v>
      </c>
      <c r="J22" s="88">
        <v>2.242402533240484</v>
      </c>
      <c r="K22" s="88">
        <v>6.7137650097994772</v>
      </c>
      <c r="L22" s="88">
        <v>-7.0346965907068792</v>
      </c>
      <c r="M22" s="88">
        <v>-7.7386666055612174E-2</v>
      </c>
    </row>
    <row r="23" spans="1:23" ht="17.649999999999999" hidden="1" x14ac:dyDescent="0.4">
      <c r="C23" s="8" t="s">
        <v>263</v>
      </c>
      <c r="D23" s="8" t="s">
        <v>260</v>
      </c>
      <c r="E23" s="88">
        <v>8.916621275896297</v>
      </c>
      <c r="F23" s="88">
        <v>0.64134344431063806</v>
      </c>
      <c r="G23" s="88">
        <v>10.945854525865295</v>
      </c>
      <c r="H23" s="88">
        <v>-3.2978747759165428</v>
      </c>
      <c r="I23" s="88">
        <v>-1.7688166934818117</v>
      </c>
      <c r="J23" s="88">
        <v>27.018593646090807</v>
      </c>
      <c r="K23" s="88">
        <v>14.487504273158658</v>
      </c>
      <c r="L23" s="88">
        <v>29.652222675719475</v>
      </c>
      <c r="M23" s="88">
        <v>-4.0364142572572259</v>
      </c>
    </row>
    <row r="24" spans="1:23" ht="17.649999999999999" hidden="1" x14ac:dyDescent="0.4"/>
  </sheetData>
  <phoneticPr fontId="18"/>
  <conditionalFormatting sqref="E14:L16">
    <cfRule type="expression" dxfId="7" priority="8">
      <formula>E14-E$18&gt;0.1</formula>
    </cfRule>
  </conditionalFormatting>
  <conditionalFormatting sqref="E14:L16">
    <cfRule type="expression" dxfId="6" priority="7">
      <formula>E$18-E14&gt;0.1</formula>
    </cfRule>
  </conditionalFormatting>
  <conditionalFormatting sqref="O14:V16">
    <cfRule type="cellIs" dxfId="5" priority="6" operator="lessThan">
      <formula>15</formula>
    </cfRule>
  </conditionalFormatting>
  <conditionalFormatting sqref="O18:V18">
    <cfRule type="cellIs" dxfId="4" priority="5" operator="lessThan">
      <formula>15</formula>
    </cfRule>
  </conditionalFormatting>
  <conditionalFormatting sqref="M14:M16">
    <cfRule type="expression" dxfId="3" priority="4">
      <formula>M14-M$18&gt;0.1</formula>
    </cfRule>
  </conditionalFormatting>
  <conditionalFormatting sqref="M14:M16">
    <cfRule type="expression" dxfId="2" priority="3">
      <formula>M$18-M14&gt;0.1</formula>
    </cfRule>
  </conditionalFormatting>
  <conditionalFormatting sqref="W14:W16">
    <cfRule type="cellIs" dxfId="1" priority="2" operator="lessThan">
      <formula>15</formula>
    </cfRule>
  </conditionalFormatting>
  <conditionalFormatting sqref="W18">
    <cfRule type="cellIs" dxfId="0" priority="1" operator="lessThan">
      <formula>15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U82"/>
  <sheetViews>
    <sheetView showGridLines="0" topLeftCell="A28" zoomScale="60" zoomScaleNormal="60" workbookViewId="0">
      <selection activeCell="E26" sqref="E26:E41"/>
    </sheetView>
  </sheetViews>
  <sheetFormatPr defaultColWidth="8.75" defaultRowHeight="18.75" outlineLevelCol="1" x14ac:dyDescent="0.4"/>
  <cols>
    <col min="1" max="1" width="8.75" style="1"/>
    <col min="2" max="2" width="32" style="1" bestFit="1" customWidth="1"/>
    <col min="3" max="3" width="8.75" style="1"/>
    <col min="4" max="4" width="34.75" style="1" bestFit="1" customWidth="1"/>
    <col min="5" max="5" width="13.5" style="1" bestFit="1" customWidth="1"/>
    <col min="6" max="28" width="8.75" style="1"/>
    <col min="29" max="32" width="8.75" style="1" hidden="1" customWidth="1" outlineLevel="1"/>
    <col min="33" max="33" width="9" style="1" hidden="1" customWidth="1" outlineLevel="1"/>
    <col min="34" max="59" width="8.75" style="1" hidden="1" customWidth="1" outlineLevel="1"/>
    <col min="60" max="60" width="8.75" style="1" collapsed="1"/>
    <col min="61" max="62" width="8.75" style="1"/>
    <col min="63" max="64" width="9.625" style="1" customWidth="1"/>
    <col min="65" max="65" width="8.75" style="1"/>
    <col min="66" max="72" width="0" style="1" hidden="1" customWidth="1" outlineLevel="1"/>
    <col min="73" max="73" width="8.75" style="1" collapsed="1"/>
    <col min="74" max="16384" width="8.75" style="1"/>
  </cols>
  <sheetData>
    <row r="1" spans="2:73" x14ac:dyDescent="0.4">
      <c r="U1" s="1" t="s">
        <v>170</v>
      </c>
    </row>
    <row r="2" spans="2:73" x14ac:dyDescent="0.4">
      <c r="V2" s="1" t="s">
        <v>176</v>
      </c>
      <c r="AD2" s="1" t="s">
        <v>177</v>
      </c>
      <c r="AJ2" s="1" t="s">
        <v>178</v>
      </c>
      <c r="AP2" s="1" t="s">
        <v>179</v>
      </c>
      <c r="AV2" s="1" t="s">
        <v>180</v>
      </c>
      <c r="BB2" s="1" t="s">
        <v>181</v>
      </c>
      <c r="BH2" s="1" t="s">
        <v>182</v>
      </c>
    </row>
    <row r="3" spans="2:73" x14ac:dyDescent="0.4">
      <c r="B3" s="11" t="s">
        <v>47</v>
      </c>
      <c r="C3" s="12" t="s">
        <v>48</v>
      </c>
      <c r="D3" s="11" t="s">
        <v>49</v>
      </c>
      <c r="E3" s="11" t="s">
        <v>56</v>
      </c>
      <c r="F3" s="11" t="s">
        <v>57</v>
      </c>
      <c r="G3" s="11" t="s">
        <v>93</v>
      </c>
      <c r="V3" s="11"/>
      <c r="W3" s="106">
        <v>3</v>
      </c>
      <c r="X3" s="106">
        <v>2</v>
      </c>
      <c r="Y3" s="106">
        <v>1</v>
      </c>
      <c r="Z3" s="106">
        <v>0</v>
      </c>
      <c r="AD3" s="11"/>
      <c r="AE3" s="106">
        <v>3</v>
      </c>
      <c r="AF3" s="106">
        <v>2</v>
      </c>
      <c r="AG3" s="106">
        <v>1</v>
      </c>
      <c r="AH3" s="106">
        <v>0</v>
      </c>
      <c r="AI3" s="114"/>
      <c r="AJ3" s="11"/>
      <c r="AK3" s="106">
        <v>3</v>
      </c>
      <c r="AL3" s="106">
        <v>2</v>
      </c>
      <c r="AM3" s="106">
        <v>1</v>
      </c>
      <c r="AN3" s="106">
        <v>0</v>
      </c>
      <c r="AP3" s="11"/>
      <c r="AQ3" s="106">
        <v>3</v>
      </c>
      <c r="AR3" s="106">
        <v>2</v>
      </c>
      <c r="AS3" s="106">
        <v>1</v>
      </c>
      <c r="AT3" s="106">
        <v>0</v>
      </c>
      <c r="AV3" s="11"/>
      <c r="AW3" s="106">
        <v>3</v>
      </c>
      <c r="AX3" s="106">
        <v>2</v>
      </c>
      <c r="AY3" s="106">
        <v>1</v>
      </c>
      <c r="AZ3" s="106">
        <v>0</v>
      </c>
      <c r="BB3" s="11"/>
      <c r="BC3" s="106">
        <v>3</v>
      </c>
      <c r="BD3" s="106">
        <v>2</v>
      </c>
      <c r="BE3" s="106">
        <v>1</v>
      </c>
      <c r="BF3" s="106">
        <v>0</v>
      </c>
      <c r="BH3" s="11"/>
      <c r="BI3" s="106">
        <v>3</v>
      </c>
      <c r="BJ3" s="106">
        <v>2</v>
      </c>
      <c r="BK3" s="106">
        <v>1</v>
      </c>
      <c r="BL3" s="106">
        <v>0</v>
      </c>
      <c r="BU3" s="11" t="s">
        <v>183</v>
      </c>
    </row>
    <row r="4" spans="2:73" x14ac:dyDescent="0.4">
      <c r="B4" s="13" t="s">
        <v>0</v>
      </c>
      <c r="C4" s="14">
        <v>1</v>
      </c>
      <c r="D4" s="14" t="s">
        <v>20</v>
      </c>
      <c r="E4" s="14" t="s">
        <v>45</v>
      </c>
      <c r="F4" s="14">
        <v>8</v>
      </c>
      <c r="G4" s="14">
        <v>3</v>
      </c>
      <c r="V4" s="106">
        <v>1</v>
      </c>
      <c r="W4" s="14">
        <v>16</v>
      </c>
      <c r="X4" s="14">
        <v>108</v>
      </c>
      <c r="Y4" s="14">
        <v>489</v>
      </c>
      <c r="Z4" s="14">
        <v>712</v>
      </c>
      <c r="AD4" s="106">
        <v>1</v>
      </c>
      <c r="AE4" s="14">
        <v>1.2075471698113207E-2</v>
      </c>
      <c r="AF4" s="14">
        <v>8.1509433962264149E-2</v>
      </c>
      <c r="AG4" s="14">
        <v>0.3690566037735849</v>
      </c>
      <c r="AH4" s="14">
        <v>0.53735849056603768</v>
      </c>
      <c r="AI4" s="112"/>
      <c r="AJ4" s="106">
        <v>1</v>
      </c>
      <c r="AK4" s="14">
        <v>1.2075471698113207E-2</v>
      </c>
      <c r="AL4" s="14">
        <v>9.358490566037736E-2</v>
      </c>
      <c r="AM4" s="14">
        <v>0.46264150943396226</v>
      </c>
      <c r="AN4" s="116">
        <v>1</v>
      </c>
      <c r="AP4" s="106">
        <v>1</v>
      </c>
      <c r="AQ4" s="14">
        <v>-2.2547194599659499</v>
      </c>
      <c r="AR4" s="14">
        <v>-1.3189979096021849</v>
      </c>
      <c r="AS4" s="14">
        <v>-9.3781133554528329E-2</v>
      </c>
      <c r="AT4" s="14">
        <v>7.0344869100478356</v>
      </c>
      <c r="AV4" s="106">
        <v>1</v>
      </c>
      <c r="AW4" s="14">
        <v>3.1404048703461356E-2</v>
      </c>
      <c r="AX4" s="14">
        <v>0.16715792145024908</v>
      </c>
      <c r="AY4" s="14">
        <v>0.39719180310832081</v>
      </c>
      <c r="AZ4" s="14">
        <v>7.1712468587978247E-12</v>
      </c>
      <c r="BB4" s="106">
        <v>1</v>
      </c>
      <c r="BC4" s="14">
        <v>-2.6006477832553938</v>
      </c>
      <c r="BD4" s="14">
        <v>-1.6654989017545716</v>
      </c>
      <c r="BE4" s="14">
        <v>-0.62330244007555224</v>
      </c>
      <c r="BF4" s="14">
        <v>0.73915609425424611</v>
      </c>
      <c r="BH4" s="106">
        <v>1</v>
      </c>
      <c r="BI4" s="115">
        <v>3.3398038775096399</v>
      </c>
      <c r="BJ4" s="115">
        <v>2.4046549960088175</v>
      </c>
      <c r="BK4" s="115">
        <v>1.3624585343297984</v>
      </c>
      <c r="BL4" s="115">
        <v>0</v>
      </c>
      <c r="BN4" s="118">
        <v>53.436862040154239</v>
      </c>
      <c r="BO4" s="118">
        <v>259.70273956895227</v>
      </c>
      <c r="BP4" s="118">
        <v>666.24222328727137</v>
      </c>
      <c r="BQ4" s="118">
        <v>0</v>
      </c>
      <c r="BS4" s="115">
        <v>979.38182489637791</v>
      </c>
      <c r="BT4" s="117"/>
      <c r="BU4" s="14">
        <v>0.73915609426141726</v>
      </c>
    </row>
    <row r="5" spans="2:73" x14ac:dyDescent="0.4">
      <c r="B5" s="13" t="s">
        <v>1</v>
      </c>
      <c r="C5" s="14">
        <v>2</v>
      </c>
      <c r="D5" s="14" t="s">
        <v>21</v>
      </c>
      <c r="E5" s="14" t="s">
        <v>44</v>
      </c>
      <c r="F5" s="14">
        <v>1</v>
      </c>
      <c r="G5" s="14">
        <v>3</v>
      </c>
      <c r="V5" s="106">
        <v>2</v>
      </c>
      <c r="W5" s="14">
        <v>13</v>
      </c>
      <c r="X5" s="14">
        <v>50</v>
      </c>
      <c r="Y5" s="14">
        <v>290</v>
      </c>
      <c r="Z5" s="14">
        <v>972</v>
      </c>
      <c r="AD5" s="106">
        <v>2</v>
      </c>
      <c r="AE5" s="14">
        <v>9.8113207547169817E-3</v>
      </c>
      <c r="AF5" s="14">
        <v>3.7735849056603772E-2</v>
      </c>
      <c r="AG5" s="14">
        <v>0.21886792452830189</v>
      </c>
      <c r="AH5" s="14">
        <v>0.73358490566037737</v>
      </c>
      <c r="AI5" s="113"/>
      <c r="AJ5" s="106">
        <v>2</v>
      </c>
      <c r="AK5" s="14">
        <v>9.8113207547169817E-3</v>
      </c>
      <c r="AL5" s="14">
        <v>4.7547169811320754E-2</v>
      </c>
      <c r="AM5" s="14">
        <v>0.26641509433962263</v>
      </c>
      <c r="AN5" s="116">
        <v>1</v>
      </c>
      <c r="AP5" s="106">
        <v>2</v>
      </c>
      <c r="AQ5" s="14">
        <v>-2.3334862051870142</v>
      </c>
      <c r="AR5" s="14">
        <v>-1.6691162692857626</v>
      </c>
      <c r="AS5" s="14">
        <v>-0.62369152693266872</v>
      </c>
      <c r="AT5" s="14">
        <v>7.0344869100478356</v>
      </c>
      <c r="AV5" s="106">
        <v>2</v>
      </c>
      <c r="AW5" s="14">
        <v>2.6212537081549313E-2</v>
      </c>
      <c r="AX5" s="14">
        <v>9.9071537042881061E-2</v>
      </c>
      <c r="AY5" s="14">
        <v>0.3284291657816294</v>
      </c>
      <c r="AZ5" s="14">
        <v>7.1712468587978247E-12</v>
      </c>
      <c r="BB5" s="106">
        <v>2</v>
      </c>
      <c r="BC5" s="14">
        <v>-2.6716624333117567</v>
      </c>
      <c r="BD5" s="14">
        <v>-1.9307634989752913</v>
      </c>
      <c r="BE5" s="14">
        <v>-1.0479270968235914</v>
      </c>
      <c r="BF5" s="14">
        <v>0.44770436692505866</v>
      </c>
      <c r="BH5" s="106">
        <v>2</v>
      </c>
      <c r="BI5" s="115">
        <v>3.1193668002368153</v>
      </c>
      <c r="BJ5" s="115">
        <v>2.3784678659003502</v>
      </c>
      <c r="BK5" s="115">
        <v>1.4956314637486501</v>
      </c>
      <c r="BL5" s="115">
        <v>0</v>
      </c>
      <c r="BN5" s="118">
        <v>40.551768403078597</v>
      </c>
      <c r="BO5" s="118">
        <v>118.9233932950175</v>
      </c>
      <c r="BP5" s="118">
        <v>433.73312448710851</v>
      </c>
      <c r="BQ5" s="118">
        <v>0</v>
      </c>
      <c r="BS5" s="115">
        <v>593.20828618520454</v>
      </c>
      <c r="BT5" s="117"/>
      <c r="BU5" s="14">
        <v>0.44770436693222987</v>
      </c>
    </row>
    <row r="6" spans="2:73" x14ac:dyDescent="0.4">
      <c r="B6" s="13" t="s">
        <v>2</v>
      </c>
      <c r="C6" s="14">
        <v>3</v>
      </c>
      <c r="D6" s="14" t="s">
        <v>22</v>
      </c>
      <c r="E6" s="14" t="s">
        <v>42</v>
      </c>
      <c r="F6" s="14">
        <v>2</v>
      </c>
      <c r="G6" s="14">
        <v>3</v>
      </c>
      <c r="V6" s="106">
        <v>3</v>
      </c>
      <c r="W6" s="14">
        <v>21</v>
      </c>
      <c r="X6" s="14">
        <v>73</v>
      </c>
      <c r="Y6" s="14">
        <v>589</v>
      </c>
      <c r="Z6" s="14">
        <v>642</v>
      </c>
      <c r="AD6" s="106">
        <v>3</v>
      </c>
      <c r="AE6" s="14">
        <v>1.5849056603773583E-2</v>
      </c>
      <c r="AF6" s="14">
        <v>5.5094339622641507E-2</v>
      </c>
      <c r="AG6" s="14">
        <v>0.44452830188679243</v>
      </c>
      <c r="AH6" s="14">
        <v>0.48452830188679247</v>
      </c>
      <c r="AI6" s="113"/>
      <c r="AJ6" s="106">
        <v>3</v>
      </c>
      <c r="AK6" s="14">
        <v>1.5849056603773583E-2</v>
      </c>
      <c r="AL6" s="14">
        <v>7.0943396226415087E-2</v>
      </c>
      <c r="AM6" s="14">
        <v>0.51547169811320748</v>
      </c>
      <c r="AN6" s="116">
        <v>1</v>
      </c>
      <c r="AP6" s="106">
        <v>3</v>
      </c>
      <c r="AQ6" s="14">
        <v>-2.1481969462182824</v>
      </c>
      <c r="AR6" s="14">
        <v>-1.468800927419404</v>
      </c>
      <c r="AS6" s="14">
        <v>3.8791522550470733E-2</v>
      </c>
      <c r="AT6" s="14">
        <v>7.0344869100478356</v>
      </c>
      <c r="AV6" s="106">
        <v>3</v>
      </c>
      <c r="AW6" s="14">
        <v>3.9703592941652585E-2</v>
      </c>
      <c r="AX6" s="14">
        <v>0.13565686738433225</v>
      </c>
      <c r="AY6" s="14">
        <v>0.39864223266667853</v>
      </c>
      <c r="AZ6" s="14">
        <v>7.1712468587978247E-12</v>
      </c>
      <c r="BB6" s="106">
        <v>3</v>
      </c>
      <c r="BC6" s="14">
        <v>-2.5051076498899847</v>
      </c>
      <c r="BD6" s="14">
        <v>-1.7416176525554872</v>
      </c>
      <c r="BE6" s="14">
        <v>-0.59160544821580452</v>
      </c>
      <c r="BF6" s="14">
        <v>0.82274292566019802</v>
      </c>
      <c r="BH6" s="106">
        <v>3</v>
      </c>
      <c r="BI6" s="115">
        <v>3.3278505755501828</v>
      </c>
      <c r="BJ6" s="115">
        <v>2.5643605782156853</v>
      </c>
      <c r="BK6" s="115">
        <v>1.4143483738760025</v>
      </c>
      <c r="BL6" s="115">
        <v>0</v>
      </c>
      <c r="BN6" s="118">
        <v>69.884862086553838</v>
      </c>
      <c r="BO6" s="118">
        <v>187.19832220974502</v>
      </c>
      <c r="BP6" s="118">
        <v>833.05119221296547</v>
      </c>
      <c r="BQ6" s="118">
        <v>0</v>
      </c>
      <c r="BS6" s="115">
        <v>1090.1343765092643</v>
      </c>
      <c r="BT6" s="117"/>
      <c r="BU6" s="14">
        <v>0.82274292566736928</v>
      </c>
    </row>
    <row r="7" spans="2:73" x14ac:dyDescent="0.4">
      <c r="B7" s="13" t="s">
        <v>3</v>
      </c>
      <c r="C7" s="14">
        <v>4</v>
      </c>
      <c r="D7" s="14" t="s">
        <v>23</v>
      </c>
      <c r="E7" s="14" t="s">
        <v>46</v>
      </c>
      <c r="F7" s="14">
        <v>3</v>
      </c>
      <c r="G7" s="14">
        <v>3</v>
      </c>
      <c r="V7" s="106">
        <v>4</v>
      </c>
      <c r="W7" s="14">
        <v>8</v>
      </c>
      <c r="X7" s="14">
        <v>8</v>
      </c>
      <c r="Y7" s="14">
        <v>117</v>
      </c>
      <c r="Z7" s="14">
        <v>1192</v>
      </c>
      <c r="AD7" s="106">
        <v>4</v>
      </c>
      <c r="AE7" s="14">
        <v>6.0377358490566035E-3</v>
      </c>
      <c r="AF7" s="14">
        <v>6.0377358490566035E-3</v>
      </c>
      <c r="AG7" s="14">
        <v>8.8301886792452836E-2</v>
      </c>
      <c r="AH7" s="14">
        <v>0.89962264150943394</v>
      </c>
      <c r="AI7" s="113"/>
      <c r="AJ7" s="106">
        <v>4</v>
      </c>
      <c r="AK7" s="14">
        <v>6.0377358490566035E-3</v>
      </c>
      <c r="AL7" s="14">
        <v>1.2075471698113207E-2</v>
      </c>
      <c r="AM7" s="14">
        <v>0.10037735849056605</v>
      </c>
      <c r="AN7" s="116">
        <v>1</v>
      </c>
      <c r="AP7" s="106">
        <v>4</v>
      </c>
      <c r="AQ7" s="14">
        <v>-2.509931109124147</v>
      </c>
      <c r="AR7" s="14">
        <v>-2.2547194599659499</v>
      </c>
      <c r="AS7" s="14">
        <v>-1.2794043097661854</v>
      </c>
      <c r="AT7" s="14">
        <v>7.0344869100478356</v>
      </c>
      <c r="AV7" s="106">
        <v>4</v>
      </c>
      <c r="AW7" s="14">
        <v>1.709762661622333E-2</v>
      </c>
      <c r="AX7" s="14">
        <v>3.1404048703461356E-2</v>
      </c>
      <c r="AY7" s="14">
        <v>0.17598153096858601</v>
      </c>
      <c r="AZ7" s="14">
        <v>7.1712468587978247E-12</v>
      </c>
      <c r="BB7" s="106">
        <v>4</v>
      </c>
      <c r="BC7" s="14">
        <v>-2.8317944083119895</v>
      </c>
      <c r="BD7" s="14">
        <v>-2.3695011581987981</v>
      </c>
      <c r="BE7" s="14">
        <v>-1.637309094028121</v>
      </c>
      <c r="BF7" s="14">
        <v>0.19561705413076727</v>
      </c>
      <c r="BH7" s="106">
        <v>4</v>
      </c>
      <c r="BI7" s="115">
        <v>3.0274114624427568</v>
      </c>
      <c r="BJ7" s="115">
        <v>2.5651182123295655</v>
      </c>
      <c r="BK7" s="115">
        <v>1.8329261481588883</v>
      </c>
      <c r="BL7" s="115">
        <v>0</v>
      </c>
      <c r="BN7" s="118">
        <v>24.219291699542055</v>
      </c>
      <c r="BO7" s="118">
        <v>20.520945698636524</v>
      </c>
      <c r="BP7" s="118">
        <v>214.45235933458994</v>
      </c>
      <c r="BQ7" s="118">
        <v>0</v>
      </c>
      <c r="BS7" s="115">
        <v>259.19259673276849</v>
      </c>
      <c r="BT7" s="117"/>
      <c r="BU7" s="14">
        <v>0.19561705413793848</v>
      </c>
    </row>
    <row r="8" spans="2:73" x14ac:dyDescent="0.4">
      <c r="B8" s="14" t="s">
        <v>4</v>
      </c>
      <c r="C8" s="14">
        <v>5</v>
      </c>
      <c r="D8" s="14" t="s">
        <v>24</v>
      </c>
      <c r="E8" s="14" t="s">
        <v>46</v>
      </c>
      <c r="F8" s="14">
        <v>3</v>
      </c>
      <c r="G8" s="14">
        <v>3</v>
      </c>
      <c r="V8" s="106">
        <v>5</v>
      </c>
      <c r="W8" s="14">
        <v>17</v>
      </c>
      <c r="X8" s="14">
        <v>84</v>
      </c>
      <c r="Y8" s="14">
        <v>777</v>
      </c>
      <c r="Z8" s="14">
        <v>447</v>
      </c>
      <c r="AD8" s="106">
        <v>5</v>
      </c>
      <c r="AE8" s="14">
        <v>1.2830188679245283E-2</v>
      </c>
      <c r="AF8" s="14">
        <v>6.3396226415094334E-2</v>
      </c>
      <c r="AG8" s="14">
        <v>0.58641509433962269</v>
      </c>
      <c r="AH8" s="14">
        <v>0.33735849056603773</v>
      </c>
      <c r="AI8" s="113"/>
      <c r="AJ8" s="106">
        <v>5</v>
      </c>
      <c r="AK8" s="14">
        <v>1.2830188679245283E-2</v>
      </c>
      <c r="AL8" s="14">
        <v>7.6226415094339611E-2</v>
      </c>
      <c r="AM8" s="14">
        <v>0.66264150943396227</v>
      </c>
      <c r="AN8" s="116">
        <v>1</v>
      </c>
      <c r="AP8" s="106">
        <v>5</v>
      </c>
      <c r="AQ8" s="14">
        <v>-2.2313133897058193</v>
      </c>
      <c r="AR8" s="14">
        <v>-1.4309210960553427</v>
      </c>
      <c r="AS8" s="14">
        <v>0.41968308829691886</v>
      </c>
      <c r="AT8" s="14">
        <v>7.0344869100478356</v>
      </c>
      <c r="AV8" s="106">
        <v>5</v>
      </c>
      <c r="AW8" s="14">
        <v>3.3096814008715641E-2</v>
      </c>
      <c r="AX8" s="14">
        <v>0.14331559466495541</v>
      </c>
      <c r="AY8" s="14">
        <v>0.36531127503977967</v>
      </c>
      <c r="AZ8" s="14">
        <v>7.1712468587978247E-12</v>
      </c>
      <c r="BB8" s="106">
        <v>5</v>
      </c>
      <c r="BC8" s="14">
        <v>-2.5796046212675425</v>
      </c>
      <c r="BD8" s="14">
        <v>-1.738570052018068</v>
      </c>
      <c r="BE8" s="14">
        <v>-0.37856406241524082</v>
      </c>
      <c r="BF8" s="14">
        <v>1.0828578063047118</v>
      </c>
      <c r="BH8" s="106">
        <v>5</v>
      </c>
      <c r="BI8" s="115">
        <v>3.6624624275722546</v>
      </c>
      <c r="BJ8" s="115">
        <v>2.8214278583227799</v>
      </c>
      <c r="BK8" s="115">
        <v>1.4614218687199527</v>
      </c>
      <c r="BL8" s="115">
        <v>0</v>
      </c>
      <c r="BN8" s="118">
        <v>62.261861268728325</v>
      </c>
      <c r="BO8" s="118">
        <v>236.9999400991135</v>
      </c>
      <c r="BP8" s="118">
        <v>1135.5247919954033</v>
      </c>
      <c r="BQ8" s="118">
        <v>0</v>
      </c>
      <c r="BS8" s="115">
        <v>1434.7865933632452</v>
      </c>
      <c r="BT8" s="117"/>
      <c r="BU8" s="14">
        <v>1.0828578063118832</v>
      </c>
    </row>
    <row r="9" spans="2:73" x14ac:dyDescent="0.4">
      <c r="B9" s="14" t="s">
        <v>5</v>
      </c>
      <c r="C9" s="14">
        <v>6</v>
      </c>
      <c r="D9" s="14" t="s">
        <v>25</v>
      </c>
      <c r="E9" s="14" t="s">
        <v>50</v>
      </c>
      <c r="F9" s="14">
        <v>4</v>
      </c>
      <c r="G9" s="14">
        <v>3</v>
      </c>
      <c r="V9" s="106">
        <v>6</v>
      </c>
      <c r="W9" s="14">
        <v>31</v>
      </c>
      <c r="X9" s="14">
        <v>174</v>
      </c>
      <c r="Y9" s="14">
        <v>793</v>
      </c>
      <c r="Z9" s="14">
        <v>327</v>
      </c>
      <c r="AD9" s="106">
        <v>6</v>
      </c>
      <c r="AE9" s="14">
        <v>2.339622641509434E-2</v>
      </c>
      <c r="AF9" s="14">
        <v>0.13132075471698113</v>
      </c>
      <c r="AG9" s="14">
        <v>0.59849056603773587</v>
      </c>
      <c r="AH9" s="14">
        <v>0.24679245283018869</v>
      </c>
      <c r="AI9" s="113"/>
      <c r="AJ9" s="106">
        <v>6</v>
      </c>
      <c r="AK9" s="14">
        <v>2.339622641509434E-2</v>
      </c>
      <c r="AL9" s="14">
        <v>0.15471698113207547</v>
      </c>
      <c r="AM9" s="14">
        <v>0.75320754716981131</v>
      </c>
      <c r="AN9" s="116">
        <v>1</v>
      </c>
      <c r="AP9" s="106">
        <v>6</v>
      </c>
      <c r="AQ9" s="14">
        <v>-1.988173969362131</v>
      </c>
      <c r="AR9" s="14">
        <v>-1.0164104692051583</v>
      </c>
      <c r="AS9" s="14">
        <v>0.68461815816124549</v>
      </c>
      <c r="AT9" s="14">
        <v>7.0344869100478356</v>
      </c>
      <c r="AV9" s="106">
        <v>6</v>
      </c>
      <c r="AW9" s="14">
        <v>5.5279320065348261E-2</v>
      </c>
      <c r="AX9" s="14">
        <v>0.23800022637406104</v>
      </c>
      <c r="AY9" s="14">
        <v>0.31559688995522672</v>
      </c>
      <c r="AZ9" s="14">
        <v>7.1712468587978247E-12</v>
      </c>
      <c r="BB9" s="106">
        <v>6</v>
      </c>
      <c r="BC9" s="14">
        <v>-2.3627451318253692</v>
      </c>
      <c r="BD9" s="14">
        <v>-1.3914092003393359</v>
      </c>
      <c r="BE9" s="14">
        <v>-0.12965394608454542</v>
      </c>
      <c r="BF9" s="14">
        <v>1.2787947375571054</v>
      </c>
      <c r="BH9" s="106">
        <v>6</v>
      </c>
      <c r="BI9" s="115">
        <v>3.6415398693824743</v>
      </c>
      <c r="BJ9" s="115">
        <v>2.6702039378964413</v>
      </c>
      <c r="BK9" s="115">
        <v>1.4084486836416508</v>
      </c>
      <c r="BL9" s="115">
        <v>0</v>
      </c>
      <c r="BN9" s="118">
        <v>112.88773595085671</v>
      </c>
      <c r="BO9" s="118">
        <v>464.61548519398076</v>
      </c>
      <c r="BP9" s="118">
        <v>1116.8998061278292</v>
      </c>
      <c r="BQ9" s="118">
        <v>0</v>
      </c>
      <c r="BS9" s="115">
        <v>1694.4030272726666</v>
      </c>
      <c r="BT9" s="117"/>
      <c r="BU9" s="14">
        <v>1.2787947375642768</v>
      </c>
    </row>
    <row r="10" spans="2:73" x14ac:dyDescent="0.4">
      <c r="B10" s="14" t="s">
        <v>6</v>
      </c>
      <c r="C10" s="14">
        <v>7</v>
      </c>
      <c r="D10" s="14" t="s">
        <v>26</v>
      </c>
      <c r="E10" s="14" t="s">
        <v>51</v>
      </c>
      <c r="F10" s="14">
        <v>5</v>
      </c>
      <c r="G10" s="14">
        <v>1</v>
      </c>
      <c r="V10" s="106">
        <v>7</v>
      </c>
      <c r="W10" s="14">
        <v>13</v>
      </c>
      <c r="X10" s="14">
        <v>10</v>
      </c>
      <c r="Y10" s="14">
        <v>176</v>
      </c>
      <c r="Z10" s="14">
        <v>1126</v>
      </c>
      <c r="AD10" s="106">
        <v>7</v>
      </c>
      <c r="AE10" s="14">
        <v>9.8113207547169817E-3</v>
      </c>
      <c r="AF10" s="14">
        <v>7.5471698113207548E-3</v>
      </c>
      <c r="AG10" s="14">
        <v>0.13283018867924529</v>
      </c>
      <c r="AH10" s="14">
        <v>0.84981132075471699</v>
      </c>
      <c r="AI10" s="113"/>
      <c r="AJ10" s="106">
        <v>7</v>
      </c>
      <c r="AK10" s="14">
        <v>9.8113207547169817E-3</v>
      </c>
      <c r="AL10" s="14">
        <v>1.7358490566037735E-2</v>
      </c>
      <c r="AM10" s="14">
        <v>0.15018867924528301</v>
      </c>
      <c r="AN10" s="116">
        <v>1</v>
      </c>
      <c r="AP10" s="106">
        <v>7</v>
      </c>
      <c r="AQ10" s="14">
        <v>-2.3334862051870142</v>
      </c>
      <c r="AR10" s="14">
        <v>-2.1116441684227216</v>
      </c>
      <c r="AS10" s="14">
        <v>-1.0356244978451024</v>
      </c>
      <c r="AT10" s="14">
        <v>7.0344869100478356</v>
      </c>
      <c r="AV10" s="106">
        <v>7</v>
      </c>
      <c r="AW10" s="14">
        <v>2.6212537081549313E-2</v>
      </c>
      <c r="AX10" s="14">
        <v>4.2918209457789513E-2</v>
      </c>
      <c r="AY10" s="14">
        <v>0.23335425240220634</v>
      </c>
      <c r="AZ10" s="14">
        <v>7.1712468587978247E-12</v>
      </c>
      <c r="BB10" s="106">
        <v>7</v>
      </c>
      <c r="BC10" s="14">
        <v>-2.6716624333117567</v>
      </c>
      <c r="BD10" s="14">
        <v>-2.2135015898518264</v>
      </c>
      <c r="BE10" s="14">
        <v>-1.4336804369395015</v>
      </c>
      <c r="BF10" s="14">
        <v>0.2745953680492198</v>
      </c>
      <c r="BH10" s="106">
        <v>7</v>
      </c>
      <c r="BI10" s="115">
        <v>2.9462578013609764</v>
      </c>
      <c r="BJ10" s="115">
        <v>2.4880969579010461</v>
      </c>
      <c r="BK10" s="115">
        <v>1.7082758049887214</v>
      </c>
      <c r="BL10" s="115">
        <v>0</v>
      </c>
      <c r="BN10" s="118">
        <v>38.301351417692693</v>
      </c>
      <c r="BO10" s="118">
        <v>24.880969579010461</v>
      </c>
      <c r="BP10" s="118">
        <v>300.65654167801495</v>
      </c>
      <c r="BQ10" s="118">
        <v>0</v>
      </c>
      <c r="BS10" s="115">
        <v>363.83886267471809</v>
      </c>
      <c r="BT10" s="117"/>
      <c r="BU10" s="14">
        <v>0.27459536805639101</v>
      </c>
    </row>
    <row r="11" spans="2:73" x14ac:dyDescent="0.4">
      <c r="B11" s="14" t="s">
        <v>7</v>
      </c>
      <c r="C11" s="14">
        <v>8</v>
      </c>
      <c r="D11" s="14" t="s">
        <v>27</v>
      </c>
      <c r="E11" s="14" t="s">
        <v>51</v>
      </c>
      <c r="F11" s="14">
        <v>5</v>
      </c>
      <c r="G11" s="14">
        <v>1</v>
      </c>
      <c r="V11" s="106">
        <v>8</v>
      </c>
      <c r="W11" s="14">
        <v>6</v>
      </c>
      <c r="X11" s="14">
        <v>6</v>
      </c>
      <c r="Y11" s="14">
        <v>199</v>
      </c>
      <c r="Z11" s="14">
        <v>1114</v>
      </c>
      <c r="AD11" s="106">
        <v>8</v>
      </c>
      <c r="AE11" s="14">
        <v>4.528301886792453E-3</v>
      </c>
      <c r="AF11" s="14">
        <v>4.528301886792453E-3</v>
      </c>
      <c r="AG11" s="14">
        <v>0.15018867924528301</v>
      </c>
      <c r="AH11" s="14">
        <v>0.84075471698113202</v>
      </c>
      <c r="AI11" s="113"/>
      <c r="AJ11" s="106">
        <v>8</v>
      </c>
      <c r="AK11" s="14">
        <v>4.528301886792453E-3</v>
      </c>
      <c r="AL11" s="14">
        <v>9.0566037735849061E-3</v>
      </c>
      <c r="AM11" s="14">
        <v>0.15924528301886792</v>
      </c>
      <c r="AN11" s="116">
        <v>1</v>
      </c>
      <c r="AP11" s="106">
        <v>8</v>
      </c>
      <c r="AQ11" s="14">
        <v>-2.6099100316720567</v>
      </c>
      <c r="AR11" s="14">
        <v>-2.3632957615526329</v>
      </c>
      <c r="AS11" s="14">
        <v>-0.9975645340349123</v>
      </c>
      <c r="AT11" s="14">
        <v>7.0344869100478356</v>
      </c>
      <c r="AV11" s="106">
        <v>8</v>
      </c>
      <c r="AW11" s="14">
        <v>1.3236809657737799E-2</v>
      </c>
      <c r="AX11" s="14">
        <v>2.4440297758922442E-2</v>
      </c>
      <c r="AY11" s="14">
        <v>0.24256003481738303</v>
      </c>
      <c r="AZ11" s="14">
        <v>7.1712468587978247E-12</v>
      </c>
      <c r="BB11" s="106">
        <v>8</v>
      </c>
      <c r="BC11" s="14">
        <v>-2.9231287994170971</v>
      </c>
      <c r="BD11" s="14">
        <v>-2.4741036223449417</v>
      </c>
      <c r="BE11" s="14">
        <v>-1.452304781921911</v>
      </c>
      <c r="BF11" s="14">
        <v>0.28850273440173307</v>
      </c>
      <c r="BH11" s="106">
        <v>8</v>
      </c>
      <c r="BI11" s="115">
        <v>3.2116315338188302</v>
      </c>
      <c r="BJ11" s="115">
        <v>2.7626063567466748</v>
      </c>
      <c r="BK11" s="115">
        <v>1.7408075163236441</v>
      </c>
      <c r="BL11" s="115">
        <v>0</v>
      </c>
      <c r="BN11" s="118">
        <v>19.269789202912982</v>
      </c>
      <c r="BO11" s="118">
        <v>16.575638140480049</v>
      </c>
      <c r="BP11" s="118">
        <v>346.42069574840519</v>
      </c>
      <c r="BQ11" s="118">
        <v>0</v>
      </c>
      <c r="BS11" s="115">
        <v>382.26612309179825</v>
      </c>
      <c r="BT11" s="117"/>
      <c r="BU11" s="14">
        <v>0.28850273440890434</v>
      </c>
    </row>
    <row r="12" spans="2:73" x14ac:dyDescent="0.4">
      <c r="B12" s="14" t="s">
        <v>8</v>
      </c>
      <c r="C12" s="14">
        <v>9</v>
      </c>
      <c r="D12" s="14" t="s">
        <v>28</v>
      </c>
      <c r="E12" s="14" t="s">
        <v>53</v>
      </c>
      <c r="F12" s="14">
        <v>6</v>
      </c>
      <c r="G12" s="14">
        <v>3</v>
      </c>
      <c r="V12" s="106">
        <v>9</v>
      </c>
      <c r="W12" s="14">
        <v>8</v>
      </c>
      <c r="X12" s="14">
        <v>17</v>
      </c>
      <c r="Y12" s="14">
        <v>211</v>
      </c>
      <c r="Z12" s="14">
        <v>1089</v>
      </c>
      <c r="AD12" s="106">
        <v>9</v>
      </c>
      <c r="AE12" s="14">
        <v>6.0377358490566035E-3</v>
      </c>
      <c r="AF12" s="14">
        <v>1.2830188679245283E-2</v>
      </c>
      <c r="AG12" s="14">
        <v>0.15924528301886792</v>
      </c>
      <c r="AH12" s="14">
        <v>0.82188679245283014</v>
      </c>
      <c r="AI12" s="113"/>
      <c r="AJ12" s="106">
        <v>9</v>
      </c>
      <c r="AK12" s="14">
        <v>6.0377358490566035E-3</v>
      </c>
      <c r="AL12" s="14">
        <v>1.8867924528301886E-2</v>
      </c>
      <c r="AM12" s="14">
        <v>0.17811320754716981</v>
      </c>
      <c r="AN12" s="116">
        <v>1</v>
      </c>
      <c r="AP12" s="106">
        <v>9</v>
      </c>
      <c r="AQ12" s="14">
        <v>-2.509931109124147</v>
      </c>
      <c r="AR12" s="14">
        <v>-2.0777124782407714</v>
      </c>
      <c r="AS12" s="14">
        <v>-0.92257943823875832</v>
      </c>
      <c r="AT12" s="14">
        <v>7.0344869100478356</v>
      </c>
      <c r="AV12" s="106">
        <v>9</v>
      </c>
      <c r="AW12" s="14">
        <v>1.709762661622333E-2</v>
      </c>
      <c r="AX12" s="14">
        <v>4.6079684734211895E-2</v>
      </c>
      <c r="AY12" s="14">
        <v>0.26066611508870924</v>
      </c>
      <c r="AZ12" s="14">
        <v>7.1712468587978247E-12</v>
      </c>
      <c r="BB12" s="106">
        <v>9</v>
      </c>
      <c r="BC12" s="14">
        <v>-2.8317944083119895</v>
      </c>
      <c r="BD12" s="14">
        <v>-2.2588957062549913</v>
      </c>
      <c r="BE12" s="14">
        <v>-1.3475214228422228</v>
      </c>
      <c r="BF12" s="14">
        <v>0.31715574149039288</v>
      </c>
      <c r="BH12" s="106">
        <v>9</v>
      </c>
      <c r="BI12" s="115">
        <v>3.1489501498023822</v>
      </c>
      <c r="BJ12" s="115">
        <v>2.576051447745384</v>
      </c>
      <c r="BK12" s="115">
        <v>1.6646771643326157</v>
      </c>
      <c r="BL12" s="115">
        <v>0</v>
      </c>
      <c r="BN12" s="118">
        <v>25.191601198419058</v>
      </c>
      <c r="BO12" s="118">
        <v>43.792874611671529</v>
      </c>
      <c r="BP12" s="118">
        <v>351.24688167418191</v>
      </c>
      <c r="BQ12" s="118">
        <v>0</v>
      </c>
      <c r="BS12" s="115">
        <v>420.23135748427251</v>
      </c>
      <c r="BT12" s="117"/>
      <c r="BU12" s="14">
        <v>0.31715574149756415</v>
      </c>
    </row>
    <row r="13" spans="2:73" x14ac:dyDescent="0.4">
      <c r="B13" s="14" t="s">
        <v>9</v>
      </c>
      <c r="C13" s="14">
        <v>10</v>
      </c>
      <c r="D13" s="14" t="s">
        <v>29</v>
      </c>
      <c r="E13" s="14" t="s">
        <v>53</v>
      </c>
      <c r="F13" s="14">
        <v>6</v>
      </c>
      <c r="G13" s="14">
        <v>2</v>
      </c>
      <c r="U13" s="1" t="s">
        <v>171</v>
      </c>
    </row>
    <row r="14" spans="2:73" x14ac:dyDescent="0.4">
      <c r="B14" s="14" t="s">
        <v>10</v>
      </c>
      <c r="C14" s="14">
        <v>11</v>
      </c>
      <c r="D14" s="14" t="s">
        <v>30</v>
      </c>
      <c r="E14" s="14" t="s">
        <v>53</v>
      </c>
      <c r="F14" s="14">
        <v>6</v>
      </c>
      <c r="G14" s="14">
        <v>3</v>
      </c>
      <c r="V14" s="1" t="s">
        <v>176</v>
      </c>
      <c r="AD14" s="1" t="s">
        <v>177</v>
      </c>
      <c r="AJ14" s="1" t="s">
        <v>178</v>
      </c>
      <c r="AP14" s="1" t="s">
        <v>179</v>
      </c>
      <c r="AV14" s="1" t="s">
        <v>180</v>
      </c>
      <c r="BB14" s="1" t="s">
        <v>181</v>
      </c>
      <c r="BH14" s="1" t="s">
        <v>182</v>
      </c>
    </row>
    <row r="15" spans="2:73" x14ac:dyDescent="0.4">
      <c r="B15" s="14" t="s">
        <v>11</v>
      </c>
      <c r="C15" s="14">
        <v>12</v>
      </c>
      <c r="D15" s="14" t="s">
        <v>31</v>
      </c>
      <c r="E15" s="14" t="s">
        <v>53</v>
      </c>
      <c r="F15" s="14">
        <v>6</v>
      </c>
      <c r="G15" s="14">
        <v>1</v>
      </c>
      <c r="V15" s="11"/>
      <c r="W15" s="106">
        <v>3</v>
      </c>
      <c r="X15" s="106">
        <v>2</v>
      </c>
      <c r="Y15" s="106">
        <v>1</v>
      </c>
      <c r="Z15" s="106">
        <v>0</v>
      </c>
      <c r="AA15" s="119" t="s">
        <v>172</v>
      </c>
      <c r="AD15" s="11"/>
      <c r="AE15" s="106">
        <v>3</v>
      </c>
      <c r="AF15" s="106">
        <v>2</v>
      </c>
      <c r="AG15" s="106">
        <v>1</v>
      </c>
      <c r="AH15" s="106">
        <v>0</v>
      </c>
      <c r="AJ15" s="11"/>
      <c r="AK15" s="106">
        <v>3</v>
      </c>
      <c r="AL15" s="106">
        <v>2</v>
      </c>
      <c r="AM15" s="106">
        <v>1</v>
      </c>
      <c r="AN15" s="106">
        <v>0</v>
      </c>
      <c r="AP15" s="11"/>
      <c r="AQ15" s="106">
        <v>3</v>
      </c>
      <c r="AR15" s="106">
        <v>2</v>
      </c>
      <c r="AS15" s="106">
        <v>1</v>
      </c>
      <c r="AT15" s="106">
        <v>0</v>
      </c>
      <c r="AV15" s="11"/>
      <c r="AW15" s="106">
        <v>3</v>
      </c>
      <c r="AX15" s="106">
        <v>2</v>
      </c>
      <c r="AY15" s="106">
        <v>1</v>
      </c>
      <c r="AZ15" s="106">
        <v>0</v>
      </c>
      <c r="BB15" s="11"/>
      <c r="BC15" s="106">
        <v>3</v>
      </c>
      <c r="BD15" s="106">
        <v>2</v>
      </c>
      <c r="BE15" s="106">
        <v>1</v>
      </c>
      <c r="BF15" s="106">
        <v>0</v>
      </c>
      <c r="BH15" s="11"/>
      <c r="BI15" s="106">
        <v>3</v>
      </c>
      <c r="BJ15" s="106">
        <v>2</v>
      </c>
      <c r="BK15" s="106">
        <v>1</v>
      </c>
      <c r="BL15" s="106">
        <v>0</v>
      </c>
      <c r="BU15" s="11" t="s">
        <v>183</v>
      </c>
    </row>
    <row r="16" spans="2:73" x14ac:dyDescent="0.4">
      <c r="B16" s="14" t="s">
        <v>12</v>
      </c>
      <c r="C16" s="14">
        <v>13</v>
      </c>
      <c r="D16" s="14" t="s">
        <v>32</v>
      </c>
      <c r="E16" s="14" t="s">
        <v>53</v>
      </c>
      <c r="F16" s="14">
        <v>6</v>
      </c>
      <c r="G16" s="14">
        <v>1</v>
      </c>
      <c r="V16" s="106">
        <v>1</v>
      </c>
      <c r="W16" s="14">
        <v>15</v>
      </c>
      <c r="X16" s="14">
        <v>120</v>
      </c>
      <c r="Y16" s="14">
        <v>334</v>
      </c>
      <c r="Z16" s="14">
        <v>144</v>
      </c>
      <c r="AA16" s="14">
        <v>712</v>
      </c>
      <c r="AD16" s="106">
        <v>1</v>
      </c>
      <c r="AE16" s="14">
        <v>2.4469820554649267E-2</v>
      </c>
      <c r="AF16" s="14">
        <v>0.19575856443719414</v>
      </c>
      <c r="AG16" s="14">
        <v>0.54486133768352363</v>
      </c>
      <c r="AH16" s="14">
        <v>0.23491027732463296</v>
      </c>
      <c r="AJ16" s="106">
        <v>1</v>
      </c>
      <c r="AK16" s="14">
        <v>2.4469820554649267E-2</v>
      </c>
      <c r="AL16" s="14">
        <v>0.22022838499184341</v>
      </c>
      <c r="AM16" s="14">
        <v>0.76508972267536701</v>
      </c>
      <c r="AN16" s="116">
        <v>1</v>
      </c>
      <c r="AP16" s="106">
        <v>1</v>
      </c>
      <c r="AQ16" s="14">
        <v>-1.9691171393482514</v>
      </c>
      <c r="AR16" s="14">
        <v>-0.77142211667297422</v>
      </c>
      <c r="AS16" s="14">
        <v>0.72277105243729145</v>
      </c>
      <c r="AT16" s="14">
        <v>7.0344869100478356</v>
      </c>
      <c r="AV16" s="106">
        <v>1</v>
      </c>
      <c r="AW16" s="14">
        <v>5.7403518051314328E-2</v>
      </c>
      <c r="AX16" s="14">
        <v>0.29626985305373948</v>
      </c>
      <c r="AY16" s="14">
        <v>0.30723648136213766</v>
      </c>
      <c r="AZ16" s="14">
        <v>7.1712468587978247E-12</v>
      </c>
      <c r="BB16" s="106">
        <v>1</v>
      </c>
      <c r="BC16" s="14">
        <v>-2.3458904376970455</v>
      </c>
      <c r="BD16" s="14">
        <v>-1.2202088613040551</v>
      </c>
      <c r="BE16" s="14">
        <v>-2.0127374709724793E-2</v>
      </c>
      <c r="BF16" s="14">
        <v>1.3078886324346832</v>
      </c>
      <c r="BH16" s="106">
        <v>1</v>
      </c>
      <c r="BI16" s="115">
        <v>3.653779070131729</v>
      </c>
      <c r="BJ16" s="115">
        <v>2.5280974937387386</v>
      </c>
      <c r="BK16" s="115">
        <v>1.328016007144408</v>
      </c>
      <c r="BL16" s="115">
        <v>0</v>
      </c>
      <c r="BN16" s="118">
        <v>54.806686051975937</v>
      </c>
      <c r="BO16" s="118">
        <v>303.37169924864861</v>
      </c>
      <c r="BP16" s="118">
        <v>443.55734638623227</v>
      </c>
      <c r="BQ16" s="118">
        <v>0</v>
      </c>
      <c r="BS16" s="115">
        <v>801.73573168685675</v>
      </c>
      <c r="BU16" s="14">
        <v>1.3078886324418544</v>
      </c>
    </row>
    <row r="17" spans="2:73" x14ac:dyDescent="0.4">
      <c r="B17" s="14" t="s">
        <v>13</v>
      </c>
      <c r="C17" s="14">
        <v>14</v>
      </c>
      <c r="D17" s="14" t="s">
        <v>33</v>
      </c>
      <c r="E17" s="14" t="s">
        <v>53</v>
      </c>
      <c r="F17" s="14">
        <v>6</v>
      </c>
      <c r="G17" s="14">
        <v>1</v>
      </c>
      <c r="V17" s="106">
        <v>2</v>
      </c>
      <c r="W17" s="14">
        <v>7</v>
      </c>
      <c r="X17" s="14">
        <v>39</v>
      </c>
      <c r="Y17" s="14">
        <v>160</v>
      </c>
      <c r="Z17" s="14">
        <v>147</v>
      </c>
      <c r="AA17" s="14">
        <v>972</v>
      </c>
      <c r="AD17" s="106">
        <v>2</v>
      </c>
      <c r="AE17" s="14">
        <v>1.9830028328611898E-2</v>
      </c>
      <c r="AF17" s="14">
        <v>0.11048158640226628</v>
      </c>
      <c r="AG17" s="14">
        <v>0.45325779036827196</v>
      </c>
      <c r="AH17" s="14">
        <v>0.41643059490084988</v>
      </c>
      <c r="AJ17" s="106">
        <v>2</v>
      </c>
      <c r="AK17" s="14">
        <v>1.9830028328611898E-2</v>
      </c>
      <c r="AL17" s="14">
        <v>0.13031161473087818</v>
      </c>
      <c r="AM17" s="14">
        <v>0.58356940509915012</v>
      </c>
      <c r="AN17" s="116">
        <v>1</v>
      </c>
      <c r="AP17" s="106">
        <v>2</v>
      </c>
      <c r="AQ17" s="14">
        <v>-2.0572721298413481</v>
      </c>
      <c r="AR17" s="14">
        <v>-1.1249193076802451</v>
      </c>
      <c r="AS17" s="14">
        <v>0.21103342431660044</v>
      </c>
      <c r="AT17" s="14">
        <v>7.0344869100478356</v>
      </c>
      <c r="AV17" s="106">
        <v>2</v>
      </c>
      <c r="AW17" s="14">
        <v>4.8068757683466287E-2</v>
      </c>
      <c r="AX17" s="14">
        <v>0.2118958798791947</v>
      </c>
      <c r="AY17" s="14">
        <v>0.39015698847827446</v>
      </c>
      <c r="AZ17" s="14">
        <v>7.1712468587978247E-12</v>
      </c>
      <c r="BB17" s="106">
        <v>2</v>
      </c>
      <c r="BC17" s="14">
        <v>-2.4240387803233712</v>
      </c>
      <c r="BD17" s="14">
        <v>-1.4828454906433881</v>
      </c>
      <c r="BE17" s="14">
        <v>-0.3932885708467197</v>
      </c>
      <c r="BF17" s="14">
        <v>0.93690759816530222</v>
      </c>
      <c r="BH17" s="106">
        <v>2</v>
      </c>
      <c r="BI17" s="115">
        <v>3.3609463784886735</v>
      </c>
      <c r="BJ17" s="115">
        <v>2.4197530888086902</v>
      </c>
      <c r="BK17" s="115">
        <v>1.3301961690120219</v>
      </c>
      <c r="BL17" s="115">
        <v>0</v>
      </c>
      <c r="BN17" s="118">
        <v>23.526624649420715</v>
      </c>
      <c r="BO17" s="118">
        <v>94.370370463538919</v>
      </c>
      <c r="BP17" s="118">
        <v>212.83138704192351</v>
      </c>
      <c r="BQ17" s="118">
        <v>0</v>
      </c>
      <c r="BS17" s="115">
        <v>330.72838215488315</v>
      </c>
      <c r="BU17" s="14">
        <v>0.93690759817247349</v>
      </c>
    </row>
    <row r="18" spans="2:73" x14ac:dyDescent="0.4">
      <c r="B18" s="14" t="s">
        <v>14</v>
      </c>
      <c r="C18" s="14">
        <v>15</v>
      </c>
      <c r="D18" s="14" t="s">
        <v>34</v>
      </c>
      <c r="E18" s="14" t="s">
        <v>53</v>
      </c>
      <c r="F18" s="14">
        <v>6</v>
      </c>
      <c r="G18" s="14">
        <v>2</v>
      </c>
      <c r="V18" s="106">
        <v>3</v>
      </c>
      <c r="W18" s="14">
        <v>24</v>
      </c>
      <c r="X18" s="14">
        <v>211</v>
      </c>
      <c r="Y18" s="14">
        <v>338</v>
      </c>
      <c r="Z18" s="14">
        <v>110</v>
      </c>
      <c r="AA18" s="14">
        <v>642</v>
      </c>
      <c r="AD18" s="106">
        <v>3</v>
      </c>
      <c r="AE18" s="14">
        <v>3.5139092240117131E-2</v>
      </c>
      <c r="AF18" s="14">
        <v>0.30893118594436308</v>
      </c>
      <c r="AG18" s="14">
        <v>0.49487554904831627</v>
      </c>
      <c r="AH18" s="14">
        <v>0.16105417276720352</v>
      </c>
      <c r="AJ18" s="106">
        <v>3</v>
      </c>
      <c r="AK18" s="14">
        <v>3.5139092240117131E-2</v>
      </c>
      <c r="AL18" s="14">
        <v>0.34407027818448022</v>
      </c>
      <c r="AM18" s="14">
        <v>0.83894582723279654</v>
      </c>
      <c r="AN18" s="116">
        <v>1</v>
      </c>
      <c r="AP18" s="106">
        <v>3</v>
      </c>
      <c r="AQ18" s="14">
        <v>-1.8101135218919679</v>
      </c>
      <c r="AR18" s="14">
        <v>-0.40137974953917932</v>
      </c>
      <c r="AS18" s="14">
        <v>0.99013457542164873</v>
      </c>
      <c r="AT18" s="14">
        <v>7.0344869100478356</v>
      </c>
      <c r="AV18" s="106">
        <v>3</v>
      </c>
      <c r="AW18" s="14">
        <v>7.7521961058080319E-2</v>
      </c>
      <c r="AX18" s="14">
        <v>0.36806659781080853</v>
      </c>
      <c r="AY18" s="14">
        <v>0.24435779081798398</v>
      </c>
      <c r="AZ18" s="14">
        <v>7.1712468587978247E-12</v>
      </c>
      <c r="BB18" s="106">
        <v>3</v>
      </c>
      <c r="BC18" s="14">
        <v>-2.2061458084445356</v>
      </c>
      <c r="BD18" s="14">
        <v>-0.94048335024698293</v>
      </c>
      <c r="BE18" s="14">
        <v>0.24997963069851825</v>
      </c>
      <c r="BF18" s="14">
        <v>1.5172397374889555</v>
      </c>
      <c r="BH18" s="106">
        <v>3</v>
      </c>
      <c r="BI18" s="115">
        <v>3.7233855459334908</v>
      </c>
      <c r="BJ18" s="115">
        <v>2.4577230877359382</v>
      </c>
      <c r="BK18" s="115">
        <v>1.2672601067904372</v>
      </c>
      <c r="BL18" s="115">
        <v>0</v>
      </c>
      <c r="BN18" s="118">
        <v>89.361253102403779</v>
      </c>
      <c r="BO18" s="118">
        <v>518.579571512283</v>
      </c>
      <c r="BP18" s="118">
        <v>428.33391609516775</v>
      </c>
      <c r="BQ18" s="118">
        <v>0</v>
      </c>
      <c r="BS18" s="115">
        <v>1036.2747407098545</v>
      </c>
      <c r="BU18" s="14">
        <v>1.5172397374961266</v>
      </c>
    </row>
    <row r="19" spans="2:73" x14ac:dyDescent="0.4">
      <c r="B19" s="14" t="s">
        <v>15</v>
      </c>
      <c r="C19" s="14">
        <v>16</v>
      </c>
      <c r="D19" s="14" t="s">
        <v>35</v>
      </c>
      <c r="E19" s="14" t="s">
        <v>54</v>
      </c>
      <c r="F19" s="14">
        <v>7</v>
      </c>
      <c r="G19" s="14">
        <v>2</v>
      </c>
      <c r="V19" s="106">
        <v>4</v>
      </c>
      <c r="W19" s="14">
        <v>3</v>
      </c>
      <c r="X19" s="14">
        <v>22</v>
      </c>
      <c r="Y19" s="14">
        <v>59</v>
      </c>
      <c r="Z19" s="14">
        <v>49</v>
      </c>
      <c r="AA19" s="14">
        <v>1192</v>
      </c>
      <c r="AD19" s="106">
        <v>4</v>
      </c>
      <c r="AE19" s="14">
        <v>2.2556390977443608E-2</v>
      </c>
      <c r="AF19" s="14">
        <v>0.16541353383458646</v>
      </c>
      <c r="AG19" s="14">
        <v>0.44360902255639095</v>
      </c>
      <c r="AH19" s="14">
        <v>0.36842105263157893</v>
      </c>
      <c r="AJ19" s="106">
        <v>4</v>
      </c>
      <c r="AK19" s="14">
        <v>2.2556390977443608E-2</v>
      </c>
      <c r="AL19" s="14">
        <v>0.18796992481203006</v>
      </c>
      <c r="AM19" s="14">
        <v>0.63157894736842102</v>
      </c>
      <c r="AN19" s="116">
        <v>1</v>
      </c>
      <c r="AP19" s="106">
        <v>4</v>
      </c>
      <c r="AQ19" s="14">
        <v>-2.0036013423724497</v>
      </c>
      <c r="AR19" s="14">
        <v>-0.88540200832256499</v>
      </c>
      <c r="AS19" s="14">
        <v>0.336038140371823</v>
      </c>
      <c r="AT19" s="14">
        <v>7.0344869100478356</v>
      </c>
      <c r="AV19" s="106">
        <v>4</v>
      </c>
      <c r="AW19" s="14">
        <v>5.3603136127102421E-2</v>
      </c>
      <c r="AX19" s="14">
        <v>0.26957546982610148</v>
      </c>
      <c r="AY19" s="14">
        <v>0.37704175221064384</v>
      </c>
      <c r="AZ19" s="14">
        <v>7.1712468587978247E-12</v>
      </c>
      <c r="BB19" s="106">
        <v>4</v>
      </c>
      <c r="BC19" s="14">
        <v>-2.3764057016348743</v>
      </c>
      <c r="BD19" s="14">
        <v>-1.3056509264530398</v>
      </c>
      <c r="BE19" s="14">
        <v>-0.24225450096854467</v>
      </c>
      <c r="BF19" s="14">
        <v>1.02339904169514</v>
      </c>
      <c r="BH19" s="106">
        <v>4</v>
      </c>
      <c r="BI19" s="115">
        <v>3.399804743330014</v>
      </c>
      <c r="BJ19" s="115">
        <v>2.3290499681481798</v>
      </c>
      <c r="BK19" s="115">
        <v>1.2656535426636846</v>
      </c>
      <c r="BL19" s="115">
        <v>0</v>
      </c>
      <c r="BN19" s="118">
        <v>10.199414229990042</v>
      </c>
      <c r="BO19" s="118">
        <v>51.239099299259955</v>
      </c>
      <c r="BP19" s="118">
        <v>74.673559017157388</v>
      </c>
      <c r="BQ19" s="118">
        <v>0</v>
      </c>
      <c r="BS19" s="115">
        <v>136.11207254640738</v>
      </c>
      <c r="BU19" s="14">
        <v>1.0233990417023111</v>
      </c>
    </row>
    <row r="20" spans="2:73" x14ac:dyDescent="0.4">
      <c r="B20" s="14" t="s">
        <v>16</v>
      </c>
      <c r="C20" s="14">
        <v>17</v>
      </c>
      <c r="D20" s="14" t="s">
        <v>36</v>
      </c>
      <c r="E20" s="14" t="s">
        <v>54</v>
      </c>
      <c r="F20" s="14">
        <v>7</v>
      </c>
      <c r="G20" s="14">
        <v>2</v>
      </c>
      <c r="V20" s="106">
        <v>5</v>
      </c>
      <c r="W20" s="14">
        <v>25</v>
      </c>
      <c r="X20" s="14">
        <v>264</v>
      </c>
      <c r="Y20" s="14">
        <v>415</v>
      </c>
      <c r="Z20" s="14">
        <v>174</v>
      </c>
      <c r="AA20" s="14">
        <v>447</v>
      </c>
      <c r="AD20" s="106">
        <v>5</v>
      </c>
      <c r="AE20" s="14">
        <v>2.847380410022779E-2</v>
      </c>
      <c r="AF20" s="14">
        <v>0.30068337129840544</v>
      </c>
      <c r="AG20" s="14">
        <v>0.47266514806378135</v>
      </c>
      <c r="AH20" s="14">
        <v>0.19817767653758542</v>
      </c>
      <c r="AJ20" s="106">
        <v>5</v>
      </c>
      <c r="AK20" s="14">
        <v>2.847380410022779E-2</v>
      </c>
      <c r="AL20" s="14">
        <v>0.32915717539863321</v>
      </c>
      <c r="AM20" s="14">
        <v>0.80182232346241455</v>
      </c>
      <c r="AN20" s="116">
        <v>1</v>
      </c>
      <c r="AP20" s="106">
        <v>5</v>
      </c>
      <c r="AQ20" s="14">
        <v>-1.9037127254001032</v>
      </c>
      <c r="AR20" s="14">
        <v>-0.44224164859101972</v>
      </c>
      <c r="AS20" s="14">
        <v>0.84814835820912937</v>
      </c>
      <c r="AT20" s="14">
        <v>7.0344869100478356</v>
      </c>
      <c r="AV20" s="106">
        <v>5</v>
      </c>
      <c r="AW20" s="14">
        <v>6.5154128802385899E-2</v>
      </c>
      <c r="AX20" s="14">
        <v>0.36177696671523768</v>
      </c>
      <c r="AY20" s="14">
        <v>0.27842227248740836</v>
      </c>
      <c r="AZ20" s="14">
        <v>7.1712468587978247E-12</v>
      </c>
      <c r="BB20" s="106">
        <v>5</v>
      </c>
      <c r="BC20" s="14">
        <v>-2.2882130035397927</v>
      </c>
      <c r="BD20" s="14">
        <v>-0.98649565033137832</v>
      </c>
      <c r="BE20" s="14">
        <v>0.17635041333020274</v>
      </c>
      <c r="BF20" s="14">
        <v>1.4049123864232653</v>
      </c>
      <c r="BH20" s="106">
        <v>5</v>
      </c>
      <c r="BI20" s="115">
        <v>3.6931253899630581</v>
      </c>
      <c r="BJ20" s="115">
        <v>2.3914080367546435</v>
      </c>
      <c r="BK20" s="115">
        <v>1.2285619730930626</v>
      </c>
      <c r="BL20" s="115">
        <v>0</v>
      </c>
      <c r="BN20" s="118">
        <v>92.328134749076455</v>
      </c>
      <c r="BO20" s="118">
        <v>631.33172170322587</v>
      </c>
      <c r="BP20" s="118">
        <v>509.85321883362099</v>
      </c>
      <c r="BQ20" s="118">
        <v>0</v>
      </c>
      <c r="BS20" s="115">
        <v>1233.5130752859232</v>
      </c>
      <c r="BU20" s="14">
        <v>1.4049123864304365</v>
      </c>
    </row>
    <row r="21" spans="2:73" ht="18.75" customHeight="1" x14ac:dyDescent="0.4">
      <c r="B21" s="14" t="s">
        <v>17</v>
      </c>
      <c r="C21" s="14">
        <v>18</v>
      </c>
      <c r="D21" s="14" t="s">
        <v>37</v>
      </c>
      <c r="E21" s="14" t="s">
        <v>53</v>
      </c>
      <c r="F21" s="14">
        <v>6</v>
      </c>
      <c r="G21" s="14">
        <v>3</v>
      </c>
      <c r="V21" s="106">
        <v>6</v>
      </c>
      <c r="W21" s="14">
        <v>29</v>
      </c>
      <c r="X21" s="14">
        <v>230</v>
      </c>
      <c r="Y21" s="14">
        <v>510</v>
      </c>
      <c r="Z21" s="14">
        <v>229</v>
      </c>
      <c r="AA21" s="14">
        <v>327</v>
      </c>
      <c r="AD21" s="106">
        <v>6</v>
      </c>
      <c r="AE21" s="14">
        <v>2.9058116232464931E-2</v>
      </c>
      <c r="AF21" s="14">
        <v>0.23046092184368738</v>
      </c>
      <c r="AG21" s="14">
        <v>0.51102204408817631</v>
      </c>
      <c r="AH21" s="14">
        <v>0.22945891783567135</v>
      </c>
      <c r="AJ21" s="106">
        <v>6</v>
      </c>
      <c r="AK21" s="14">
        <v>2.9058116232464931E-2</v>
      </c>
      <c r="AL21" s="14">
        <v>0.25951903807615229</v>
      </c>
      <c r="AM21" s="14">
        <v>0.77054108216432859</v>
      </c>
      <c r="AN21" s="116">
        <v>1</v>
      </c>
      <c r="AP21" s="106">
        <v>6</v>
      </c>
      <c r="AQ21" s="14">
        <v>-1.8948201519962804</v>
      </c>
      <c r="AR21" s="14">
        <v>-0.64482889260736309</v>
      </c>
      <c r="AS21" s="14">
        <v>0.74062996253788638</v>
      </c>
      <c r="AT21" s="14">
        <v>7.0344869100478356</v>
      </c>
      <c r="AV21" s="106">
        <v>6</v>
      </c>
      <c r="AW21" s="14">
        <v>6.6263885911772305E-2</v>
      </c>
      <c r="AX21" s="14">
        <v>0.32405543453682756</v>
      </c>
      <c r="AY21" s="14">
        <v>0.30324782487102048</v>
      </c>
      <c r="AZ21" s="14">
        <v>7.1712468587978247E-12</v>
      </c>
      <c r="BB21" s="106">
        <v>6</v>
      </c>
      <c r="BC21" s="14">
        <v>-2.2803916599982332</v>
      </c>
      <c r="BD21" s="14">
        <v>-1.1185911544687179</v>
      </c>
      <c r="BE21" s="14">
        <v>4.0717636169559743E-2</v>
      </c>
      <c r="BF21" s="14">
        <v>1.321577856830225</v>
      </c>
      <c r="BH21" s="106">
        <v>6</v>
      </c>
      <c r="BI21" s="115">
        <v>3.6019695168284582</v>
      </c>
      <c r="BJ21" s="115">
        <v>2.4401690112989431</v>
      </c>
      <c r="BK21" s="115">
        <v>1.2808602206606652</v>
      </c>
      <c r="BL21" s="115">
        <v>0</v>
      </c>
      <c r="BN21" s="118">
        <v>104.45711598802529</v>
      </c>
      <c r="BO21" s="118">
        <v>561.23887259875687</v>
      </c>
      <c r="BP21" s="118">
        <v>653.23871253693926</v>
      </c>
      <c r="BQ21" s="118">
        <v>0</v>
      </c>
      <c r="BS21" s="115">
        <v>1318.9347011237214</v>
      </c>
      <c r="BU21" s="14">
        <v>1.3215778568373961</v>
      </c>
    </row>
    <row r="22" spans="2:73" x14ac:dyDescent="0.4">
      <c r="B22" s="14" t="s">
        <v>18</v>
      </c>
      <c r="C22" s="14">
        <v>19</v>
      </c>
      <c r="D22" s="14" t="s">
        <v>38</v>
      </c>
      <c r="E22" s="14" t="s">
        <v>53</v>
      </c>
      <c r="F22" s="14">
        <v>6</v>
      </c>
      <c r="G22" s="14">
        <v>2</v>
      </c>
      <c r="V22" s="106">
        <v>7</v>
      </c>
      <c r="W22" s="14">
        <v>21</v>
      </c>
      <c r="X22" s="14">
        <v>54</v>
      </c>
      <c r="Y22" s="14">
        <v>77</v>
      </c>
      <c r="Z22" s="14">
        <v>47</v>
      </c>
      <c r="AA22" s="14">
        <v>1126</v>
      </c>
      <c r="AD22" s="106">
        <v>7</v>
      </c>
      <c r="AE22" s="14">
        <v>0.10552763819095477</v>
      </c>
      <c r="AF22" s="14">
        <v>0.271356783919598</v>
      </c>
      <c r="AG22" s="14">
        <v>0.38693467336683418</v>
      </c>
      <c r="AH22" s="14">
        <v>0.23618090452261306</v>
      </c>
      <c r="AJ22" s="106">
        <v>7</v>
      </c>
      <c r="AK22" s="14">
        <v>0.10552763819095477</v>
      </c>
      <c r="AL22" s="14">
        <v>0.37688442211055279</v>
      </c>
      <c r="AM22" s="14">
        <v>0.76381909547738691</v>
      </c>
      <c r="AN22" s="116">
        <v>1</v>
      </c>
      <c r="AP22" s="106">
        <v>7</v>
      </c>
      <c r="AQ22" s="14">
        <v>-1.2506689688995187</v>
      </c>
      <c r="AR22" s="14">
        <v>-0.31367374407037857</v>
      </c>
      <c r="AS22" s="14">
        <v>0.71864154434380567</v>
      </c>
      <c r="AT22" s="14">
        <v>7.0344869100478356</v>
      </c>
      <c r="AV22" s="106">
        <v>7</v>
      </c>
      <c r="AW22" s="14">
        <v>0.18249637519742393</v>
      </c>
      <c r="AX22" s="14">
        <v>0.37979101348370092</v>
      </c>
      <c r="AY22" s="14">
        <v>0.30815222908528589</v>
      </c>
      <c r="AZ22" s="14">
        <v>7.1712468587978247E-12</v>
      </c>
      <c r="BB22" s="106">
        <v>7</v>
      </c>
      <c r="BC22" s="14">
        <v>-1.7293704125851124</v>
      </c>
      <c r="BD22" s="14">
        <v>-0.7270672781290578</v>
      </c>
      <c r="BE22" s="14">
        <v>0.18514439084785184</v>
      </c>
      <c r="BF22" s="14">
        <v>1.3047296507775492</v>
      </c>
      <c r="BH22" s="106">
        <v>7</v>
      </c>
      <c r="BI22" s="115">
        <v>3.0341000633626614</v>
      </c>
      <c r="BJ22" s="115">
        <v>2.0317969289066071</v>
      </c>
      <c r="BK22" s="115">
        <v>1.1195852599296974</v>
      </c>
      <c r="BL22" s="115">
        <v>0</v>
      </c>
      <c r="BN22" s="118">
        <v>63.716101330615885</v>
      </c>
      <c r="BO22" s="118">
        <v>109.71703416095679</v>
      </c>
      <c r="BP22" s="118">
        <v>86.208065014586694</v>
      </c>
      <c r="BQ22" s="118">
        <v>0</v>
      </c>
      <c r="BS22" s="115">
        <v>259.64120050615935</v>
      </c>
      <c r="BU22" s="14">
        <v>1.3047296507847204</v>
      </c>
    </row>
    <row r="23" spans="2:73" x14ac:dyDescent="0.4">
      <c r="B23" s="14" t="s">
        <v>19</v>
      </c>
      <c r="C23" s="14">
        <v>20</v>
      </c>
      <c r="D23" s="14" t="s">
        <v>39</v>
      </c>
      <c r="E23" s="14" t="s">
        <v>45</v>
      </c>
      <c r="F23" s="14">
        <v>8</v>
      </c>
      <c r="G23" s="14">
        <v>1</v>
      </c>
      <c r="V23" s="106">
        <v>8</v>
      </c>
      <c r="W23" s="14">
        <v>7</v>
      </c>
      <c r="X23" s="14">
        <v>38</v>
      </c>
      <c r="Y23" s="14">
        <v>106</v>
      </c>
      <c r="Z23" s="14">
        <v>60</v>
      </c>
      <c r="AA23" s="14">
        <v>1114</v>
      </c>
      <c r="AD23" s="106">
        <v>8</v>
      </c>
      <c r="AE23" s="14">
        <v>3.3175355450236969E-2</v>
      </c>
      <c r="AF23" s="14">
        <v>0.18009478672985782</v>
      </c>
      <c r="AG23" s="14">
        <v>0.50236966824644547</v>
      </c>
      <c r="AH23" s="14">
        <v>0.28436018957345971</v>
      </c>
      <c r="AJ23" s="106">
        <v>8</v>
      </c>
      <c r="AK23" s="14">
        <v>3.3175355450236969E-2</v>
      </c>
      <c r="AL23" s="14">
        <v>0.2132701421800948</v>
      </c>
      <c r="AM23" s="14">
        <v>0.71563981042654023</v>
      </c>
      <c r="AN23" s="116">
        <v>1</v>
      </c>
      <c r="AP23" s="106">
        <v>8</v>
      </c>
      <c r="AQ23" s="14">
        <v>-1.8360469654734402</v>
      </c>
      <c r="AR23" s="14">
        <v>-0.79512587537545354</v>
      </c>
      <c r="AS23" s="14">
        <v>0.56993707279721739</v>
      </c>
      <c r="AT23" s="14">
        <v>7.0344869100478356</v>
      </c>
      <c r="AV23" s="106">
        <v>8</v>
      </c>
      <c r="AW23" s="14">
        <v>7.3942111945615716E-2</v>
      </c>
      <c r="AX23" s="14">
        <v>0.29081989758668891</v>
      </c>
      <c r="AY23" s="14">
        <v>0.33913647663320556</v>
      </c>
      <c r="AZ23" s="14">
        <v>7.1712468587978247E-12</v>
      </c>
      <c r="BB23" s="106">
        <v>8</v>
      </c>
      <c r="BC23" s="14">
        <v>-2.2288265172178447</v>
      </c>
      <c r="BD23" s="14">
        <v>-1.204242441322801</v>
      </c>
      <c r="BE23" s="14">
        <v>-9.6177341309575601E-2</v>
      </c>
      <c r="BF23" s="14">
        <v>1.1926299428015539</v>
      </c>
      <c r="BH23" s="106">
        <v>8</v>
      </c>
      <c r="BI23" s="115">
        <v>3.4214564600193986</v>
      </c>
      <c r="BJ23" s="115">
        <v>2.3968723841243547</v>
      </c>
      <c r="BK23" s="115">
        <v>1.2888072841111295</v>
      </c>
      <c r="BL23" s="115">
        <v>0</v>
      </c>
      <c r="BN23" s="118">
        <v>23.950195220135789</v>
      </c>
      <c r="BO23" s="118">
        <v>91.081150596725479</v>
      </c>
      <c r="BP23" s="118">
        <v>136.61357211577973</v>
      </c>
      <c r="BQ23" s="118">
        <v>0</v>
      </c>
      <c r="BS23" s="115">
        <v>251.64491793264099</v>
      </c>
      <c r="BU23" s="14">
        <v>1.192629942808725</v>
      </c>
    </row>
    <row r="24" spans="2:73" ht="17.649999999999999" x14ac:dyDescent="0.4">
      <c r="V24" s="106">
        <v>9</v>
      </c>
      <c r="W24" s="14">
        <v>8</v>
      </c>
      <c r="X24" s="14">
        <v>41</v>
      </c>
      <c r="Y24" s="14">
        <v>102</v>
      </c>
      <c r="Z24" s="14">
        <v>85</v>
      </c>
      <c r="AA24" s="14">
        <v>1089</v>
      </c>
      <c r="AD24" s="106">
        <v>9</v>
      </c>
      <c r="AE24" s="14">
        <v>3.3898305084745763E-2</v>
      </c>
      <c r="AF24" s="14">
        <v>0.17372881355932204</v>
      </c>
      <c r="AG24" s="14">
        <v>0.43220338983050849</v>
      </c>
      <c r="AH24" s="14">
        <v>0.36016949152542371</v>
      </c>
      <c r="AJ24" s="106">
        <v>9</v>
      </c>
      <c r="AK24" s="14">
        <v>3.3898305084745763E-2</v>
      </c>
      <c r="AL24" s="14">
        <v>0.2076271186440678</v>
      </c>
      <c r="AM24" s="14">
        <v>0.63983050847457634</v>
      </c>
      <c r="AN24" s="116">
        <v>1</v>
      </c>
      <c r="AP24" s="106">
        <v>9</v>
      </c>
      <c r="AQ24" s="14">
        <v>-1.8263562979439061</v>
      </c>
      <c r="AR24" s="14">
        <v>-0.81468221310868127</v>
      </c>
      <c r="AS24" s="14">
        <v>0.35800578666904243</v>
      </c>
      <c r="AT24" s="14">
        <v>7.0344869100478356</v>
      </c>
      <c r="AV24" s="106">
        <v>9</v>
      </c>
      <c r="AW24" s="14">
        <v>7.5265968135805439E-2</v>
      </c>
      <c r="AX24" s="14">
        <v>0.28627794987874705</v>
      </c>
      <c r="AY24" s="14">
        <v>0.3741783944254769</v>
      </c>
      <c r="AZ24" s="14">
        <v>7.1712468587978247E-12</v>
      </c>
      <c r="BB24" s="106">
        <v>9</v>
      </c>
      <c r="BC24" s="14">
        <v>-2.2203460600062606</v>
      </c>
      <c r="BD24" s="14">
        <v>-1.214605553447176</v>
      </c>
      <c r="BE24" s="14">
        <v>-0.20337749914733572</v>
      </c>
      <c r="BF24" s="14">
        <v>1.0388953068555309</v>
      </c>
      <c r="BH24" s="106">
        <v>9</v>
      </c>
      <c r="BI24" s="115">
        <v>3.2592413668617914</v>
      </c>
      <c r="BJ24" s="115">
        <v>2.2535008603027071</v>
      </c>
      <c r="BK24" s="115">
        <v>1.2422728060028665</v>
      </c>
      <c r="BL24" s="115">
        <v>0</v>
      </c>
      <c r="BN24" s="118">
        <v>26.073930934894332</v>
      </c>
      <c r="BO24" s="118">
        <v>92.393535272410986</v>
      </c>
      <c r="BP24" s="118">
        <v>126.71182621229238</v>
      </c>
      <c r="BQ24" s="118">
        <v>0</v>
      </c>
      <c r="BS24" s="115">
        <v>245.17929241959769</v>
      </c>
      <c r="BU24" s="14">
        <v>1.038895306862702</v>
      </c>
    </row>
    <row r="25" spans="2:73" ht="33" x14ac:dyDescent="0.4">
      <c r="B25" s="15"/>
      <c r="C25" s="16"/>
      <c r="D25" s="17"/>
      <c r="E25" s="18">
        <v>1</v>
      </c>
      <c r="F25" s="18">
        <v>10</v>
      </c>
      <c r="G25" s="18">
        <v>11</v>
      </c>
      <c r="H25" s="18">
        <v>12</v>
      </c>
      <c r="I25" s="18">
        <v>13</v>
      </c>
      <c r="J25" s="18">
        <v>14</v>
      </c>
      <c r="K25" s="19"/>
      <c r="L25" s="18" t="s">
        <v>70</v>
      </c>
      <c r="M25" s="18" t="s">
        <v>71</v>
      </c>
      <c r="N25" s="18" t="s">
        <v>72</v>
      </c>
      <c r="O25" s="18" t="s">
        <v>92</v>
      </c>
      <c r="P25" s="20"/>
      <c r="Q25" s="21"/>
    </row>
    <row r="26" spans="2:73" x14ac:dyDescent="0.4">
      <c r="B26" s="22" t="s">
        <v>73</v>
      </c>
      <c r="C26" s="23"/>
      <c r="D26" s="24">
        <v>68</v>
      </c>
      <c r="E26" s="25">
        <v>417</v>
      </c>
      <c r="F26" s="26">
        <v>361</v>
      </c>
      <c r="G26" s="26">
        <v>13</v>
      </c>
      <c r="H26" s="26">
        <v>348</v>
      </c>
      <c r="I26" s="26">
        <v>88</v>
      </c>
      <c r="J26" s="27">
        <v>261</v>
      </c>
      <c r="K26" s="28"/>
      <c r="L26" s="29">
        <v>348</v>
      </c>
      <c r="M26" s="30">
        <v>0.25287356321839083</v>
      </c>
      <c r="N26" s="30">
        <v>0.75</v>
      </c>
      <c r="O26" s="29">
        <v>1</v>
      </c>
      <c r="P26" s="21">
        <v>1</v>
      </c>
      <c r="Q26" s="31"/>
    </row>
    <row r="27" spans="2:73" x14ac:dyDescent="0.4">
      <c r="B27" s="22" t="s">
        <v>74</v>
      </c>
      <c r="C27" s="23"/>
      <c r="D27" s="24">
        <v>72</v>
      </c>
      <c r="E27" s="25">
        <v>237</v>
      </c>
      <c r="F27" s="26">
        <v>186</v>
      </c>
      <c r="G27" s="26">
        <v>9</v>
      </c>
      <c r="H27" s="26">
        <v>177</v>
      </c>
      <c r="I27" s="26">
        <v>74</v>
      </c>
      <c r="J27" s="32">
        <v>102</v>
      </c>
      <c r="K27" s="28"/>
      <c r="L27" s="29">
        <v>177</v>
      </c>
      <c r="M27" s="30">
        <v>0.41807909604519772</v>
      </c>
      <c r="N27" s="30">
        <v>0.57627118644067798</v>
      </c>
      <c r="O27" s="29">
        <v>2</v>
      </c>
      <c r="P27" s="21">
        <v>1</v>
      </c>
      <c r="Q27" s="31"/>
    </row>
    <row r="28" spans="2:73" x14ac:dyDescent="0.4">
      <c r="B28" s="22" t="s">
        <v>75</v>
      </c>
      <c r="C28" s="23"/>
      <c r="D28" s="24">
        <v>99</v>
      </c>
      <c r="E28" s="25">
        <v>145</v>
      </c>
      <c r="F28" s="26">
        <v>98</v>
      </c>
      <c r="G28" s="26">
        <v>2</v>
      </c>
      <c r="H28" s="26">
        <v>96</v>
      </c>
      <c r="I28" s="26">
        <v>44</v>
      </c>
      <c r="J28" s="32">
        <v>52</v>
      </c>
      <c r="K28" s="28"/>
      <c r="L28" s="29">
        <v>96</v>
      </c>
      <c r="M28" s="30">
        <v>0.45833333333333331</v>
      </c>
      <c r="N28" s="30">
        <v>0.54166666666666663</v>
      </c>
      <c r="O28" s="29">
        <v>3</v>
      </c>
      <c r="P28" s="21">
        <v>1</v>
      </c>
      <c r="Q28" s="31"/>
    </row>
    <row r="29" spans="2:73" x14ac:dyDescent="0.4">
      <c r="B29" s="22" t="s">
        <v>76</v>
      </c>
      <c r="C29" s="23"/>
      <c r="D29" s="24">
        <v>3</v>
      </c>
      <c r="E29" s="25">
        <v>202</v>
      </c>
      <c r="F29" s="26">
        <v>53</v>
      </c>
      <c r="G29" s="26">
        <v>4</v>
      </c>
      <c r="H29" s="26">
        <v>49</v>
      </c>
      <c r="I29" s="26">
        <v>23</v>
      </c>
      <c r="J29" s="32">
        <v>26</v>
      </c>
      <c r="K29" s="28"/>
      <c r="L29" s="29">
        <v>49</v>
      </c>
      <c r="M29" s="30">
        <v>0.46938775510204084</v>
      </c>
      <c r="N29" s="30">
        <v>0.53061224489795922</v>
      </c>
      <c r="O29" s="29">
        <v>4</v>
      </c>
      <c r="P29" s="21">
        <v>1</v>
      </c>
      <c r="Q29" s="21"/>
    </row>
    <row r="30" spans="2:73" x14ac:dyDescent="0.4">
      <c r="B30" s="22" t="s">
        <v>77</v>
      </c>
      <c r="C30" s="23"/>
      <c r="D30" s="24">
        <v>52</v>
      </c>
      <c r="E30" s="25">
        <v>1070</v>
      </c>
      <c r="F30" s="26">
        <v>993</v>
      </c>
      <c r="G30" s="26">
        <v>66</v>
      </c>
      <c r="H30" s="26">
        <v>927</v>
      </c>
      <c r="I30" s="26">
        <v>463</v>
      </c>
      <c r="J30" s="32">
        <v>464</v>
      </c>
      <c r="K30" s="28"/>
      <c r="L30" s="33">
        <v>927</v>
      </c>
      <c r="M30" s="34">
        <v>0.4994606256742179</v>
      </c>
      <c r="N30" s="35">
        <v>0.5005393743257821</v>
      </c>
      <c r="O30" s="33">
        <v>5</v>
      </c>
      <c r="P30" s="20">
        <v>1</v>
      </c>
      <c r="Q30" s="21"/>
    </row>
    <row r="31" spans="2:73" x14ac:dyDescent="0.4">
      <c r="B31" s="36" t="s">
        <v>78</v>
      </c>
      <c r="C31" s="37"/>
      <c r="D31" s="38">
        <v>86</v>
      </c>
      <c r="E31" s="39">
        <v>447</v>
      </c>
      <c r="F31" s="40">
        <v>398</v>
      </c>
      <c r="G31" s="40">
        <v>24</v>
      </c>
      <c r="H31" s="40">
        <v>375</v>
      </c>
      <c r="I31" s="40">
        <v>188</v>
      </c>
      <c r="J31" s="41">
        <v>186</v>
      </c>
      <c r="K31" s="42"/>
      <c r="L31" s="43">
        <v>375</v>
      </c>
      <c r="M31" s="44">
        <v>0.5013333333333333</v>
      </c>
      <c r="N31" s="45">
        <v>0.496</v>
      </c>
      <c r="O31" s="43">
        <v>6</v>
      </c>
      <c r="P31" s="21">
        <v>2</v>
      </c>
      <c r="Q31" s="21"/>
    </row>
    <row r="32" spans="2:73" x14ac:dyDescent="0.4">
      <c r="B32" s="46" t="s">
        <v>79</v>
      </c>
      <c r="C32" s="47"/>
      <c r="D32" s="48">
        <v>76</v>
      </c>
      <c r="E32" s="49">
        <v>324</v>
      </c>
      <c r="F32" s="50">
        <v>298</v>
      </c>
      <c r="G32" s="50">
        <v>4</v>
      </c>
      <c r="H32" s="50">
        <v>294</v>
      </c>
      <c r="I32" s="50">
        <v>176</v>
      </c>
      <c r="J32" s="51">
        <v>118</v>
      </c>
      <c r="K32" s="52"/>
      <c r="L32" s="43">
        <v>294</v>
      </c>
      <c r="M32" s="44">
        <v>0.59863945578231292</v>
      </c>
      <c r="N32" s="44">
        <v>0.40136054421768708</v>
      </c>
      <c r="O32" s="43">
        <v>7</v>
      </c>
      <c r="P32" s="21">
        <v>2</v>
      </c>
      <c r="Q32" s="21"/>
    </row>
    <row r="33" spans="2:17" x14ac:dyDescent="0.4">
      <c r="B33" s="46" t="s">
        <v>80</v>
      </c>
      <c r="C33" s="47"/>
      <c r="D33" s="48">
        <v>79</v>
      </c>
      <c r="E33" s="49">
        <v>839</v>
      </c>
      <c r="F33" s="50">
        <v>810</v>
      </c>
      <c r="G33" s="50">
        <v>18</v>
      </c>
      <c r="H33" s="50">
        <v>792</v>
      </c>
      <c r="I33" s="50">
        <v>486</v>
      </c>
      <c r="J33" s="51">
        <v>306</v>
      </c>
      <c r="K33" s="52"/>
      <c r="L33" s="43">
        <v>792</v>
      </c>
      <c r="M33" s="44">
        <v>0.61363636363636365</v>
      </c>
      <c r="N33" s="44">
        <v>0.38636363636363635</v>
      </c>
      <c r="O33" s="43">
        <v>8</v>
      </c>
      <c r="P33" s="21">
        <v>2</v>
      </c>
      <c r="Q33" s="21"/>
    </row>
    <row r="34" spans="2:17" x14ac:dyDescent="0.4">
      <c r="B34" s="53" t="s">
        <v>81</v>
      </c>
      <c r="C34" s="54"/>
      <c r="D34" s="55">
        <v>60</v>
      </c>
      <c r="E34" s="56">
        <v>128</v>
      </c>
      <c r="F34" s="57">
        <v>114</v>
      </c>
      <c r="G34" s="57">
        <v>23</v>
      </c>
      <c r="H34" s="57">
        <v>91</v>
      </c>
      <c r="I34" s="57">
        <v>57</v>
      </c>
      <c r="J34" s="58">
        <v>34</v>
      </c>
      <c r="K34" s="59"/>
      <c r="L34" s="43">
        <v>91</v>
      </c>
      <c r="M34" s="44">
        <v>0.62637362637362637</v>
      </c>
      <c r="N34" s="44">
        <v>0.37362637362637363</v>
      </c>
      <c r="O34" s="43">
        <v>9</v>
      </c>
      <c r="P34" s="20">
        <v>2</v>
      </c>
      <c r="Q34" s="21"/>
    </row>
    <row r="35" spans="2:17" x14ac:dyDescent="0.4">
      <c r="B35" s="60" t="s">
        <v>82</v>
      </c>
      <c r="C35" s="61"/>
      <c r="D35" s="62">
        <v>6</v>
      </c>
      <c r="E35" s="63">
        <v>18</v>
      </c>
      <c r="F35" s="63">
        <v>7</v>
      </c>
      <c r="G35" s="63">
        <v>1</v>
      </c>
      <c r="H35" s="63">
        <v>6</v>
      </c>
      <c r="I35" s="63">
        <v>4</v>
      </c>
      <c r="J35" s="27">
        <v>2</v>
      </c>
      <c r="K35" s="64"/>
      <c r="L35" s="29">
        <v>6</v>
      </c>
      <c r="M35" s="30">
        <v>0.66666666666666663</v>
      </c>
      <c r="N35" s="30">
        <v>0.33333333333333331</v>
      </c>
      <c r="O35" s="29">
        <v>10</v>
      </c>
      <c r="P35" s="21">
        <v>3</v>
      </c>
      <c r="Q35" s="21"/>
    </row>
    <row r="36" spans="2:17" x14ac:dyDescent="0.4">
      <c r="B36" s="22" t="s">
        <v>83</v>
      </c>
      <c r="C36" s="23"/>
      <c r="D36" s="24">
        <v>83</v>
      </c>
      <c r="E36" s="26">
        <v>55</v>
      </c>
      <c r="F36" s="26">
        <v>55</v>
      </c>
      <c r="G36" s="26">
        <v>1</v>
      </c>
      <c r="H36" s="26">
        <v>54</v>
      </c>
      <c r="I36" s="26">
        <v>36</v>
      </c>
      <c r="J36" s="32">
        <v>18</v>
      </c>
      <c r="K36" s="28"/>
      <c r="L36" s="29">
        <v>54</v>
      </c>
      <c r="M36" s="30">
        <v>0.66666666666666663</v>
      </c>
      <c r="N36" s="65">
        <v>0.33333333333333331</v>
      </c>
      <c r="O36" s="29">
        <v>10</v>
      </c>
      <c r="P36" s="21">
        <v>3</v>
      </c>
      <c r="Q36" s="21"/>
    </row>
    <row r="37" spans="2:17" x14ac:dyDescent="0.4">
      <c r="B37" s="22" t="s">
        <v>84</v>
      </c>
      <c r="C37" s="23"/>
      <c r="D37" s="24">
        <v>43</v>
      </c>
      <c r="E37" s="26">
        <v>343</v>
      </c>
      <c r="F37" s="26">
        <v>331</v>
      </c>
      <c r="G37" s="26">
        <v>10</v>
      </c>
      <c r="H37" s="26">
        <v>321</v>
      </c>
      <c r="I37" s="26">
        <v>223</v>
      </c>
      <c r="J37" s="32">
        <v>98</v>
      </c>
      <c r="K37" s="28"/>
      <c r="L37" s="29">
        <v>321</v>
      </c>
      <c r="M37" s="30">
        <v>0.69470404984423673</v>
      </c>
      <c r="N37" s="30">
        <v>0.30529595015576322</v>
      </c>
      <c r="O37" s="29">
        <v>12</v>
      </c>
      <c r="P37" s="21">
        <v>3</v>
      </c>
      <c r="Q37" s="21"/>
    </row>
    <row r="38" spans="2:17" x14ac:dyDescent="0.4">
      <c r="B38" s="22" t="s">
        <v>41</v>
      </c>
      <c r="C38" s="23"/>
      <c r="D38" s="24">
        <v>11</v>
      </c>
      <c r="E38" s="26">
        <v>1059</v>
      </c>
      <c r="F38" s="26">
        <v>1012</v>
      </c>
      <c r="G38" s="26">
        <v>48</v>
      </c>
      <c r="H38" s="26">
        <v>964</v>
      </c>
      <c r="I38" s="26">
        <v>711</v>
      </c>
      <c r="J38" s="32">
        <v>253</v>
      </c>
      <c r="K38" s="28"/>
      <c r="L38" s="29">
        <v>964</v>
      </c>
      <c r="M38" s="30">
        <v>0.73755186721991706</v>
      </c>
      <c r="N38" s="30">
        <v>0.262448132780083</v>
      </c>
      <c r="O38" s="29">
        <v>13</v>
      </c>
      <c r="P38" s="21">
        <v>3</v>
      </c>
      <c r="Q38" s="21"/>
    </row>
    <row r="39" spans="2:17" x14ac:dyDescent="0.4">
      <c r="B39" s="22" t="s">
        <v>85</v>
      </c>
      <c r="C39" s="23"/>
      <c r="D39" s="24">
        <v>63</v>
      </c>
      <c r="E39" s="26">
        <v>238</v>
      </c>
      <c r="F39" s="26">
        <v>185</v>
      </c>
      <c r="G39" s="26">
        <v>21</v>
      </c>
      <c r="H39" s="26">
        <v>164</v>
      </c>
      <c r="I39" s="26">
        <v>123</v>
      </c>
      <c r="J39" s="32">
        <v>41</v>
      </c>
      <c r="K39" s="28"/>
      <c r="L39" s="29">
        <v>164</v>
      </c>
      <c r="M39" s="30">
        <v>0.75</v>
      </c>
      <c r="N39" s="30">
        <v>0.25</v>
      </c>
      <c r="O39" s="29">
        <v>14</v>
      </c>
      <c r="P39" s="21">
        <v>3</v>
      </c>
      <c r="Q39" s="21"/>
    </row>
    <row r="40" spans="2:17" x14ac:dyDescent="0.4">
      <c r="B40" s="22" t="s">
        <v>86</v>
      </c>
      <c r="C40" s="23"/>
      <c r="D40" s="24">
        <v>59</v>
      </c>
      <c r="E40" s="26">
        <v>163</v>
      </c>
      <c r="F40" s="26">
        <v>161</v>
      </c>
      <c r="G40" s="26">
        <v>5</v>
      </c>
      <c r="H40" s="26">
        <v>156</v>
      </c>
      <c r="I40" s="26">
        <v>123</v>
      </c>
      <c r="J40" s="32">
        <v>33</v>
      </c>
      <c r="K40" s="28"/>
      <c r="L40" s="29">
        <v>156</v>
      </c>
      <c r="M40" s="30">
        <v>0.78846153846153844</v>
      </c>
      <c r="N40" s="30">
        <v>0.21153846153846154</v>
      </c>
      <c r="O40" s="29">
        <v>15</v>
      </c>
      <c r="P40" s="21">
        <v>3</v>
      </c>
      <c r="Q40" s="21"/>
    </row>
    <row r="41" spans="2:17" x14ac:dyDescent="0.4">
      <c r="B41" s="66" t="s">
        <v>43</v>
      </c>
      <c r="C41" s="67"/>
      <c r="D41" s="68">
        <v>10</v>
      </c>
      <c r="E41" s="69">
        <v>501</v>
      </c>
      <c r="F41" s="69">
        <v>408</v>
      </c>
      <c r="G41" s="69">
        <v>67</v>
      </c>
      <c r="H41" s="69">
        <v>341</v>
      </c>
      <c r="I41" s="69">
        <v>280</v>
      </c>
      <c r="J41" s="70">
        <v>60</v>
      </c>
      <c r="K41" s="71"/>
      <c r="L41" s="29">
        <v>341</v>
      </c>
      <c r="M41" s="30">
        <v>0.82111436950146632</v>
      </c>
      <c r="N41" s="30">
        <v>0.17595307917888564</v>
      </c>
      <c r="O41" s="29">
        <v>16</v>
      </c>
      <c r="P41" s="20">
        <v>3</v>
      </c>
      <c r="Q41" s="21"/>
    </row>
    <row r="42" spans="2:17" x14ac:dyDescent="0.4">
      <c r="B42" s="36" t="s">
        <v>87</v>
      </c>
      <c r="C42" s="37"/>
      <c r="D42" s="38">
        <v>37</v>
      </c>
      <c r="E42" s="40">
        <v>224</v>
      </c>
      <c r="F42" s="40">
        <v>213</v>
      </c>
      <c r="G42" s="40">
        <v>12</v>
      </c>
      <c r="H42" s="40">
        <v>200</v>
      </c>
      <c r="I42" s="40">
        <v>166</v>
      </c>
      <c r="J42" s="41">
        <v>34</v>
      </c>
      <c r="K42" s="42"/>
      <c r="L42" s="43">
        <v>200</v>
      </c>
      <c r="M42" s="44">
        <v>0.83</v>
      </c>
      <c r="N42" s="44">
        <v>0.17</v>
      </c>
      <c r="O42" s="43">
        <v>17</v>
      </c>
      <c r="P42" s="21">
        <v>4</v>
      </c>
      <c r="Q42" s="21"/>
    </row>
    <row r="43" spans="2:17" x14ac:dyDescent="0.4">
      <c r="B43" s="46" t="s">
        <v>88</v>
      </c>
      <c r="C43" s="47"/>
      <c r="D43" s="48">
        <v>4</v>
      </c>
      <c r="E43" s="50">
        <v>7</v>
      </c>
      <c r="F43" s="50">
        <v>6</v>
      </c>
      <c r="G43" s="50">
        <v>1</v>
      </c>
      <c r="H43" s="50">
        <v>6</v>
      </c>
      <c r="I43" s="50">
        <v>4</v>
      </c>
      <c r="J43" s="51">
        <v>1</v>
      </c>
      <c r="K43" s="52"/>
      <c r="L43" s="43">
        <v>6</v>
      </c>
      <c r="M43" s="44">
        <v>0.66666666666666663</v>
      </c>
      <c r="N43" s="44">
        <v>0.16666666666666666</v>
      </c>
      <c r="O43" s="43">
        <v>18</v>
      </c>
      <c r="P43" s="21">
        <v>4</v>
      </c>
      <c r="Q43" s="21"/>
    </row>
    <row r="44" spans="2:17" x14ac:dyDescent="0.4">
      <c r="B44" s="46" t="s">
        <v>89</v>
      </c>
      <c r="C44" s="47"/>
      <c r="D44" s="48">
        <v>96</v>
      </c>
      <c r="E44" s="50">
        <v>236</v>
      </c>
      <c r="F44" s="50">
        <v>236</v>
      </c>
      <c r="G44" s="72" t="s">
        <v>40</v>
      </c>
      <c r="H44" s="50">
        <v>236</v>
      </c>
      <c r="I44" s="50">
        <v>199</v>
      </c>
      <c r="J44" s="51">
        <v>37</v>
      </c>
      <c r="K44" s="52"/>
      <c r="L44" s="43">
        <v>236</v>
      </c>
      <c r="M44" s="44">
        <v>0.84322033898305082</v>
      </c>
      <c r="N44" s="44">
        <v>0.15677966101694915</v>
      </c>
      <c r="O44" s="43">
        <v>19</v>
      </c>
      <c r="P44" s="21">
        <v>4</v>
      </c>
      <c r="Q44" s="21"/>
    </row>
    <row r="45" spans="2:17" x14ac:dyDescent="0.4">
      <c r="B45" s="46" t="s">
        <v>90</v>
      </c>
      <c r="C45" s="47"/>
      <c r="D45" s="48">
        <v>36</v>
      </c>
      <c r="E45" s="50">
        <v>26</v>
      </c>
      <c r="F45" s="50">
        <v>26</v>
      </c>
      <c r="G45" s="50">
        <v>0</v>
      </c>
      <c r="H45" s="50">
        <v>26</v>
      </c>
      <c r="I45" s="50">
        <v>22</v>
      </c>
      <c r="J45" s="51">
        <v>4</v>
      </c>
      <c r="K45" s="52"/>
      <c r="L45" s="43">
        <v>26</v>
      </c>
      <c r="M45" s="44">
        <v>0.84615384615384615</v>
      </c>
      <c r="N45" s="44">
        <v>0.15384615384615385</v>
      </c>
      <c r="O45" s="43">
        <v>20</v>
      </c>
      <c r="P45" s="21">
        <v>4</v>
      </c>
      <c r="Q45" s="21"/>
    </row>
    <row r="46" spans="2:17" x14ac:dyDescent="0.4">
      <c r="B46" s="53" t="s">
        <v>91</v>
      </c>
      <c r="C46" s="54"/>
      <c r="D46" s="55">
        <v>9</v>
      </c>
      <c r="E46" s="57">
        <v>2</v>
      </c>
      <c r="F46" s="57">
        <v>2</v>
      </c>
      <c r="G46" s="57">
        <v>0</v>
      </c>
      <c r="H46" s="57">
        <v>2</v>
      </c>
      <c r="I46" s="57">
        <v>2</v>
      </c>
      <c r="J46" s="58">
        <v>0</v>
      </c>
      <c r="K46" s="59"/>
      <c r="L46" s="43">
        <v>2</v>
      </c>
      <c r="M46" s="44">
        <v>1</v>
      </c>
      <c r="N46" s="44">
        <v>0</v>
      </c>
      <c r="O46" s="43">
        <v>21</v>
      </c>
      <c r="P46" s="21">
        <v>4</v>
      </c>
      <c r="Q46" s="21"/>
    </row>
    <row r="48" spans="2:17" x14ac:dyDescent="0.35">
      <c r="B48" s="47" t="s">
        <v>94</v>
      </c>
    </row>
    <row r="49" spans="1:4" ht="17.649999999999999" x14ac:dyDescent="0.4">
      <c r="A49" s="14">
        <v>0</v>
      </c>
      <c r="B49" s="14">
        <v>17</v>
      </c>
      <c r="C49" s="74">
        <v>1.1846689895470384E-2</v>
      </c>
      <c r="D49" s="1">
        <v>3</v>
      </c>
    </row>
    <row r="50" spans="1:4" ht="17.649999999999999" x14ac:dyDescent="0.4">
      <c r="A50" s="14">
        <v>3</v>
      </c>
      <c r="B50" s="14">
        <v>11</v>
      </c>
      <c r="C50" s="74">
        <v>1.9512195121951219E-2</v>
      </c>
      <c r="D50" s="1">
        <v>3</v>
      </c>
    </row>
    <row r="51" spans="1:4" ht="17.649999999999999" x14ac:dyDescent="0.4">
      <c r="A51" s="14">
        <v>6</v>
      </c>
      <c r="B51" s="14">
        <v>29</v>
      </c>
      <c r="C51" s="74">
        <v>3.9721254355400699E-2</v>
      </c>
      <c r="D51" s="1">
        <v>3</v>
      </c>
    </row>
    <row r="52" spans="1:4" ht="17.649999999999999" x14ac:dyDescent="0.4">
      <c r="A52" s="14">
        <v>9</v>
      </c>
      <c r="B52" s="14">
        <v>65</v>
      </c>
      <c r="C52" s="74">
        <v>8.5017421602787455E-2</v>
      </c>
      <c r="D52" s="1">
        <v>3</v>
      </c>
    </row>
    <row r="53" spans="1:4" ht="17.649999999999999" x14ac:dyDescent="0.4">
      <c r="A53" s="14">
        <v>12</v>
      </c>
      <c r="B53" s="14">
        <v>274</v>
      </c>
      <c r="C53" s="75">
        <v>0.27595818815331008</v>
      </c>
      <c r="D53" s="1">
        <v>3</v>
      </c>
    </row>
    <row r="54" spans="1:4" ht="17.649999999999999" x14ac:dyDescent="0.4">
      <c r="A54" s="14">
        <v>15</v>
      </c>
      <c r="B54" s="14">
        <v>287</v>
      </c>
      <c r="C54" s="73">
        <v>0.47595818815331009</v>
      </c>
      <c r="D54" s="1">
        <v>2</v>
      </c>
    </row>
    <row r="55" spans="1:4" ht="17.649999999999999" x14ac:dyDescent="0.4">
      <c r="A55" s="14">
        <v>18</v>
      </c>
      <c r="B55" s="14">
        <v>262</v>
      </c>
      <c r="C55" s="75">
        <v>0.65853658536585369</v>
      </c>
      <c r="D55" s="1">
        <v>2</v>
      </c>
    </row>
    <row r="56" spans="1:4" ht="17.649999999999999" x14ac:dyDescent="0.4">
      <c r="A56" s="14">
        <v>21</v>
      </c>
      <c r="B56" s="14">
        <v>225</v>
      </c>
      <c r="C56" s="73">
        <v>0.81533101045296164</v>
      </c>
      <c r="D56" s="1">
        <v>1</v>
      </c>
    </row>
    <row r="57" spans="1:4" ht="17.649999999999999" x14ac:dyDescent="0.4">
      <c r="A57" s="14">
        <v>24</v>
      </c>
      <c r="B57" s="14">
        <v>226</v>
      </c>
      <c r="C57" s="73">
        <v>0.97282229965156797</v>
      </c>
      <c r="D57" s="1">
        <v>1</v>
      </c>
    </row>
    <row r="58" spans="1:4" ht="17.649999999999999" x14ac:dyDescent="0.4">
      <c r="A58" s="14">
        <v>27</v>
      </c>
      <c r="B58" s="14">
        <v>15</v>
      </c>
      <c r="C58" s="73">
        <v>0.98327526132404186</v>
      </c>
      <c r="D58" s="1">
        <v>1</v>
      </c>
    </row>
    <row r="59" spans="1:4" ht="17.649999999999999" x14ac:dyDescent="0.4">
      <c r="A59" s="14">
        <v>30</v>
      </c>
      <c r="B59" s="14">
        <v>9</v>
      </c>
      <c r="C59" s="73">
        <v>0.98954703832752611</v>
      </c>
      <c r="D59" s="1">
        <v>1</v>
      </c>
    </row>
    <row r="60" spans="1:4" ht="17.649999999999999" x14ac:dyDescent="0.4">
      <c r="A60" s="14">
        <v>33</v>
      </c>
      <c r="B60" s="14">
        <v>15</v>
      </c>
      <c r="C60" s="73">
        <v>1</v>
      </c>
      <c r="D60" s="1">
        <v>1</v>
      </c>
    </row>
    <row r="63" spans="1:4" x14ac:dyDescent="0.35">
      <c r="B63" s="47" t="s">
        <v>100</v>
      </c>
    </row>
    <row r="64" spans="1:4" ht="17.649999999999999" x14ac:dyDescent="0.4">
      <c r="A64" s="14">
        <v>0</v>
      </c>
      <c r="B64" s="13">
        <v>156</v>
      </c>
      <c r="C64" s="75">
        <v>0.11972371450498849</v>
      </c>
      <c r="D64" s="1">
        <v>0</v>
      </c>
    </row>
    <row r="65" spans="1:3" ht="17.649999999999999" x14ac:dyDescent="0.4">
      <c r="A65" s="14">
        <v>2</v>
      </c>
      <c r="B65" s="13">
        <v>370</v>
      </c>
      <c r="C65" s="74">
        <v>0.40368380660015352</v>
      </c>
    </row>
    <row r="66" spans="1:3" ht="17.649999999999999" x14ac:dyDescent="0.4">
      <c r="A66" s="14">
        <v>4</v>
      </c>
      <c r="B66" s="13">
        <v>325</v>
      </c>
      <c r="C66" s="75">
        <v>0.65310821181887946</v>
      </c>
    </row>
    <row r="67" spans="1:3" ht="17.649999999999999" x14ac:dyDescent="0.4">
      <c r="A67" s="14">
        <v>6</v>
      </c>
      <c r="B67" s="13">
        <v>206</v>
      </c>
      <c r="C67" s="74">
        <v>0.81120491174213349</v>
      </c>
    </row>
    <row r="68" spans="1:3" ht="17.649999999999999" x14ac:dyDescent="0.4">
      <c r="A68" s="14">
        <v>8</v>
      </c>
      <c r="B68" s="13">
        <v>129</v>
      </c>
      <c r="C68" s="74">
        <v>0.9102072141212586</v>
      </c>
    </row>
    <row r="69" spans="1:3" ht="17.649999999999999" x14ac:dyDescent="0.4">
      <c r="A69" s="14">
        <v>10</v>
      </c>
      <c r="B69" s="13">
        <v>67</v>
      </c>
      <c r="C69" s="74">
        <v>0.9616270145817345</v>
      </c>
    </row>
    <row r="70" spans="1:3" ht="17.649999999999999" x14ac:dyDescent="0.4">
      <c r="A70" s="14">
        <v>12</v>
      </c>
      <c r="B70" s="13">
        <v>30</v>
      </c>
      <c r="C70" s="74">
        <v>0.98465080583269382</v>
      </c>
    </row>
    <row r="71" spans="1:3" ht="17.649999999999999" x14ac:dyDescent="0.4">
      <c r="A71" s="14">
        <v>14</v>
      </c>
      <c r="B71" s="13">
        <v>4</v>
      </c>
      <c r="C71" s="74">
        <v>0.98772064466615506</v>
      </c>
    </row>
    <row r="72" spans="1:3" ht="17.649999999999999" x14ac:dyDescent="0.4">
      <c r="A72" s="14">
        <v>16</v>
      </c>
      <c r="B72" s="13">
        <v>7</v>
      </c>
      <c r="C72" s="74">
        <v>0.99309286262471219</v>
      </c>
    </row>
    <row r="73" spans="1:3" ht="17.649999999999999" x14ac:dyDescent="0.4">
      <c r="A73" s="14"/>
      <c r="B73" s="13">
        <v>9</v>
      </c>
      <c r="C73" s="74">
        <v>1</v>
      </c>
    </row>
    <row r="74" spans="1:3" ht="17.649999999999999" x14ac:dyDescent="0.4">
      <c r="C74" s="73"/>
    </row>
    <row r="75" spans="1:3" x14ac:dyDescent="0.4">
      <c r="A75" s="1" t="s">
        <v>44</v>
      </c>
      <c r="C75" s="73"/>
    </row>
    <row r="76" spans="1:3" x14ac:dyDescent="0.4">
      <c r="A76" s="1" t="s">
        <v>42</v>
      </c>
    </row>
    <row r="77" spans="1:3" x14ac:dyDescent="0.4">
      <c r="A77" s="1" t="s">
        <v>46</v>
      </c>
    </row>
    <row r="78" spans="1:3" x14ac:dyDescent="0.4">
      <c r="A78" s="1" t="s">
        <v>50</v>
      </c>
    </row>
    <row r="79" spans="1:3" x14ac:dyDescent="0.4">
      <c r="A79" s="1" t="s">
        <v>51</v>
      </c>
    </row>
    <row r="80" spans="1:3" x14ac:dyDescent="0.4">
      <c r="A80" s="1" t="s">
        <v>52</v>
      </c>
    </row>
    <row r="81" spans="1:1" x14ac:dyDescent="0.4">
      <c r="A81" s="1" t="s">
        <v>54</v>
      </c>
    </row>
    <row r="82" spans="1:1" x14ac:dyDescent="0.4">
      <c r="A82" s="1" t="s">
        <v>45</v>
      </c>
    </row>
  </sheetData>
  <phoneticPr fontId="18"/>
  <conditionalFormatting sqref="N26:N46">
    <cfRule type="dataBar" priority="5">
      <dataBar>
        <cfvo type="min"/>
        <cfvo type="max"/>
        <color rgb="FF638EC6"/>
      </dataBar>
      <extLst>
        <ext xmlns:x14="http://schemas.microsoft.com/office/spreadsheetml/2009/9/main" uri="{B025F937-C7B1-47D3-B67F-A62EFF666E3E}">
          <x14:id>{166A1CC5-21F9-4C0E-95F4-1DF67DF36BB2}</x14:id>
        </ext>
      </extLst>
    </cfRule>
  </conditionalFormatting>
  <conditionalFormatting sqref="B49:B60">
    <cfRule type="dataBar" priority="4">
      <dataBar>
        <cfvo type="min"/>
        <cfvo type="max"/>
        <color rgb="FF638EC6"/>
      </dataBar>
      <extLst>
        <ext xmlns:x14="http://schemas.microsoft.com/office/spreadsheetml/2009/9/main" uri="{B025F937-C7B1-47D3-B67F-A62EFF666E3E}">
          <x14:id>{0D87C773-AB32-4DC5-8C7F-BFDE8B91837A}</x14:id>
        </ext>
      </extLst>
    </cfRule>
  </conditionalFormatting>
  <conditionalFormatting sqref="B64:B73">
    <cfRule type="dataBar" priority="3">
      <dataBar>
        <cfvo type="min"/>
        <cfvo type="max"/>
        <color rgb="FF638EC6"/>
      </dataBar>
      <extLst>
        <ext xmlns:x14="http://schemas.microsoft.com/office/spreadsheetml/2009/9/main" uri="{B025F937-C7B1-47D3-B67F-A62EFF666E3E}">
          <x14:id>{4B17F473-BEBA-432C-B409-51B31F1DA679}</x14:id>
        </ext>
      </extLst>
    </cfRule>
  </conditionalFormatting>
  <conditionalFormatting sqref="AI4:AI12">
    <cfRule type="dataBar" priority="2">
      <dataBar>
        <cfvo type="min"/>
        <cfvo type="max"/>
        <color rgb="FF638EC6"/>
      </dataBar>
      <extLst>
        <ext xmlns:x14="http://schemas.microsoft.com/office/spreadsheetml/2009/9/main" uri="{B025F937-C7B1-47D3-B67F-A62EFF666E3E}">
          <x14:id>{C2FAF085-93BD-49A3-A56C-19D4E40DC053}</x14:id>
        </ext>
      </extLst>
    </cfRule>
  </conditionalFormatting>
  <conditionalFormatting sqref="BU16:BU24 BU4:BU12">
    <cfRule type="dataBar" priority="1">
      <dataBar>
        <cfvo type="min"/>
        <cfvo type="max"/>
        <color rgb="FF638EC6"/>
      </dataBar>
      <extLst>
        <ext xmlns:x14="http://schemas.microsoft.com/office/spreadsheetml/2009/9/main" uri="{B025F937-C7B1-47D3-B67F-A62EFF666E3E}">
          <x14:id>{A5DE29F8-4CC4-4686-A1D0-68B976A24A26}</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66A1CC5-21F9-4C0E-95F4-1DF67DF36BB2}">
            <x14:dataBar minLength="0" maxLength="100" border="1" negativeBarBorderColorSameAsPositive="0">
              <x14:cfvo type="autoMin"/>
              <x14:cfvo type="autoMax"/>
              <x14:borderColor rgb="FF638EC6"/>
              <x14:negativeFillColor rgb="FFFF0000"/>
              <x14:negativeBorderColor rgb="FFFF0000"/>
              <x14:axisColor rgb="FF000000"/>
            </x14:dataBar>
          </x14:cfRule>
          <xm:sqref>N26:N46</xm:sqref>
        </x14:conditionalFormatting>
        <x14:conditionalFormatting xmlns:xm="http://schemas.microsoft.com/office/excel/2006/main">
          <x14:cfRule type="dataBar" id="{0D87C773-AB32-4DC5-8C7F-BFDE8B91837A}">
            <x14:dataBar minLength="0" maxLength="100" border="1" negativeBarBorderColorSameAsPositive="0">
              <x14:cfvo type="autoMin"/>
              <x14:cfvo type="autoMax"/>
              <x14:borderColor rgb="FF638EC6"/>
              <x14:negativeFillColor rgb="FFFF0000"/>
              <x14:negativeBorderColor rgb="FFFF0000"/>
              <x14:axisColor rgb="FF000000"/>
            </x14:dataBar>
          </x14:cfRule>
          <xm:sqref>B49:B60</xm:sqref>
        </x14:conditionalFormatting>
        <x14:conditionalFormatting xmlns:xm="http://schemas.microsoft.com/office/excel/2006/main">
          <x14:cfRule type="dataBar" id="{4B17F473-BEBA-432C-B409-51B31F1DA679}">
            <x14:dataBar minLength="0" maxLength="100" border="1" negativeBarBorderColorSameAsPositive="0">
              <x14:cfvo type="autoMin"/>
              <x14:cfvo type="autoMax"/>
              <x14:borderColor rgb="FF638EC6"/>
              <x14:negativeFillColor rgb="FFFF0000"/>
              <x14:negativeBorderColor rgb="FFFF0000"/>
              <x14:axisColor rgb="FF000000"/>
            </x14:dataBar>
          </x14:cfRule>
          <xm:sqref>B64:B73</xm:sqref>
        </x14:conditionalFormatting>
        <x14:conditionalFormatting xmlns:xm="http://schemas.microsoft.com/office/excel/2006/main">
          <x14:cfRule type="dataBar" id="{C2FAF085-93BD-49A3-A56C-19D4E40DC053}">
            <x14:dataBar minLength="0" maxLength="100" border="1" negativeBarBorderColorSameAsPositive="0">
              <x14:cfvo type="autoMin"/>
              <x14:cfvo type="autoMax"/>
              <x14:borderColor rgb="FF638EC6"/>
              <x14:negativeFillColor rgb="FFFF0000"/>
              <x14:negativeBorderColor rgb="FFFF0000"/>
              <x14:axisColor rgb="FF000000"/>
            </x14:dataBar>
          </x14:cfRule>
          <xm:sqref>AI4:AI12</xm:sqref>
        </x14:conditionalFormatting>
        <x14:conditionalFormatting xmlns:xm="http://schemas.microsoft.com/office/excel/2006/main">
          <x14:cfRule type="dataBar" id="{A5DE29F8-4CC4-4686-A1D0-68B976A24A26}">
            <x14:dataBar minLength="0" maxLength="100" border="1" negativeBarBorderColorSameAsPositive="0">
              <x14:cfvo type="autoMin"/>
              <x14:cfvo type="autoMax"/>
              <x14:borderColor rgb="FF638EC6"/>
              <x14:negativeFillColor rgb="FFFF0000"/>
              <x14:negativeBorderColor rgb="FFFF0000"/>
              <x14:axisColor rgb="FF000000"/>
            </x14:dataBar>
          </x14:cfRule>
          <xm:sqref>BU16:BU24 BU4:BU12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167"/>
  <sheetViews>
    <sheetView showGridLines="0" tabSelected="1" view="pageBreakPreview" zoomScale="95" zoomScaleNormal="80" zoomScaleSheetLayoutView="95" zoomScalePageLayoutView="70" workbookViewId="0">
      <selection activeCell="A2" sqref="A2"/>
    </sheetView>
  </sheetViews>
  <sheetFormatPr defaultColWidth="8.625" defaultRowHeight="18.75" x14ac:dyDescent="0.4"/>
  <cols>
    <col min="1" max="13" width="5.5" customWidth="1"/>
    <col min="14" max="14" width="5.5" hidden="1" customWidth="1"/>
    <col min="15" max="18" width="5.5" customWidth="1"/>
    <col min="19" max="19" width="22.625" customWidth="1"/>
    <col min="20" max="25" width="5.5" customWidth="1"/>
    <col min="26" max="26" width="13.875" bestFit="1" customWidth="1"/>
    <col min="27" max="29" width="13.875" customWidth="1"/>
    <col min="30" max="41" width="5.5" customWidth="1"/>
    <col min="42" max="43" width="4.5" customWidth="1"/>
  </cols>
  <sheetData>
    <row r="1" spans="1:13" x14ac:dyDescent="0.4">
      <c r="A1" s="194" t="s">
        <v>132</v>
      </c>
      <c r="B1" s="195"/>
      <c r="C1" s="195"/>
      <c r="D1" s="195"/>
      <c r="E1" s="195"/>
      <c r="F1" s="195"/>
      <c r="G1" s="195"/>
      <c r="H1" s="195"/>
      <c r="I1" s="195"/>
      <c r="J1" s="195"/>
      <c r="K1" s="195"/>
      <c r="L1" s="195"/>
      <c r="M1" s="144"/>
    </row>
    <row r="2" spans="1:13" ht="17.649999999999999" x14ac:dyDescent="0.4">
      <c r="A2" s="145"/>
      <c r="B2" s="90"/>
      <c r="C2" s="90"/>
      <c r="D2" s="90"/>
      <c r="E2" s="90"/>
      <c r="F2" s="90"/>
      <c r="G2" s="90"/>
      <c r="H2" s="90"/>
      <c r="I2" s="90"/>
      <c r="J2" s="90"/>
      <c r="K2" s="90"/>
      <c r="L2" s="90"/>
      <c r="M2" s="146"/>
    </row>
    <row r="3" spans="1:13" x14ac:dyDescent="0.4">
      <c r="A3" s="147" t="s">
        <v>115</v>
      </c>
      <c r="B3" s="143"/>
      <c r="C3" s="90"/>
      <c r="D3" s="90"/>
      <c r="E3" s="90"/>
      <c r="F3" s="90"/>
      <c r="G3" s="90"/>
      <c r="H3" s="90"/>
      <c r="I3" s="90"/>
      <c r="J3" s="90"/>
      <c r="K3" s="90"/>
      <c r="L3" s="90"/>
      <c r="M3" s="146"/>
    </row>
    <row r="4" spans="1:13" x14ac:dyDescent="0.4">
      <c r="A4" s="147" t="s">
        <v>104</v>
      </c>
      <c r="B4" s="143"/>
      <c r="C4" s="90"/>
      <c r="D4" s="90"/>
      <c r="E4" s="90"/>
      <c r="F4" s="90"/>
      <c r="G4" s="90"/>
      <c r="H4" s="90"/>
      <c r="I4" s="90"/>
      <c r="J4" s="90"/>
      <c r="K4" s="90"/>
      <c r="L4" s="90"/>
      <c r="M4" s="146"/>
    </row>
    <row r="5" spans="1:13" x14ac:dyDescent="0.4">
      <c r="A5" s="148" t="s">
        <v>124</v>
      </c>
      <c r="B5" s="149" t="s">
        <v>203</v>
      </c>
      <c r="C5" s="90"/>
      <c r="D5" s="90"/>
      <c r="E5" s="90"/>
      <c r="F5" s="90"/>
      <c r="G5" s="90"/>
      <c r="H5" s="90"/>
      <c r="I5" s="90"/>
      <c r="J5" s="90"/>
      <c r="K5" s="90"/>
      <c r="L5" s="90"/>
      <c r="M5" s="146"/>
    </row>
    <row r="6" spans="1:13" x14ac:dyDescent="0.4">
      <c r="A6" s="150" t="s">
        <v>124</v>
      </c>
      <c r="B6" s="149" t="s">
        <v>204</v>
      </c>
      <c r="C6" s="90"/>
      <c r="D6" s="90"/>
      <c r="E6" s="90"/>
      <c r="F6" s="90"/>
      <c r="G6" s="90"/>
      <c r="H6" s="90"/>
      <c r="I6" s="90"/>
      <c r="J6" s="90"/>
      <c r="K6" s="90"/>
      <c r="L6" s="90"/>
      <c r="M6" s="146"/>
    </row>
    <row r="7" spans="1:13" x14ac:dyDescent="0.4">
      <c r="A7" s="145"/>
      <c r="B7" s="90"/>
      <c r="C7" s="90"/>
      <c r="D7" s="90"/>
      <c r="E7" s="90"/>
      <c r="F7" s="90"/>
      <c r="G7" s="90"/>
      <c r="H7" s="90"/>
      <c r="I7" s="198" t="s">
        <v>122</v>
      </c>
      <c r="J7" s="199"/>
      <c r="K7" s="198" t="s">
        <v>123</v>
      </c>
      <c r="L7" s="199"/>
      <c r="M7" s="146"/>
    </row>
    <row r="8" spans="1:13" x14ac:dyDescent="0.4">
      <c r="A8" s="145"/>
      <c r="B8" s="93" t="s">
        <v>114</v>
      </c>
      <c r="C8" s="94"/>
      <c r="D8" s="94"/>
      <c r="E8" s="94"/>
      <c r="F8" s="94"/>
      <c r="G8" s="94"/>
      <c r="H8" s="95"/>
      <c r="I8" s="184"/>
      <c r="J8" s="185"/>
      <c r="K8" s="184"/>
      <c r="L8" s="185"/>
      <c r="M8" s="146"/>
    </row>
    <row r="9" spans="1:13" x14ac:dyDescent="0.4">
      <c r="A9" s="145"/>
      <c r="B9" s="96"/>
      <c r="C9" s="97"/>
      <c r="D9" s="97"/>
      <c r="E9" s="97"/>
      <c r="F9" s="97"/>
      <c r="G9" s="97"/>
      <c r="H9" s="98"/>
      <c r="I9" s="186"/>
      <c r="J9" s="187"/>
      <c r="K9" s="186"/>
      <c r="L9" s="187"/>
      <c r="M9" s="146"/>
    </row>
    <row r="10" spans="1:13" x14ac:dyDescent="0.4">
      <c r="A10" s="145"/>
      <c r="B10" s="93" t="s">
        <v>116</v>
      </c>
      <c r="C10" s="94"/>
      <c r="D10" s="94"/>
      <c r="E10" s="94"/>
      <c r="F10" s="94"/>
      <c r="G10" s="94"/>
      <c r="H10" s="95"/>
      <c r="I10" s="184"/>
      <c r="J10" s="185"/>
      <c r="K10" s="184"/>
      <c r="L10" s="185"/>
      <c r="M10" s="146"/>
    </row>
    <row r="11" spans="1:13" x14ac:dyDescent="0.4">
      <c r="A11" s="145"/>
      <c r="B11" s="96"/>
      <c r="C11" s="97"/>
      <c r="D11" s="97"/>
      <c r="E11" s="97"/>
      <c r="F11" s="97"/>
      <c r="G11" s="97"/>
      <c r="H11" s="98"/>
      <c r="I11" s="186"/>
      <c r="J11" s="187"/>
      <c r="K11" s="186"/>
      <c r="L11" s="187"/>
      <c r="M11" s="146"/>
    </row>
    <row r="12" spans="1:13" ht="19.149999999999999" customHeight="1" x14ac:dyDescent="0.4">
      <c r="A12" s="145"/>
      <c r="B12" s="93" t="s">
        <v>117</v>
      </c>
      <c r="C12" s="94"/>
      <c r="D12" s="94"/>
      <c r="E12" s="94"/>
      <c r="F12" s="94"/>
      <c r="G12" s="94"/>
      <c r="H12" s="95"/>
      <c r="I12" s="184"/>
      <c r="J12" s="185"/>
      <c r="K12" s="184"/>
      <c r="L12" s="185"/>
      <c r="M12" s="146"/>
    </row>
    <row r="13" spans="1:13" x14ac:dyDescent="0.4">
      <c r="A13" s="145"/>
      <c r="B13" s="96" t="s">
        <v>118</v>
      </c>
      <c r="C13" s="97"/>
      <c r="D13" s="97"/>
      <c r="E13" s="97"/>
      <c r="F13" s="97"/>
      <c r="G13" s="97"/>
      <c r="H13" s="98"/>
      <c r="I13" s="186"/>
      <c r="J13" s="187"/>
      <c r="K13" s="186"/>
      <c r="L13" s="187"/>
      <c r="M13" s="146"/>
    </row>
    <row r="14" spans="1:13" ht="17.649999999999999" customHeight="1" x14ac:dyDescent="0.4">
      <c r="A14" s="145"/>
      <c r="B14" s="93" t="s">
        <v>152</v>
      </c>
      <c r="C14" s="94"/>
      <c r="D14" s="94"/>
      <c r="E14" s="94"/>
      <c r="F14" s="94"/>
      <c r="G14" s="94"/>
      <c r="H14" s="95"/>
      <c r="I14" s="184"/>
      <c r="J14" s="185"/>
      <c r="K14" s="184"/>
      <c r="L14" s="185"/>
      <c r="M14" s="146"/>
    </row>
    <row r="15" spans="1:13" x14ac:dyDescent="0.4">
      <c r="A15" s="145"/>
      <c r="B15" s="96"/>
      <c r="C15" s="97"/>
      <c r="D15" s="97"/>
      <c r="E15" s="97"/>
      <c r="F15" s="97"/>
      <c r="G15" s="97"/>
      <c r="H15" s="98"/>
      <c r="I15" s="186"/>
      <c r="J15" s="187"/>
      <c r="K15" s="186"/>
      <c r="L15" s="187"/>
      <c r="M15" s="146"/>
    </row>
    <row r="16" spans="1:13" x14ac:dyDescent="0.4">
      <c r="A16" s="145"/>
      <c r="B16" s="93" t="s">
        <v>148</v>
      </c>
      <c r="C16" s="94"/>
      <c r="D16" s="94"/>
      <c r="E16" s="94"/>
      <c r="F16" s="94"/>
      <c r="G16" s="94"/>
      <c r="H16" s="95"/>
      <c r="I16" s="184"/>
      <c r="J16" s="185"/>
      <c r="K16" s="184"/>
      <c r="L16" s="185"/>
      <c r="M16" s="146"/>
    </row>
    <row r="17" spans="1:13" x14ac:dyDescent="0.4">
      <c r="A17" s="145"/>
      <c r="B17" s="96" t="s">
        <v>149</v>
      </c>
      <c r="C17" s="97"/>
      <c r="D17" s="97"/>
      <c r="E17" s="97"/>
      <c r="F17" s="97"/>
      <c r="G17" s="97"/>
      <c r="H17" s="98"/>
      <c r="I17" s="186"/>
      <c r="J17" s="187"/>
      <c r="K17" s="186"/>
      <c r="L17" s="187"/>
      <c r="M17" s="146"/>
    </row>
    <row r="18" spans="1:13" x14ac:dyDescent="0.4">
      <c r="A18" s="145"/>
      <c r="B18" s="93" t="s">
        <v>119</v>
      </c>
      <c r="C18" s="94"/>
      <c r="D18" s="94"/>
      <c r="E18" s="94"/>
      <c r="F18" s="94"/>
      <c r="G18" s="94"/>
      <c r="H18" s="95"/>
      <c r="I18" s="184"/>
      <c r="J18" s="185"/>
      <c r="K18" s="184"/>
      <c r="L18" s="185"/>
      <c r="M18" s="146"/>
    </row>
    <row r="19" spans="1:13" x14ac:dyDescent="0.4">
      <c r="A19" s="145"/>
      <c r="B19" s="96"/>
      <c r="C19" s="97"/>
      <c r="D19" s="97"/>
      <c r="E19" s="97"/>
      <c r="F19" s="97"/>
      <c r="G19" s="97"/>
      <c r="H19" s="98"/>
      <c r="I19" s="186"/>
      <c r="J19" s="187"/>
      <c r="K19" s="186"/>
      <c r="L19" s="187"/>
      <c r="M19" s="146"/>
    </row>
    <row r="20" spans="1:13" x14ac:dyDescent="0.4">
      <c r="A20" s="145"/>
      <c r="B20" s="93" t="s">
        <v>120</v>
      </c>
      <c r="C20" s="94"/>
      <c r="D20" s="94"/>
      <c r="E20" s="94"/>
      <c r="F20" s="94"/>
      <c r="G20" s="94"/>
      <c r="H20" s="95"/>
      <c r="I20" s="184"/>
      <c r="J20" s="185"/>
      <c r="K20" s="184"/>
      <c r="L20" s="185"/>
      <c r="M20" s="146"/>
    </row>
    <row r="21" spans="1:13" x14ac:dyDescent="0.4">
      <c r="A21" s="145"/>
      <c r="B21" s="96" t="s">
        <v>118</v>
      </c>
      <c r="C21" s="97"/>
      <c r="D21" s="97"/>
      <c r="E21" s="97"/>
      <c r="F21" s="97"/>
      <c r="G21" s="97"/>
      <c r="H21" s="98"/>
      <c r="I21" s="186"/>
      <c r="J21" s="187"/>
      <c r="K21" s="186"/>
      <c r="L21" s="187"/>
      <c r="M21" s="146"/>
    </row>
    <row r="22" spans="1:13" x14ac:dyDescent="0.4">
      <c r="A22" s="145"/>
      <c r="B22" s="93" t="s">
        <v>121</v>
      </c>
      <c r="C22" s="94"/>
      <c r="D22" s="94"/>
      <c r="E22" s="94"/>
      <c r="F22" s="94"/>
      <c r="G22" s="94"/>
      <c r="H22" s="95"/>
      <c r="I22" s="184"/>
      <c r="J22" s="185"/>
      <c r="K22" s="184"/>
      <c r="L22" s="185"/>
      <c r="M22" s="146"/>
    </row>
    <row r="23" spans="1:13" x14ac:dyDescent="0.4">
      <c r="A23" s="145"/>
      <c r="B23" s="96"/>
      <c r="C23" s="97"/>
      <c r="D23" s="97"/>
      <c r="E23" s="97"/>
      <c r="F23" s="97"/>
      <c r="G23" s="97"/>
      <c r="H23" s="98"/>
      <c r="I23" s="186"/>
      <c r="J23" s="187"/>
      <c r="K23" s="186"/>
      <c r="L23" s="187"/>
      <c r="M23" s="146"/>
    </row>
    <row r="24" spans="1:13" x14ac:dyDescent="0.4">
      <c r="A24" s="145"/>
      <c r="B24" s="93" t="s">
        <v>150</v>
      </c>
      <c r="C24" s="94"/>
      <c r="D24" s="94"/>
      <c r="E24" s="94"/>
      <c r="F24" s="94"/>
      <c r="G24" s="94"/>
      <c r="H24" s="95"/>
      <c r="I24" s="184"/>
      <c r="J24" s="185"/>
      <c r="K24" s="184"/>
      <c r="L24" s="185"/>
      <c r="M24" s="146"/>
    </row>
    <row r="25" spans="1:13" x14ac:dyDescent="0.4">
      <c r="A25" s="145"/>
      <c r="B25" s="96" t="s">
        <v>151</v>
      </c>
      <c r="C25" s="97"/>
      <c r="D25" s="97"/>
      <c r="E25" s="97"/>
      <c r="F25" s="97"/>
      <c r="G25" s="97"/>
      <c r="H25" s="98"/>
      <c r="I25" s="186"/>
      <c r="J25" s="187"/>
      <c r="K25" s="186"/>
      <c r="L25" s="187"/>
      <c r="M25" s="146"/>
    </row>
    <row r="26" spans="1:13" ht="17.649999999999999" x14ac:dyDescent="0.4">
      <c r="A26" s="145"/>
      <c r="B26" s="90"/>
      <c r="C26" s="90"/>
      <c r="D26" s="90"/>
      <c r="E26" s="90"/>
      <c r="F26" s="90"/>
      <c r="G26" s="90"/>
      <c r="H26" s="90"/>
      <c r="I26" s="90"/>
      <c r="J26" s="90"/>
      <c r="K26" s="90"/>
      <c r="L26" s="90"/>
      <c r="M26" s="146"/>
    </row>
    <row r="27" spans="1:13" ht="17.649999999999999" x14ac:dyDescent="0.4">
      <c r="A27" s="145"/>
      <c r="B27" s="90"/>
      <c r="C27" s="90"/>
      <c r="D27" s="90"/>
      <c r="E27" s="90"/>
      <c r="F27" s="90"/>
      <c r="G27" s="90"/>
      <c r="H27" s="90"/>
      <c r="I27" s="90"/>
      <c r="J27" s="90"/>
      <c r="K27" s="90"/>
      <c r="L27" s="90"/>
      <c r="M27" s="146"/>
    </row>
    <row r="28" spans="1:13" x14ac:dyDescent="0.4">
      <c r="A28" s="147" t="s">
        <v>198</v>
      </c>
      <c r="B28" s="90"/>
      <c r="C28" s="90"/>
      <c r="D28" s="90"/>
      <c r="E28" s="90"/>
      <c r="F28" s="90"/>
      <c r="G28" s="90"/>
      <c r="H28" s="90"/>
      <c r="I28" s="90"/>
      <c r="J28" s="90"/>
      <c r="K28" s="90"/>
      <c r="L28" s="90"/>
      <c r="M28" s="146"/>
    </row>
    <row r="29" spans="1:13" x14ac:dyDescent="0.4">
      <c r="A29" s="145"/>
      <c r="B29" s="151" t="s">
        <v>206</v>
      </c>
      <c r="C29" s="90"/>
      <c r="D29" s="90"/>
      <c r="E29" s="90"/>
      <c r="F29" s="90"/>
      <c r="G29" s="90"/>
      <c r="H29" s="90"/>
      <c r="I29" s="90"/>
      <c r="J29" s="90"/>
      <c r="K29" s="90"/>
      <c r="L29" s="90"/>
      <c r="M29" s="146"/>
    </row>
    <row r="30" spans="1:13" x14ac:dyDescent="0.4">
      <c r="A30" s="145"/>
      <c r="B30" s="151" t="s">
        <v>207</v>
      </c>
      <c r="C30" s="90"/>
      <c r="D30" s="90"/>
      <c r="E30" s="90"/>
      <c r="F30" s="90"/>
      <c r="G30" s="90"/>
      <c r="H30" s="90"/>
      <c r="I30" s="90"/>
      <c r="J30" s="90"/>
      <c r="K30" s="90"/>
      <c r="L30" s="90"/>
      <c r="M30" s="146"/>
    </row>
    <row r="31" spans="1:13" x14ac:dyDescent="0.4">
      <c r="A31" s="145"/>
      <c r="B31" s="151" t="s">
        <v>200</v>
      </c>
      <c r="C31" s="152"/>
      <c r="D31" s="90"/>
      <c r="E31" s="90"/>
      <c r="F31" s="90"/>
      <c r="G31" s="90"/>
      <c r="H31" s="90"/>
      <c r="I31" s="90"/>
      <c r="J31" s="90"/>
      <c r="K31" s="90"/>
      <c r="L31" s="90"/>
      <c r="M31" s="146"/>
    </row>
    <row r="32" spans="1:13" x14ac:dyDescent="0.4">
      <c r="A32" s="145"/>
      <c r="B32" s="152" t="s">
        <v>199</v>
      </c>
      <c r="C32" s="152"/>
      <c r="D32" s="90"/>
      <c r="E32" s="90"/>
      <c r="F32" s="90"/>
      <c r="G32" s="90"/>
      <c r="H32" s="90"/>
      <c r="I32" s="90"/>
      <c r="J32" s="90"/>
      <c r="K32" s="90"/>
      <c r="L32" s="90"/>
      <c r="M32" s="146"/>
    </row>
    <row r="33" spans="1:13" x14ac:dyDescent="0.4">
      <c r="A33" s="145"/>
      <c r="B33" s="152" t="s">
        <v>201</v>
      </c>
      <c r="C33" s="152"/>
      <c r="D33" s="90"/>
      <c r="E33" s="90"/>
      <c r="F33" s="90"/>
      <c r="G33" s="90"/>
      <c r="H33" s="90"/>
      <c r="I33" s="90"/>
      <c r="J33" s="90"/>
      <c r="K33" s="90"/>
      <c r="L33" s="90"/>
      <c r="M33" s="146"/>
    </row>
    <row r="34" spans="1:13" x14ac:dyDescent="0.4">
      <c r="A34" s="145"/>
      <c r="B34" s="152" t="s">
        <v>202</v>
      </c>
      <c r="C34" s="152"/>
      <c r="D34" s="90"/>
      <c r="E34" s="90"/>
      <c r="F34" s="90"/>
      <c r="G34" s="90"/>
      <c r="H34" s="90"/>
      <c r="I34" s="90"/>
      <c r="J34" s="90"/>
      <c r="K34" s="90"/>
      <c r="L34" s="90"/>
      <c r="M34" s="146"/>
    </row>
    <row r="35" spans="1:13" ht="17.649999999999999" x14ac:dyDescent="0.4">
      <c r="A35" s="145"/>
      <c r="B35" s="90"/>
      <c r="C35" s="90"/>
      <c r="D35" s="90"/>
      <c r="E35" s="90"/>
      <c r="F35" s="90"/>
      <c r="G35" s="90"/>
      <c r="H35" s="90"/>
      <c r="I35" s="90"/>
      <c r="J35" s="90"/>
      <c r="K35" s="90"/>
      <c r="L35" s="90"/>
      <c r="M35" s="146"/>
    </row>
    <row r="36" spans="1:13" ht="17.649999999999999" x14ac:dyDescent="0.4">
      <c r="A36" s="145"/>
      <c r="B36" s="90"/>
      <c r="C36" s="90"/>
      <c r="D36" s="90"/>
      <c r="E36" s="90"/>
      <c r="F36" s="90"/>
      <c r="G36" s="90"/>
      <c r="H36" s="90"/>
      <c r="I36" s="90"/>
      <c r="J36" s="90"/>
      <c r="K36" s="90"/>
      <c r="L36" s="90"/>
      <c r="M36" s="146"/>
    </row>
    <row r="37" spans="1:13" ht="17.649999999999999" x14ac:dyDescent="0.4">
      <c r="A37" s="145"/>
      <c r="B37" s="90"/>
      <c r="C37" s="90"/>
      <c r="D37" s="90"/>
      <c r="E37" s="90"/>
      <c r="F37" s="90"/>
      <c r="G37" s="90"/>
      <c r="H37" s="90"/>
      <c r="I37" s="90"/>
      <c r="J37" s="90"/>
      <c r="K37" s="90"/>
      <c r="L37" s="90"/>
      <c r="M37" s="146"/>
    </row>
    <row r="38" spans="1:13" ht="17.649999999999999" x14ac:dyDescent="0.4">
      <c r="A38" s="145"/>
      <c r="B38" s="90"/>
      <c r="C38" s="90"/>
      <c r="D38" s="90"/>
      <c r="E38" s="90"/>
      <c r="F38" s="90"/>
      <c r="G38" s="90"/>
      <c r="H38" s="90"/>
      <c r="I38" s="90"/>
      <c r="J38" s="90"/>
      <c r="K38" s="90"/>
      <c r="L38" s="90"/>
      <c r="M38" s="146"/>
    </row>
    <row r="39" spans="1:13" ht="17.649999999999999" x14ac:dyDescent="0.4">
      <c r="A39" s="145"/>
      <c r="B39" s="90"/>
      <c r="C39" s="90"/>
      <c r="D39" s="90"/>
      <c r="E39" s="90"/>
      <c r="F39" s="90"/>
      <c r="G39" s="90"/>
      <c r="H39" s="90"/>
      <c r="I39" s="90"/>
      <c r="J39" s="90"/>
      <c r="K39" s="90"/>
      <c r="L39" s="90"/>
      <c r="M39" s="146"/>
    </row>
    <row r="40" spans="1:13" ht="17.649999999999999" x14ac:dyDescent="0.4">
      <c r="A40" s="145"/>
      <c r="B40" s="90"/>
      <c r="C40" s="90"/>
      <c r="D40" s="90"/>
      <c r="E40" s="90"/>
      <c r="F40" s="90"/>
      <c r="G40" s="90"/>
      <c r="H40" s="90"/>
      <c r="I40" s="90"/>
      <c r="J40" s="90"/>
      <c r="K40" s="90"/>
      <c r="L40" s="90"/>
      <c r="M40" s="146"/>
    </row>
    <row r="41" spans="1:13" ht="17.649999999999999" x14ac:dyDescent="0.4">
      <c r="A41" s="145"/>
      <c r="B41" s="90"/>
      <c r="C41" s="90"/>
      <c r="D41" s="90"/>
      <c r="E41" s="90"/>
      <c r="F41" s="90"/>
      <c r="G41" s="90"/>
      <c r="H41" s="90"/>
      <c r="I41" s="90"/>
      <c r="J41" s="90"/>
      <c r="K41" s="90"/>
      <c r="L41" s="90"/>
      <c r="M41" s="146"/>
    </row>
    <row r="42" spans="1:13" ht="17.649999999999999" x14ac:dyDescent="0.4">
      <c r="A42" s="145"/>
      <c r="B42" s="90"/>
      <c r="C42" s="90"/>
      <c r="D42" s="90"/>
      <c r="E42" s="90"/>
      <c r="F42" s="90"/>
      <c r="G42" s="90"/>
      <c r="H42" s="90"/>
      <c r="I42" s="90"/>
      <c r="J42" s="90"/>
      <c r="K42" s="90"/>
      <c r="L42" s="90"/>
      <c r="M42" s="146"/>
    </row>
    <row r="43" spans="1:13" ht="17.649999999999999" x14ac:dyDescent="0.4">
      <c r="A43" s="145"/>
      <c r="B43" s="90"/>
      <c r="C43" s="90"/>
      <c r="D43" s="90"/>
      <c r="E43" s="90"/>
      <c r="F43" s="90"/>
      <c r="G43" s="90"/>
      <c r="H43" s="90"/>
      <c r="I43" s="90"/>
      <c r="J43" s="90"/>
      <c r="K43" s="90"/>
      <c r="L43" s="90"/>
      <c r="M43" s="146"/>
    </row>
    <row r="44" spans="1:13" ht="17.649999999999999" x14ac:dyDescent="0.4">
      <c r="A44" s="145"/>
      <c r="B44" s="90"/>
      <c r="C44" s="90"/>
      <c r="D44" s="90"/>
      <c r="E44" s="90"/>
      <c r="F44" s="90"/>
      <c r="G44" s="90"/>
      <c r="H44" s="90"/>
      <c r="I44" s="90"/>
      <c r="J44" s="90"/>
      <c r="K44" s="90"/>
      <c r="L44" s="90"/>
      <c r="M44" s="146"/>
    </row>
    <row r="45" spans="1:13" ht="17.649999999999999" x14ac:dyDescent="0.4">
      <c r="A45" s="145"/>
      <c r="B45" s="90"/>
      <c r="C45" s="90"/>
      <c r="D45" s="90"/>
      <c r="E45" s="90"/>
      <c r="F45" s="90"/>
      <c r="G45" s="90"/>
      <c r="H45" s="90"/>
      <c r="I45" s="90"/>
      <c r="J45" s="90"/>
      <c r="K45" s="90"/>
      <c r="L45" s="90"/>
      <c r="M45" s="146"/>
    </row>
    <row r="46" spans="1:13" ht="17.649999999999999" x14ac:dyDescent="0.4">
      <c r="A46" s="145"/>
      <c r="B46" s="90"/>
      <c r="C46" s="90"/>
      <c r="D46" s="90"/>
      <c r="E46" s="90"/>
      <c r="F46" s="90"/>
      <c r="G46" s="90"/>
      <c r="H46" s="90"/>
      <c r="I46" s="90"/>
      <c r="J46" s="90"/>
      <c r="K46" s="90"/>
      <c r="L46" s="90"/>
      <c r="M46" s="146"/>
    </row>
    <row r="47" spans="1:13" ht="17.649999999999999" x14ac:dyDescent="0.4">
      <c r="A47" s="145"/>
      <c r="B47" s="90"/>
      <c r="C47" s="90"/>
      <c r="D47" s="90"/>
      <c r="E47" s="90"/>
      <c r="F47" s="90"/>
      <c r="G47" s="90"/>
      <c r="H47" s="90"/>
      <c r="I47" s="90"/>
      <c r="J47" s="90"/>
      <c r="K47" s="90"/>
      <c r="L47" s="90"/>
      <c r="M47" s="146"/>
    </row>
    <row r="48" spans="1:13" ht="17.649999999999999" x14ac:dyDescent="0.4">
      <c r="A48" s="145"/>
      <c r="B48" s="90"/>
      <c r="C48" s="90"/>
      <c r="D48" s="90"/>
      <c r="E48" s="90"/>
      <c r="F48" s="90"/>
      <c r="G48" s="90"/>
      <c r="H48" s="90"/>
      <c r="I48" s="90"/>
      <c r="J48" s="90"/>
      <c r="K48" s="90"/>
      <c r="L48" s="90"/>
      <c r="M48" s="146"/>
    </row>
    <row r="49" spans="1:13" ht="17.649999999999999" x14ac:dyDescent="0.4">
      <c r="A49" s="145"/>
      <c r="B49" s="90"/>
      <c r="C49" s="90"/>
      <c r="D49" s="90"/>
      <c r="E49" s="90"/>
      <c r="F49" s="90"/>
      <c r="G49" s="90"/>
      <c r="H49" s="90"/>
      <c r="I49" s="90"/>
      <c r="J49" s="90"/>
      <c r="K49" s="90"/>
      <c r="L49" s="90"/>
      <c r="M49" s="146"/>
    </row>
    <row r="50" spans="1:13" ht="17.649999999999999" x14ac:dyDescent="0.4">
      <c r="A50" s="145"/>
      <c r="B50" s="90"/>
      <c r="C50" s="90"/>
      <c r="D50" s="90"/>
      <c r="E50" s="90"/>
      <c r="F50" s="90"/>
      <c r="G50" s="90"/>
      <c r="H50" s="90"/>
      <c r="I50" s="90"/>
      <c r="J50" s="90"/>
      <c r="K50" s="90"/>
      <c r="L50" s="90"/>
      <c r="M50" s="146"/>
    </row>
    <row r="51" spans="1:13" ht="17.649999999999999" x14ac:dyDescent="0.4">
      <c r="A51" s="145"/>
      <c r="B51" s="90"/>
      <c r="C51" s="90"/>
      <c r="D51" s="90"/>
      <c r="E51" s="90"/>
      <c r="F51" s="90"/>
      <c r="G51" s="90"/>
      <c r="H51" s="90"/>
      <c r="I51" s="90"/>
      <c r="J51" s="90"/>
      <c r="K51" s="90"/>
      <c r="L51" s="90"/>
      <c r="M51" s="146"/>
    </row>
    <row r="52" spans="1:13" ht="17.649999999999999" x14ac:dyDescent="0.4">
      <c r="A52" s="145"/>
      <c r="B52" s="90"/>
      <c r="C52" s="90"/>
      <c r="D52" s="90"/>
      <c r="E52" s="90"/>
      <c r="F52" s="90"/>
      <c r="G52" s="90"/>
      <c r="H52" s="90"/>
      <c r="I52" s="90"/>
      <c r="J52" s="90"/>
      <c r="K52" s="90"/>
      <c r="L52" s="90"/>
      <c r="M52" s="146"/>
    </row>
    <row r="53" spans="1:13" x14ac:dyDescent="0.4">
      <c r="A53" s="145"/>
      <c r="B53" s="143" t="s">
        <v>222</v>
      </c>
      <c r="C53" s="90"/>
      <c r="D53" s="90"/>
      <c r="E53" s="90"/>
      <c r="F53" s="90"/>
      <c r="G53" s="90"/>
      <c r="H53" s="90"/>
      <c r="I53" s="90"/>
      <c r="J53" s="90"/>
      <c r="K53" s="90"/>
      <c r="L53" s="90"/>
      <c r="M53" s="146"/>
    </row>
    <row r="54" spans="1:13" x14ac:dyDescent="0.4">
      <c r="A54" s="145"/>
      <c r="B54" s="143" t="s">
        <v>223</v>
      </c>
      <c r="C54" s="90"/>
      <c r="D54" s="90"/>
      <c r="E54" s="90"/>
      <c r="F54" s="90"/>
      <c r="G54" s="90"/>
      <c r="H54" s="90"/>
      <c r="I54" s="90"/>
      <c r="J54" s="90"/>
      <c r="K54" s="90"/>
      <c r="L54" s="90"/>
      <c r="M54" s="146"/>
    </row>
    <row r="55" spans="1:13" ht="17.649999999999999" customHeight="1" x14ac:dyDescent="0.4">
      <c r="A55" s="145"/>
      <c r="B55" s="90"/>
      <c r="C55" s="163" t="str">
        <f>IFERROR(S142&amp;S143&amp;S144&amp;S145&amp;S146&amp;S147&amp;S148&amp;S149&amp;S150,"")</f>
        <v/>
      </c>
      <c r="D55" s="164"/>
      <c r="E55" s="164"/>
      <c r="F55" s="164"/>
      <c r="G55" s="164"/>
      <c r="H55" s="164"/>
      <c r="I55" s="164"/>
      <c r="J55" s="164"/>
      <c r="K55" s="164"/>
      <c r="L55" s="165"/>
      <c r="M55" s="146"/>
    </row>
    <row r="56" spans="1:13" x14ac:dyDescent="0.4">
      <c r="A56" s="145"/>
      <c r="B56" s="142"/>
      <c r="C56" s="166"/>
      <c r="D56" s="167"/>
      <c r="E56" s="167"/>
      <c r="F56" s="167"/>
      <c r="G56" s="167"/>
      <c r="H56" s="167"/>
      <c r="I56" s="167"/>
      <c r="J56" s="167"/>
      <c r="K56" s="167"/>
      <c r="L56" s="168"/>
      <c r="M56" s="146"/>
    </row>
    <row r="57" spans="1:13" x14ac:dyDescent="0.4">
      <c r="A57" s="145"/>
      <c r="B57" s="142"/>
      <c r="C57" s="169"/>
      <c r="D57" s="170"/>
      <c r="E57" s="170"/>
      <c r="F57" s="170"/>
      <c r="G57" s="170"/>
      <c r="H57" s="170"/>
      <c r="I57" s="170"/>
      <c r="J57" s="170"/>
      <c r="K57" s="170"/>
      <c r="L57" s="171"/>
      <c r="M57" s="146"/>
    </row>
    <row r="58" spans="1:13" ht="17.649999999999999" x14ac:dyDescent="0.4">
      <c r="A58" s="145"/>
      <c r="B58" s="90"/>
      <c r="C58" s="90"/>
      <c r="D58" s="90"/>
      <c r="E58" s="90"/>
      <c r="F58" s="90"/>
      <c r="G58" s="90"/>
      <c r="H58" s="90"/>
      <c r="I58" s="90"/>
      <c r="J58" s="90"/>
      <c r="K58" s="90"/>
      <c r="L58" s="90"/>
      <c r="M58" s="146"/>
    </row>
    <row r="59" spans="1:13" x14ac:dyDescent="0.4">
      <c r="A59" s="196" t="s">
        <v>133</v>
      </c>
      <c r="B59" s="197"/>
      <c r="C59" s="197"/>
      <c r="D59" s="197"/>
      <c r="E59" s="197"/>
      <c r="F59" s="197"/>
      <c r="G59" s="197"/>
      <c r="H59" s="197"/>
      <c r="I59" s="197"/>
      <c r="J59" s="197"/>
      <c r="K59" s="197"/>
      <c r="L59" s="197"/>
      <c r="M59" s="153"/>
    </row>
    <row r="60" spans="1:13" ht="17.649999999999999" x14ac:dyDescent="0.4">
      <c r="A60" s="145"/>
      <c r="B60" s="90"/>
      <c r="C60" s="90"/>
      <c r="D60" s="90"/>
      <c r="E60" s="90"/>
      <c r="F60" s="90"/>
      <c r="G60" s="90"/>
      <c r="H60" s="90"/>
      <c r="I60" s="90"/>
      <c r="J60" s="90"/>
      <c r="K60" s="90"/>
      <c r="L60" s="90"/>
      <c r="M60" s="146"/>
    </row>
    <row r="61" spans="1:13" x14ac:dyDescent="0.4">
      <c r="A61" s="147" t="s">
        <v>128</v>
      </c>
      <c r="B61" s="90"/>
      <c r="C61" s="90"/>
      <c r="D61" s="90"/>
      <c r="E61" s="90"/>
      <c r="F61" s="90"/>
      <c r="G61" s="90"/>
      <c r="H61" s="90"/>
      <c r="I61" s="90"/>
      <c r="J61" s="188"/>
      <c r="K61" s="189"/>
      <c r="L61" s="190"/>
      <c r="M61" s="146"/>
    </row>
    <row r="62" spans="1:13" x14ac:dyDescent="0.4">
      <c r="A62" s="145"/>
      <c r="B62" s="90"/>
      <c r="C62" s="90"/>
      <c r="D62" s="90"/>
      <c r="E62" s="90"/>
      <c r="F62" s="90"/>
      <c r="G62" s="90"/>
      <c r="H62" s="90"/>
      <c r="I62" s="90"/>
      <c r="J62" s="90"/>
      <c r="K62" s="90"/>
      <c r="L62" s="154" t="s">
        <v>126</v>
      </c>
      <c r="M62" s="146"/>
    </row>
    <row r="63" spans="1:13" x14ac:dyDescent="0.4">
      <c r="A63" s="147" t="s">
        <v>125</v>
      </c>
      <c r="B63" s="90"/>
      <c r="C63" s="90"/>
      <c r="D63" s="90"/>
      <c r="E63" s="90"/>
      <c r="F63" s="90"/>
      <c r="G63" s="90"/>
      <c r="H63" s="90"/>
      <c r="I63" s="90"/>
      <c r="J63" s="188"/>
      <c r="K63" s="189"/>
      <c r="L63" s="190"/>
      <c r="M63" s="146"/>
    </row>
    <row r="64" spans="1:13" x14ac:dyDescent="0.4">
      <c r="A64" s="147" t="s">
        <v>127</v>
      </c>
      <c r="B64" s="90"/>
      <c r="C64" s="90"/>
      <c r="D64" s="90"/>
      <c r="E64" s="90"/>
      <c r="F64" s="90"/>
      <c r="G64" s="90"/>
      <c r="H64" s="90"/>
      <c r="I64" s="90"/>
      <c r="J64" s="90"/>
      <c r="K64" s="90"/>
      <c r="L64" s="154" t="s">
        <v>126</v>
      </c>
      <c r="M64" s="146"/>
    </row>
    <row r="65" spans="1:14" ht="17.649999999999999" x14ac:dyDescent="0.4">
      <c r="A65" s="145"/>
      <c r="B65" s="90"/>
      <c r="C65" s="90"/>
      <c r="D65" s="90"/>
      <c r="E65" s="90"/>
      <c r="F65" s="90"/>
      <c r="G65" s="90"/>
      <c r="H65" s="90"/>
      <c r="I65" s="90"/>
      <c r="J65" s="90"/>
      <c r="K65" s="90"/>
      <c r="L65" s="90"/>
      <c r="M65" s="146"/>
    </row>
    <row r="66" spans="1:14" ht="17.649999999999999" x14ac:dyDescent="0.4">
      <c r="A66" s="145"/>
      <c r="B66" s="90"/>
      <c r="C66" s="90"/>
      <c r="D66" s="90"/>
      <c r="E66" s="90"/>
      <c r="F66" s="90"/>
      <c r="G66" s="90"/>
      <c r="H66" s="90"/>
      <c r="I66" s="90"/>
      <c r="J66" s="90"/>
      <c r="K66" s="90"/>
      <c r="L66" s="90"/>
      <c r="M66" s="146"/>
    </row>
    <row r="67" spans="1:14" x14ac:dyDescent="0.4">
      <c r="A67" s="147" t="s">
        <v>185</v>
      </c>
      <c r="B67" s="90"/>
      <c r="C67" s="90"/>
      <c r="D67" s="90"/>
      <c r="E67" s="90"/>
      <c r="F67" s="90"/>
      <c r="G67" s="90"/>
      <c r="H67" s="90"/>
      <c r="I67" s="90"/>
      <c r="J67" s="90"/>
      <c r="K67" s="90"/>
      <c r="L67" s="90"/>
      <c r="M67" s="146"/>
    </row>
    <row r="68" spans="1:14" x14ac:dyDescent="0.4">
      <c r="A68" s="147" t="s">
        <v>129</v>
      </c>
      <c r="B68" s="90"/>
      <c r="C68" s="90"/>
      <c r="D68" s="90"/>
      <c r="E68" s="90"/>
      <c r="F68" s="90"/>
      <c r="G68" s="90"/>
      <c r="H68" s="90"/>
      <c r="I68" s="90"/>
      <c r="J68" s="90"/>
      <c r="K68" s="90"/>
      <c r="L68" s="90"/>
      <c r="M68" s="146"/>
    </row>
    <row r="69" spans="1:14" x14ac:dyDescent="0.4">
      <c r="A69" s="145"/>
      <c r="B69" s="122" t="s">
        <v>124</v>
      </c>
      <c r="C69" s="90" t="s">
        <v>225</v>
      </c>
      <c r="D69" s="90"/>
      <c r="E69" s="90"/>
      <c r="F69" s="90"/>
      <c r="G69" s="90"/>
      <c r="H69" s="90"/>
      <c r="I69" s="90"/>
      <c r="J69" s="90"/>
      <c r="K69" s="90"/>
      <c r="L69" s="90"/>
      <c r="M69" s="146"/>
    </row>
    <row r="70" spans="1:14" ht="23.85" customHeight="1" x14ac:dyDescent="0.4">
      <c r="A70" s="145"/>
      <c r="B70" s="90"/>
      <c r="C70" s="90"/>
      <c r="D70" s="90"/>
      <c r="E70" s="90"/>
      <c r="F70" s="90"/>
      <c r="G70" s="90"/>
      <c r="H70" s="90"/>
      <c r="I70" s="191" t="s">
        <v>224</v>
      </c>
      <c r="J70" s="192"/>
      <c r="K70" s="192"/>
      <c r="L70" s="193"/>
      <c r="M70" s="146"/>
    </row>
    <row r="71" spans="1:14" x14ac:dyDescent="0.4">
      <c r="A71" s="145"/>
      <c r="B71" s="93" t="s">
        <v>130</v>
      </c>
      <c r="C71" s="94"/>
      <c r="D71" s="94"/>
      <c r="E71" s="94"/>
      <c r="F71" s="94"/>
      <c r="G71" s="94"/>
      <c r="H71" s="94"/>
      <c r="I71" s="172"/>
      <c r="J71" s="173"/>
      <c r="K71" s="173"/>
      <c r="L71" s="174"/>
      <c r="M71" s="146"/>
      <c r="N71" t="str">
        <f>IFERROR(VLOOKUP(I71,$I$153:$J$156,2,FALSE),"")</f>
        <v/>
      </c>
    </row>
    <row r="72" spans="1:14" x14ac:dyDescent="0.4">
      <c r="A72" s="145"/>
      <c r="B72" s="96" t="s">
        <v>131</v>
      </c>
      <c r="C72" s="97"/>
      <c r="D72" s="97"/>
      <c r="E72" s="97"/>
      <c r="F72" s="97"/>
      <c r="G72" s="97"/>
      <c r="H72" s="97"/>
      <c r="I72" s="175"/>
      <c r="J72" s="176"/>
      <c r="K72" s="176"/>
      <c r="L72" s="177"/>
      <c r="M72" s="146"/>
    </row>
    <row r="73" spans="1:14" x14ac:dyDescent="0.4">
      <c r="A73" s="145"/>
      <c r="B73" s="93" t="s">
        <v>135</v>
      </c>
      <c r="C73" s="94"/>
      <c r="D73" s="94"/>
      <c r="E73" s="94"/>
      <c r="F73" s="94"/>
      <c r="G73" s="94"/>
      <c r="H73" s="94"/>
      <c r="I73" s="172"/>
      <c r="J73" s="173"/>
      <c r="K73" s="173"/>
      <c r="L73" s="174"/>
      <c r="M73" s="146"/>
      <c r="N73" t="str">
        <f>IFERROR(VLOOKUP(I73,$I$153:$J$156,2,FALSE),"")</f>
        <v/>
      </c>
    </row>
    <row r="74" spans="1:14" x14ac:dyDescent="0.4">
      <c r="A74" s="145"/>
      <c r="B74" s="96"/>
      <c r="C74" s="97"/>
      <c r="D74" s="97"/>
      <c r="E74" s="97"/>
      <c r="F74" s="97"/>
      <c r="G74" s="97"/>
      <c r="H74" s="97"/>
      <c r="I74" s="175"/>
      <c r="J74" s="176"/>
      <c r="K74" s="176"/>
      <c r="L74" s="177"/>
      <c r="M74" s="146"/>
    </row>
    <row r="75" spans="1:14" x14ac:dyDescent="0.4">
      <c r="A75" s="145"/>
      <c r="B75" s="93" t="s">
        <v>136</v>
      </c>
      <c r="C75" s="94"/>
      <c r="D75" s="94"/>
      <c r="E75" s="94"/>
      <c r="F75" s="94"/>
      <c r="G75" s="94"/>
      <c r="H75" s="94"/>
      <c r="I75" s="172"/>
      <c r="J75" s="173"/>
      <c r="K75" s="173"/>
      <c r="L75" s="174"/>
      <c r="M75" s="146"/>
      <c r="N75" t="str">
        <f>IFERROR(VLOOKUP(I75,$I$153:$J$156,2,FALSE),"")</f>
        <v/>
      </c>
    </row>
    <row r="76" spans="1:14" x14ac:dyDescent="0.4">
      <c r="A76" s="145"/>
      <c r="B76" s="96"/>
      <c r="C76" s="97"/>
      <c r="D76" s="97"/>
      <c r="E76" s="97"/>
      <c r="F76" s="97"/>
      <c r="G76" s="97"/>
      <c r="H76" s="97"/>
      <c r="I76" s="175"/>
      <c r="J76" s="176"/>
      <c r="K76" s="176"/>
      <c r="L76" s="177"/>
      <c r="M76" s="146"/>
    </row>
    <row r="77" spans="1:14" x14ac:dyDescent="0.4">
      <c r="A77" s="145"/>
      <c r="B77" s="93" t="s">
        <v>137</v>
      </c>
      <c r="C77" s="94"/>
      <c r="D77" s="94"/>
      <c r="E77" s="94"/>
      <c r="F77" s="94"/>
      <c r="G77" s="94"/>
      <c r="H77" s="94"/>
      <c r="I77" s="172"/>
      <c r="J77" s="173"/>
      <c r="K77" s="173"/>
      <c r="L77" s="174"/>
      <c r="M77" s="146"/>
      <c r="N77" t="str">
        <f>IFERROR(VLOOKUP(I77,$I$153:$J$156,2,FALSE),"")</f>
        <v/>
      </c>
    </row>
    <row r="78" spans="1:14" x14ac:dyDescent="0.4">
      <c r="A78" s="145"/>
      <c r="B78" s="96" t="s">
        <v>138</v>
      </c>
      <c r="C78" s="97"/>
      <c r="D78" s="97"/>
      <c r="E78" s="97"/>
      <c r="F78" s="97"/>
      <c r="G78" s="97"/>
      <c r="H78" s="97"/>
      <c r="I78" s="175"/>
      <c r="J78" s="176"/>
      <c r="K78" s="176"/>
      <c r="L78" s="177"/>
      <c r="M78" s="146"/>
    </row>
    <row r="79" spans="1:14" x14ac:dyDescent="0.4">
      <c r="A79" s="145"/>
      <c r="B79" s="93" t="s">
        <v>139</v>
      </c>
      <c r="C79" s="94"/>
      <c r="D79" s="94"/>
      <c r="E79" s="94"/>
      <c r="F79" s="94"/>
      <c r="G79" s="94"/>
      <c r="H79" s="94"/>
      <c r="I79" s="172"/>
      <c r="J79" s="173"/>
      <c r="K79" s="173"/>
      <c r="L79" s="174"/>
      <c r="M79" s="146"/>
      <c r="N79" t="str">
        <f>IFERROR(VLOOKUP(I79,$I$153:$J$156,2,FALSE),"")</f>
        <v/>
      </c>
    </row>
    <row r="80" spans="1:14" x14ac:dyDescent="0.4">
      <c r="A80" s="145"/>
      <c r="B80" s="96"/>
      <c r="C80" s="97"/>
      <c r="D80" s="97"/>
      <c r="E80" s="97"/>
      <c r="F80" s="97"/>
      <c r="G80" s="97"/>
      <c r="H80" s="97"/>
      <c r="I80" s="175"/>
      <c r="J80" s="176"/>
      <c r="K80" s="176"/>
      <c r="L80" s="177"/>
      <c r="M80" s="146"/>
    </row>
    <row r="81" spans="1:14" x14ac:dyDescent="0.4">
      <c r="A81" s="145"/>
      <c r="B81" s="93" t="s">
        <v>140</v>
      </c>
      <c r="C81" s="94"/>
      <c r="D81" s="94"/>
      <c r="E81" s="94"/>
      <c r="F81" s="94"/>
      <c r="G81" s="94"/>
      <c r="H81" s="94"/>
      <c r="I81" s="172"/>
      <c r="J81" s="173"/>
      <c r="K81" s="173"/>
      <c r="L81" s="174"/>
      <c r="M81" s="146"/>
      <c r="N81" t="str">
        <f>IFERROR(VLOOKUP(I81,$I$153:$J$156,2,FALSE),"")</f>
        <v/>
      </c>
    </row>
    <row r="82" spans="1:14" x14ac:dyDescent="0.4">
      <c r="A82" s="145"/>
      <c r="B82" s="96"/>
      <c r="C82" s="97"/>
      <c r="D82" s="97"/>
      <c r="E82" s="97"/>
      <c r="F82" s="97"/>
      <c r="G82" s="97"/>
      <c r="H82" s="97"/>
      <c r="I82" s="175"/>
      <c r="J82" s="176"/>
      <c r="K82" s="176"/>
      <c r="L82" s="177"/>
      <c r="M82" s="146"/>
    </row>
    <row r="83" spans="1:14" x14ac:dyDescent="0.4">
      <c r="A83" s="145"/>
      <c r="B83" s="93" t="s">
        <v>141</v>
      </c>
      <c r="C83" s="94"/>
      <c r="D83" s="94"/>
      <c r="E83" s="94"/>
      <c r="F83" s="94"/>
      <c r="G83" s="94"/>
      <c r="H83" s="94"/>
      <c r="I83" s="172"/>
      <c r="J83" s="173"/>
      <c r="K83" s="173"/>
      <c r="L83" s="174"/>
      <c r="M83" s="146"/>
      <c r="N83" t="str">
        <f>IFERROR(VLOOKUP(I83,$I$153:$J$156,2,FALSE),"")</f>
        <v/>
      </c>
    </row>
    <row r="84" spans="1:14" x14ac:dyDescent="0.4">
      <c r="A84" s="145"/>
      <c r="B84" s="96"/>
      <c r="C84" s="97"/>
      <c r="D84" s="97"/>
      <c r="E84" s="97"/>
      <c r="F84" s="97"/>
      <c r="G84" s="97"/>
      <c r="H84" s="97"/>
      <c r="I84" s="175"/>
      <c r="J84" s="176"/>
      <c r="K84" s="176"/>
      <c r="L84" s="177"/>
      <c r="M84" s="146"/>
    </row>
    <row r="85" spans="1:14" x14ac:dyDescent="0.4">
      <c r="A85" s="145"/>
      <c r="B85" s="93" t="s">
        <v>142</v>
      </c>
      <c r="C85" s="94"/>
      <c r="D85" s="94"/>
      <c r="E85" s="94"/>
      <c r="F85" s="94"/>
      <c r="G85" s="94"/>
      <c r="H85" s="94"/>
      <c r="I85" s="172"/>
      <c r="J85" s="173"/>
      <c r="K85" s="173"/>
      <c r="L85" s="174"/>
      <c r="M85" s="146"/>
      <c r="N85" t="str">
        <f>IFERROR(VLOOKUP(I85,$I$153:$J$156,2,FALSE),"")</f>
        <v/>
      </c>
    </row>
    <row r="86" spans="1:14" x14ac:dyDescent="0.4">
      <c r="A86" s="145"/>
      <c r="B86" s="96" t="s">
        <v>143</v>
      </c>
      <c r="C86" s="97"/>
      <c r="D86" s="97"/>
      <c r="E86" s="97"/>
      <c r="F86" s="97"/>
      <c r="G86" s="97"/>
      <c r="H86" s="97"/>
      <c r="I86" s="175"/>
      <c r="J86" s="176"/>
      <c r="K86" s="176"/>
      <c r="L86" s="177"/>
      <c r="M86" s="146"/>
    </row>
    <row r="87" spans="1:14" x14ac:dyDescent="0.4">
      <c r="A87" s="145"/>
      <c r="B87" s="93" t="s">
        <v>144</v>
      </c>
      <c r="C87" s="94"/>
      <c r="D87" s="94"/>
      <c r="E87" s="94"/>
      <c r="F87" s="94"/>
      <c r="G87" s="94"/>
      <c r="H87" s="94"/>
      <c r="I87" s="172"/>
      <c r="J87" s="173"/>
      <c r="K87" s="173"/>
      <c r="L87" s="174"/>
      <c r="M87" s="146"/>
      <c r="N87" t="str">
        <f>IFERROR(VLOOKUP(I87,$I$153:$J$156,2,FALSE),"")</f>
        <v/>
      </c>
    </row>
    <row r="88" spans="1:14" x14ac:dyDescent="0.4">
      <c r="A88" s="145"/>
      <c r="B88" s="96" t="s">
        <v>145</v>
      </c>
      <c r="C88" s="97"/>
      <c r="D88" s="97"/>
      <c r="E88" s="97"/>
      <c r="F88" s="97"/>
      <c r="G88" s="97"/>
      <c r="H88" s="97"/>
      <c r="I88" s="175"/>
      <c r="J88" s="176"/>
      <c r="K88" s="176"/>
      <c r="L88" s="177"/>
      <c r="M88" s="146"/>
    </row>
    <row r="89" spans="1:14" x14ac:dyDescent="0.4">
      <c r="A89" s="145"/>
      <c r="B89" s="93" t="s">
        <v>146</v>
      </c>
      <c r="C89" s="94"/>
      <c r="D89" s="94"/>
      <c r="E89" s="94"/>
      <c r="F89" s="94"/>
      <c r="G89" s="94"/>
      <c r="H89" s="94"/>
      <c r="I89" s="172"/>
      <c r="J89" s="173"/>
      <c r="K89" s="173"/>
      <c r="L89" s="174"/>
      <c r="M89" s="146"/>
      <c r="N89" t="str">
        <f>IFERROR(VLOOKUP(I89,$I$153:$J$156,2,FALSE),"")</f>
        <v/>
      </c>
    </row>
    <row r="90" spans="1:14" x14ac:dyDescent="0.4">
      <c r="A90" s="145"/>
      <c r="B90" s="96"/>
      <c r="C90" s="97"/>
      <c r="D90" s="97"/>
      <c r="E90" s="97"/>
      <c r="F90" s="97"/>
      <c r="G90" s="97"/>
      <c r="H90" s="97"/>
      <c r="I90" s="175"/>
      <c r="J90" s="176"/>
      <c r="K90" s="176"/>
      <c r="L90" s="177"/>
      <c r="M90" s="146"/>
    </row>
    <row r="91" spans="1:14" x14ac:dyDescent="0.4">
      <c r="A91" s="145"/>
      <c r="B91" s="93" t="s">
        <v>147</v>
      </c>
      <c r="C91" s="94"/>
      <c r="D91" s="94"/>
      <c r="E91" s="94"/>
      <c r="F91" s="94"/>
      <c r="G91" s="94"/>
      <c r="H91" s="94"/>
      <c r="I91" s="172"/>
      <c r="J91" s="173"/>
      <c r="K91" s="173"/>
      <c r="L91" s="174"/>
      <c r="M91" s="146"/>
      <c r="N91" t="str">
        <f>IFERROR(VLOOKUP(I91,$I$153:$J$156,2,FALSE),"")</f>
        <v/>
      </c>
    </row>
    <row r="92" spans="1:14" x14ac:dyDescent="0.4">
      <c r="A92" s="145"/>
      <c r="B92" s="96"/>
      <c r="C92" s="97"/>
      <c r="D92" s="97"/>
      <c r="E92" s="97"/>
      <c r="F92" s="97"/>
      <c r="G92" s="97"/>
      <c r="H92" s="97"/>
      <c r="I92" s="175"/>
      <c r="J92" s="176"/>
      <c r="K92" s="176"/>
      <c r="L92" s="177"/>
      <c r="M92" s="146"/>
    </row>
    <row r="93" spans="1:14" x14ac:dyDescent="0.4">
      <c r="A93" s="145"/>
      <c r="B93" s="90"/>
      <c r="C93" s="90"/>
      <c r="D93" s="90"/>
      <c r="E93" s="90"/>
      <c r="F93" s="90"/>
      <c r="G93" s="90"/>
      <c r="H93" s="155">
        <f>SUM(N71:N92)</f>
        <v>0</v>
      </c>
      <c r="I93" s="155">
        <f>COUNTIF(I71:I92,"○")*3</f>
        <v>0</v>
      </c>
      <c r="J93" s="155">
        <f>COUNTIF(J71:J92,"○")*2</f>
        <v>0</v>
      </c>
      <c r="K93" s="155">
        <f>COUNTIF(K71:K92,"○")*1</f>
        <v>0</v>
      </c>
      <c r="L93" s="155">
        <f>COUNTIF(L71:L92,"○")*0</f>
        <v>0</v>
      </c>
      <c r="M93" s="146"/>
    </row>
    <row r="94" spans="1:14" x14ac:dyDescent="0.4">
      <c r="A94" s="145"/>
      <c r="B94" s="90"/>
      <c r="C94" s="90"/>
      <c r="D94" s="90"/>
      <c r="E94" s="90"/>
      <c r="F94" s="90"/>
      <c r="G94" s="90"/>
      <c r="H94" s="155">
        <f>IF(H93&lt;9,3,IF(H93&gt;=21,1,2))</f>
        <v>3</v>
      </c>
      <c r="I94" s="178" t="str">
        <f>VLOOKUP(H94,'組織マネ_リスク影響 (得点)'!$B$14:$C$16,2,FALSE)</f>
        <v>組織マネジメントレベル_低</v>
      </c>
      <c r="J94" s="179"/>
      <c r="K94" s="179"/>
      <c r="L94" s="180"/>
      <c r="M94" s="146"/>
    </row>
    <row r="95" spans="1:14" x14ac:dyDescent="0.4">
      <c r="A95" s="145"/>
      <c r="B95" s="90"/>
      <c r="C95" s="90"/>
      <c r="D95" s="90"/>
      <c r="E95" s="90"/>
      <c r="F95" s="90"/>
      <c r="G95" s="90"/>
      <c r="H95" s="90"/>
      <c r="I95" s="181"/>
      <c r="J95" s="182"/>
      <c r="K95" s="182"/>
      <c r="L95" s="183"/>
      <c r="M95" s="146"/>
    </row>
    <row r="96" spans="1:14" x14ac:dyDescent="0.4">
      <c r="A96" s="145"/>
      <c r="B96" s="90"/>
      <c r="C96" s="90"/>
      <c r="D96" s="90"/>
      <c r="E96" s="90"/>
      <c r="F96" s="90"/>
      <c r="G96" s="90"/>
      <c r="H96" s="90"/>
      <c r="I96" s="90"/>
      <c r="J96" s="90"/>
      <c r="K96" s="90"/>
      <c r="L96" s="90"/>
      <c r="M96" s="146"/>
    </row>
    <row r="97" spans="1:13" x14ac:dyDescent="0.4">
      <c r="A97" s="196" t="s">
        <v>134</v>
      </c>
      <c r="B97" s="197"/>
      <c r="C97" s="197"/>
      <c r="D97" s="197"/>
      <c r="E97" s="197"/>
      <c r="F97" s="197"/>
      <c r="G97" s="197"/>
      <c r="H97" s="197"/>
      <c r="I97" s="197"/>
      <c r="J97" s="197"/>
      <c r="K97" s="197"/>
      <c r="L97" s="197"/>
      <c r="M97" s="153"/>
    </row>
    <row r="98" spans="1:13" x14ac:dyDescent="0.4">
      <c r="A98" s="145"/>
      <c r="B98" s="90"/>
      <c r="C98" s="90"/>
      <c r="D98" s="90"/>
      <c r="E98" s="90"/>
      <c r="F98" s="90"/>
      <c r="G98" s="90"/>
      <c r="H98" s="90"/>
      <c r="I98" s="90"/>
      <c r="J98" s="90"/>
      <c r="K98" s="90"/>
      <c r="L98" s="90"/>
      <c r="M98" s="146"/>
    </row>
    <row r="99" spans="1:13" x14ac:dyDescent="0.4">
      <c r="A99" s="147" t="s">
        <v>205</v>
      </c>
      <c r="B99" s="143"/>
      <c r="C99" s="90"/>
      <c r="D99" s="90"/>
      <c r="E99" s="90"/>
      <c r="F99" s="90"/>
      <c r="G99" s="90"/>
      <c r="H99" s="90"/>
      <c r="I99" s="90"/>
      <c r="J99" s="90"/>
      <c r="K99" s="90"/>
      <c r="L99" s="90"/>
      <c r="M99" s="146"/>
    </row>
    <row r="100" spans="1:13" x14ac:dyDescent="0.4">
      <c r="A100" s="147" t="s">
        <v>208</v>
      </c>
      <c r="B100" s="143"/>
      <c r="C100" s="90"/>
      <c r="D100" s="90"/>
      <c r="E100" s="90"/>
      <c r="F100" s="90"/>
      <c r="G100" s="90"/>
      <c r="H100" s="90"/>
      <c r="I100" s="90"/>
      <c r="J100" s="90"/>
      <c r="K100" s="90"/>
      <c r="L100" s="90"/>
      <c r="M100" s="146"/>
    </row>
    <row r="101" spans="1:13" x14ac:dyDescent="0.4">
      <c r="A101" s="147" t="s">
        <v>209</v>
      </c>
      <c r="B101" s="143"/>
      <c r="C101" s="90"/>
      <c r="D101" s="90"/>
      <c r="E101" s="90"/>
      <c r="F101" s="90"/>
      <c r="G101" s="90"/>
      <c r="H101" s="90"/>
      <c r="I101" s="90"/>
      <c r="J101" s="90"/>
      <c r="K101" s="90"/>
      <c r="L101" s="90"/>
      <c r="M101" s="146"/>
    </row>
    <row r="102" spans="1:13" x14ac:dyDescent="0.4">
      <c r="A102" s="145"/>
      <c r="B102" s="151" t="s">
        <v>206</v>
      </c>
      <c r="C102" s="90"/>
      <c r="D102" s="90"/>
      <c r="E102" s="90"/>
      <c r="F102" s="90"/>
      <c r="G102" s="90"/>
      <c r="H102" s="90"/>
      <c r="I102" s="90"/>
      <c r="J102" s="90"/>
      <c r="K102" s="90"/>
      <c r="L102" s="90"/>
      <c r="M102" s="146"/>
    </row>
    <row r="103" spans="1:13" x14ac:dyDescent="0.4">
      <c r="A103" s="145"/>
      <c r="B103" s="151" t="s">
        <v>207</v>
      </c>
      <c r="C103" s="90"/>
      <c r="D103" s="90"/>
      <c r="E103" s="90"/>
      <c r="F103" s="90"/>
      <c r="G103" s="90"/>
      <c r="H103" s="90"/>
      <c r="I103" s="90"/>
      <c r="J103" s="90"/>
      <c r="K103" s="90"/>
      <c r="L103" s="90"/>
      <c r="M103" s="146"/>
    </row>
    <row r="104" spans="1:13" x14ac:dyDescent="0.4">
      <c r="A104" s="145"/>
      <c r="B104" s="151" t="s">
        <v>200</v>
      </c>
      <c r="C104" s="90"/>
      <c r="D104" s="90"/>
      <c r="E104" s="90"/>
      <c r="F104" s="90"/>
      <c r="G104" s="90"/>
      <c r="H104" s="90"/>
      <c r="I104" s="90"/>
      <c r="J104" s="90"/>
      <c r="K104" s="90"/>
      <c r="L104" s="90"/>
      <c r="M104" s="146"/>
    </row>
    <row r="105" spans="1:13" x14ac:dyDescent="0.4">
      <c r="A105" s="145"/>
      <c r="B105" s="152" t="s">
        <v>199</v>
      </c>
      <c r="C105" s="90"/>
      <c r="D105" s="90"/>
      <c r="E105" s="90"/>
      <c r="F105" s="90"/>
      <c r="G105" s="90"/>
      <c r="H105" s="90"/>
      <c r="I105" s="90"/>
      <c r="J105" s="90"/>
      <c r="K105" s="90"/>
      <c r="L105" s="90"/>
      <c r="M105" s="146"/>
    </row>
    <row r="106" spans="1:13" x14ac:dyDescent="0.4">
      <c r="A106" s="145"/>
      <c r="B106" s="152" t="s">
        <v>201</v>
      </c>
      <c r="C106" s="90"/>
      <c r="D106" s="90"/>
      <c r="E106" s="90"/>
      <c r="F106" s="90"/>
      <c r="G106" s="90"/>
      <c r="H106" s="90"/>
      <c r="I106" s="90"/>
      <c r="J106" s="90"/>
      <c r="K106" s="90"/>
      <c r="L106" s="90"/>
      <c r="M106" s="146"/>
    </row>
    <row r="107" spans="1:13" x14ac:dyDescent="0.4">
      <c r="A107" s="145"/>
      <c r="B107" s="152" t="s">
        <v>202</v>
      </c>
      <c r="C107" s="90"/>
      <c r="D107" s="90"/>
      <c r="E107" s="90"/>
      <c r="F107" s="90"/>
      <c r="G107" s="90"/>
      <c r="H107" s="90"/>
      <c r="I107" s="90"/>
      <c r="J107" s="90"/>
      <c r="K107" s="90"/>
      <c r="L107" s="90"/>
      <c r="M107" s="146"/>
    </row>
    <row r="108" spans="1:13" x14ac:dyDescent="0.4">
      <c r="A108" s="145"/>
      <c r="B108" s="90"/>
      <c r="C108" s="90"/>
      <c r="D108" s="90"/>
      <c r="E108" s="90"/>
      <c r="F108" s="90"/>
      <c r="G108" s="90"/>
      <c r="H108" s="90"/>
      <c r="I108" s="90"/>
      <c r="J108" s="90"/>
      <c r="K108" s="90"/>
      <c r="L108" s="90"/>
      <c r="M108" s="146"/>
    </row>
    <row r="109" spans="1:13" x14ac:dyDescent="0.4">
      <c r="A109" s="145"/>
      <c r="B109" s="90"/>
      <c r="C109" s="90"/>
      <c r="D109" s="90"/>
      <c r="E109" s="90"/>
      <c r="F109" s="90"/>
      <c r="G109" s="90"/>
      <c r="H109" s="90"/>
      <c r="I109" s="90"/>
      <c r="J109" s="90"/>
      <c r="K109" s="90"/>
      <c r="L109" s="90"/>
      <c r="M109" s="146"/>
    </row>
    <row r="110" spans="1:13" x14ac:dyDescent="0.4">
      <c r="A110" s="145"/>
      <c r="B110" s="90"/>
      <c r="C110" s="90"/>
      <c r="D110" s="90"/>
      <c r="E110" s="90"/>
      <c r="F110" s="90"/>
      <c r="G110" s="90"/>
      <c r="H110" s="90"/>
      <c r="I110" s="90"/>
      <c r="J110" s="90"/>
      <c r="K110" s="90"/>
      <c r="L110" s="90"/>
      <c r="M110" s="146"/>
    </row>
    <row r="111" spans="1:13" x14ac:dyDescent="0.4">
      <c r="A111" s="145"/>
      <c r="B111" s="90"/>
      <c r="C111" s="90"/>
      <c r="D111" s="90"/>
      <c r="E111" s="90"/>
      <c r="F111" s="90"/>
      <c r="G111" s="90"/>
      <c r="H111" s="90"/>
      <c r="I111" s="90"/>
      <c r="J111" s="90"/>
      <c r="K111" s="90"/>
      <c r="L111" s="90"/>
      <c r="M111" s="146"/>
    </row>
    <row r="112" spans="1:13" x14ac:dyDescent="0.4">
      <c r="A112" s="145"/>
      <c r="B112" s="90"/>
      <c r="C112" s="90"/>
      <c r="D112" s="90"/>
      <c r="E112" s="90"/>
      <c r="F112" s="90"/>
      <c r="G112" s="90"/>
      <c r="H112" s="90"/>
      <c r="I112" s="90"/>
      <c r="J112" s="90"/>
      <c r="K112" s="90"/>
      <c r="L112" s="90"/>
      <c r="M112" s="146"/>
    </row>
    <row r="113" spans="1:13" x14ac:dyDescent="0.4">
      <c r="A113" s="145"/>
      <c r="B113" s="90"/>
      <c r="C113" s="90"/>
      <c r="D113" s="90"/>
      <c r="E113" s="90"/>
      <c r="F113" s="90"/>
      <c r="G113" s="90"/>
      <c r="H113" s="90"/>
      <c r="I113" s="90"/>
      <c r="J113" s="90"/>
      <c r="K113" s="90"/>
      <c r="L113" s="90"/>
      <c r="M113" s="146"/>
    </row>
    <row r="114" spans="1:13" x14ac:dyDescent="0.4">
      <c r="A114" s="145"/>
      <c r="B114" s="90"/>
      <c r="C114" s="90"/>
      <c r="D114" s="90"/>
      <c r="E114" s="90"/>
      <c r="F114" s="90"/>
      <c r="G114" s="90"/>
      <c r="H114" s="90"/>
      <c r="I114" s="90"/>
      <c r="J114" s="90"/>
      <c r="K114" s="90"/>
      <c r="L114" s="90"/>
      <c r="M114" s="146"/>
    </row>
    <row r="115" spans="1:13" x14ac:dyDescent="0.4">
      <c r="A115" s="145"/>
      <c r="B115" s="90"/>
      <c r="C115" s="90"/>
      <c r="D115" s="90"/>
      <c r="E115" s="90"/>
      <c r="F115" s="90"/>
      <c r="G115" s="90"/>
      <c r="H115" s="90"/>
      <c r="I115" s="90"/>
      <c r="J115" s="90"/>
      <c r="K115" s="90"/>
      <c r="L115" s="90"/>
      <c r="M115" s="146"/>
    </row>
    <row r="116" spans="1:13" x14ac:dyDescent="0.4">
      <c r="A116" s="145"/>
      <c r="B116" s="90"/>
      <c r="C116" s="90"/>
      <c r="D116" s="90"/>
      <c r="E116" s="90"/>
      <c r="F116" s="90"/>
      <c r="G116" s="90"/>
      <c r="H116" s="90"/>
      <c r="I116" s="90"/>
      <c r="J116" s="90"/>
      <c r="K116" s="90"/>
      <c r="L116" s="90"/>
      <c r="M116" s="146"/>
    </row>
    <row r="117" spans="1:13" x14ac:dyDescent="0.4">
      <c r="A117" s="145"/>
      <c r="B117" s="90"/>
      <c r="C117" s="90"/>
      <c r="D117" s="90"/>
      <c r="E117" s="90"/>
      <c r="F117" s="90"/>
      <c r="G117" s="90"/>
      <c r="H117" s="90"/>
      <c r="I117" s="90"/>
      <c r="J117" s="90"/>
      <c r="K117" s="90"/>
      <c r="L117" s="90"/>
      <c r="M117" s="146"/>
    </row>
    <row r="118" spans="1:13" x14ac:dyDescent="0.4">
      <c r="A118" s="145"/>
      <c r="B118" s="90"/>
      <c r="C118" s="90"/>
      <c r="D118" s="90"/>
      <c r="E118" s="90"/>
      <c r="F118" s="90"/>
      <c r="G118" s="90"/>
      <c r="H118" s="90"/>
      <c r="I118" s="90"/>
      <c r="J118" s="90"/>
      <c r="K118" s="90"/>
      <c r="L118" s="90"/>
      <c r="M118" s="146"/>
    </row>
    <row r="119" spans="1:13" x14ac:dyDescent="0.4">
      <c r="A119" s="145"/>
      <c r="B119" s="90"/>
      <c r="C119" s="90"/>
      <c r="D119" s="90"/>
      <c r="E119" s="90"/>
      <c r="F119" s="90"/>
      <c r="G119" s="90"/>
      <c r="H119" s="90"/>
      <c r="I119" s="90"/>
      <c r="J119" s="90"/>
      <c r="K119" s="90"/>
      <c r="L119" s="90"/>
      <c r="M119" s="146"/>
    </row>
    <row r="120" spans="1:13" x14ac:dyDescent="0.4">
      <c r="A120" s="145"/>
      <c r="B120" s="90"/>
      <c r="C120" s="90"/>
      <c r="D120" s="90"/>
      <c r="E120" s="90"/>
      <c r="F120" s="90"/>
      <c r="G120" s="90"/>
      <c r="H120" s="90"/>
      <c r="I120" s="90"/>
      <c r="J120" s="90"/>
      <c r="K120" s="90"/>
      <c r="L120" s="90"/>
      <c r="M120" s="146"/>
    </row>
    <row r="121" spans="1:13" x14ac:dyDescent="0.4">
      <c r="A121" s="145"/>
      <c r="B121" s="90"/>
      <c r="C121" s="90"/>
      <c r="D121" s="90"/>
      <c r="E121" s="90"/>
      <c r="F121" s="90"/>
      <c r="G121" s="90"/>
      <c r="H121" s="90"/>
      <c r="I121" s="90"/>
      <c r="J121" s="90"/>
      <c r="K121" s="90"/>
      <c r="L121" s="90"/>
      <c r="M121" s="146"/>
    </row>
    <row r="122" spans="1:13" x14ac:dyDescent="0.4">
      <c r="A122" s="145"/>
      <c r="B122" s="90"/>
      <c r="C122" s="90"/>
      <c r="D122" s="90"/>
      <c r="E122" s="90"/>
      <c r="F122" s="90"/>
      <c r="G122" s="90"/>
      <c r="H122" s="90"/>
      <c r="I122" s="90"/>
      <c r="J122" s="90"/>
      <c r="K122" s="90"/>
      <c r="L122" s="90"/>
      <c r="M122" s="146"/>
    </row>
    <row r="123" spans="1:13" x14ac:dyDescent="0.4">
      <c r="A123" s="145"/>
      <c r="B123" s="90"/>
      <c r="C123" s="90"/>
      <c r="D123" s="90"/>
      <c r="E123" s="90"/>
      <c r="F123" s="90"/>
      <c r="G123" s="90"/>
      <c r="H123" s="90"/>
      <c r="I123" s="90"/>
      <c r="J123" s="90"/>
      <c r="K123" s="90"/>
      <c r="L123" s="90"/>
      <c r="M123" s="146"/>
    </row>
    <row r="124" spans="1:13" x14ac:dyDescent="0.4">
      <c r="A124" s="145"/>
      <c r="B124" s="90"/>
      <c r="C124" s="90"/>
      <c r="D124" s="90"/>
      <c r="E124" s="90"/>
      <c r="F124" s="90"/>
      <c r="G124" s="90"/>
      <c r="H124" s="90"/>
      <c r="I124" s="90"/>
      <c r="J124" s="90"/>
      <c r="K124" s="90"/>
      <c r="L124" s="90"/>
      <c r="M124" s="146"/>
    </row>
    <row r="125" spans="1:13" x14ac:dyDescent="0.4">
      <c r="A125" s="145"/>
      <c r="B125" s="90"/>
      <c r="C125" s="90"/>
      <c r="D125" s="90"/>
      <c r="E125" s="90"/>
      <c r="F125" s="90"/>
      <c r="G125" s="90"/>
      <c r="H125" s="90"/>
      <c r="I125" s="90"/>
      <c r="J125" s="90"/>
      <c r="K125" s="90"/>
      <c r="L125" s="90"/>
      <c r="M125" s="146"/>
    </row>
    <row r="126" spans="1:13" x14ac:dyDescent="0.4">
      <c r="A126" s="145"/>
      <c r="B126" s="143" t="s">
        <v>221</v>
      </c>
      <c r="C126" s="90"/>
      <c r="D126" s="90"/>
      <c r="E126" s="90"/>
      <c r="F126" s="90"/>
      <c r="G126" s="90"/>
      <c r="H126" s="90"/>
      <c r="I126" s="90"/>
      <c r="J126" s="90"/>
      <c r="K126" s="90"/>
      <c r="L126" s="90"/>
      <c r="M126" s="146"/>
    </row>
    <row r="127" spans="1:13" x14ac:dyDescent="0.4">
      <c r="A127" s="145"/>
      <c r="B127" s="143" t="s">
        <v>220</v>
      </c>
      <c r="C127" s="90"/>
      <c r="D127" s="90"/>
      <c r="E127" s="90"/>
      <c r="F127" s="90"/>
      <c r="G127" s="90"/>
      <c r="H127" s="90"/>
      <c r="I127" s="90"/>
      <c r="J127" s="90"/>
      <c r="K127" s="90"/>
      <c r="L127" s="90"/>
      <c r="M127" s="146"/>
    </row>
    <row r="128" spans="1:13" ht="17.649999999999999" customHeight="1" x14ac:dyDescent="0.4">
      <c r="A128" s="145"/>
      <c r="B128" s="90"/>
      <c r="C128" s="163" t="str">
        <f>IFERROR(Z142&amp;Z143&amp;Z144&amp;Z145&amp;Z146&amp;Z147&amp;Z148&amp;Z149&amp;Z150,"")</f>
        <v/>
      </c>
      <c r="D128" s="164"/>
      <c r="E128" s="164"/>
      <c r="F128" s="164"/>
      <c r="G128" s="164"/>
      <c r="H128" s="164"/>
      <c r="I128" s="164"/>
      <c r="J128" s="164"/>
      <c r="K128" s="164"/>
      <c r="L128" s="165"/>
      <c r="M128" s="146"/>
    </row>
    <row r="129" spans="1:34" x14ac:dyDescent="0.4">
      <c r="A129" s="145"/>
      <c r="B129" s="142"/>
      <c r="C129" s="166"/>
      <c r="D129" s="167"/>
      <c r="E129" s="167"/>
      <c r="F129" s="167"/>
      <c r="G129" s="167"/>
      <c r="H129" s="167"/>
      <c r="I129" s="167"/>
      <c r="J129" s="167"/>
      <c r="K129" s="167"/>
      <c r="L129" s="168"/>
      <c r="M129" s="146"/>
    </row>
    <row r="130" spans="1:34" x14ac:dyDescent="0.4">
      <c r="A130" s="145"/>
      <c r="B130" s="142"/>
      <c r="C130" s="169"/>
      <c r="D130" s="170"/>
      <c r="E130" s="170"/>
      <c r="F130" s="170"/>
      <c r="G130" s="170"/>
      <c r="H130" s="170"/>
      <c r="I130" s="170"/>
      <c r="J130" s="170"/>
      <c r="K130" s="170"/>
      <c r="L130" s="171"/>
      <c r="M130" s="146"/>
    </row>
    <row r="131" spans="1:34" x14ac:dyDescent="0.4">
      <c r="A131" s="145"/>
      <c r="B131" s="90"/>
      <c r="C131" s="90"/>
      <c r="D131" s="90"/>
      <c r="E131" s="90"/>
      <c r="F131" s="90"/>
      <c r="G131" s="90"/>
      <c r="H131" s="90"/>
      <c r="I131" s="90"/>
      <c r="J131" s="90"/>
      <c r="K131" s="90"/>
      <c r="L131" s="90"/>
      <c r="M131" s="146"/>
    </row>
    <row r="132" spans="1:34" x14ac:dyDescent="0.4">
      <c r="A132" s="145"/>
      <c r="B132" s="90"/>
      <c r="C132" s="90"/>
      <c r="D132" s="90"/>
      <c r="E132" s="90"/>
      <c r="F132" s="90"/>
      <c r="G132" s="90"/>
      <c r="H132" s="90"/>
      <c r="I132" s="90"/>
      <c r="J132" s="90"/>
      <c r="K132" s="90"/>
      <c r="L132" s="90"/>
      <c r="M132" s="146"/>
    </row>
    <row r="133" spans="1:34" ht="17.649999999999999" customHeight="1" x14ac:dyDescent="0.4">
      <c r="A133" s="157" t="str">
        <f>IFERROR(IF(COUNTIF(AA142:AA150,"")=9,"",AA142&amp;AA143&amp;AA144&amp;AA145&amp;AA146&amp;AA147&amp;AA148&amp;AA149&amp;AA150&amp;"は自己診断では優先度が高くないですが、同業種･同規模･同程度の組織マネジメントレベルの企業では優先度が高い項目です。改めてトラブルの発生頻度と影響について確認しておきましょう。"),"")</f>
        <v/>
      </c>
      <c r="B133" s="158"/>
      <c r="C133" s="158"/>
      <c r="D133" s="158"/>
      <c r="E133" s="158"/>
      <c r="F133" s="158"/>
      <c r="G133" s="158"/>
      <c r="H133" s="158"/>
      <c r="I133" s="158"/>
      <c r="J133" s="158"/>
      <c r="K133" s="158"/>
      <c r="L133" s="158"/>
      <c r="M133" s="159"/>
    </row>
    <row r="134" spans="1:34" x14ac:dyDescent="0.4">
      <c r="A134" s="157"/>
      <c r="B134" s="158"/>
      <c r="C134" s="158"/>
      <c r="D134" s="158"/>
      <c r="E134" s="158"/>
      <c r="F134" s="158"/>
      <c r="G134" s="158"/>
      <c r="H134" s="158"/>
      <c r="I134" s="158"/>
      <c r="J134" s="158"/>
      <c r="K134" s="158"/>
      <c r="L134" s="158"/>
      <c r="M134" s="159"/>
    </row>
    <row r="135" spans="1:34" x14ac:dyDescent="0.4">
      <c r="A135" s="157"/>
      <c r="B135" s="158"/>
      <c r="C135" s="158"/>
      <c r="D135" s="158"/>
      <c r="E135" s="158"/>
      <c r="F135" s="158"/>
      <c r="G135" s="158"/>
      <c r="H135" s="158"/>
      <c r="I135" s="158"/>
      <c r="J135" s="158"/>
      <c r="K135" s="158"/>
      <c r="L135" s="158"/>
      <c r="M135" s="159"/>
    </row>
    <row r="136" spans="1:34" x14ac:dyDescent="0.4">
      <c r="A136" s="160"/>
      <c r="B136" s="161"/>
      <c r="C136" s="161"/>
      <c r="D136" s="161"/>
      <c r="E136" s="161"/>
      <c r="F136" s="161"/>
      <c r="G136" s="161"/>
      <c r="H136" s="161"/>
      <c r="I136" s="161"/>
      <c r="J136" s="161"/>
      <c r="K136" s="161"/>
      <c r="L136" s="161"/>
      <c r="M136" s="162"/>
    </row>
    <row r="138" spans="1:34" ht="17.649999999999999" hidden="1" x14ac:dyDescent="0.4">
      <c r="AD138" t="s">
        <v>165</v>
      </c>
    </row>
    <row r="139" spans="1:34" ht="17.649999999999999" hidden="1" x14ac:dyDescent="0.4">
      <c r="M139" s="103" t="s">
        <v>154</v>
      </c>
      <c r="N139" s="104"/>
      <c r="O139" s="104"/>
      <c r="P139" s="104"/>
      <c r="Q139" s="104"/>
      <c r="R139" s="105"/>
      <c r="W139" s="90"/>
      <c r="X139" s="103" t="s">
        <v>156</v>
      </c>
      <c r="Y139" s="105"/>
    </row>
    <row r="140" spans="1:34" ht="17.649999999999999" hidden="1" x14ac:dyDescent="0.4">
      <c r="I140" s="103" t="s">
        <v>186</v>
      </c>
      <c r="J140" s="105"/>
      <c r="M140" s="91" t="s">
        <v>160</v>
      </c>
      <c r="N140" s="92"/>
      <c r="O140" s="91" t="s">
        <v>190</v>
      </c>
      <c r="P140" s="92"/>
      <c r="Q140" s="91" t="s">
        <v>197</v>
      </c>
      <c r="R140" s="92"/>
      <c r="T140" s="90"/>
      <c r="U140" s="90"/>
      <c r="V140" s="90"/>
      <c r="W140" s="90"/>
      <c r="X140" s="103"/>
      <c r="Y140" s="89"/>
    </row>
    <row r="141" spans="1:34" ht="17.649999999999999" hidden="1" x14ac:dyDescent="0.4">
      <c r="I141" s="100" t="s">
        <v>187</v>
      </c>
      <c r="J141" s="100">
        <v>3</v>
      </c>
      <c r="M141" s="100" t="s">
        <v>122</v>
      </c>
      <c r="N141" s="100" t="s">
        <v>155</v>
      </c>
      <c r="O141" s="100" t="s">
        <v>122</v>
      </c>
      <c r="P141" s="100" t="s">
        <v>155</v>
      </c>
      <c r="Q141" s="100" t="s">
        <v>122</v>
      </c>
      <c r="R141" s="100" t="s">
        <v>155</v>
      </c>
      <c r="T141" s="90"/>
      <c r="U141" s="122" t="s">
        <v>174</v>
      </c>
      <c r="V141" s="124" t="e">
        <f>VLOOKUP($J$61,シグマ値!$E$4:$F$23,2,FALSE)</f>
        <v>#N/A</v>
      </c>
      <c r="W141" s="90"/>
      <c r="X141" s="100" t="s">
        <v>122</v>
      </c>
      <c r="Y141" s="100" t="s">
        <v>155</v>
      </c>
      <c r="AD141" s="100" t="s">
        <v>122</v>
      </c>
      <c r="AE141" s="100" t="s">
        <v>155</v>
      </c>
      <c r="AG141" s="100"/>
      <c r="AH141" s="100"/>
    </row>
    <row r="142" spans="1:34" ht="17.649999999999999" hidden="1" x14ac:dyDescent="0.4">
      <c r="D142" s="99" t="s">
        <v>105</v>
      </c>
      <c r="E142" t="s">
        <v>211</v>
      </c>
      <c r="I142" s="100" t="s">
        <v>188</v>
      </c>
      <c r="J142" s="100">
        <v>2</v>
      </c>
      <c r="K142">
        <v>2</v>
      </c>
      <c r="L142" s="99" t="s">
        <v>105</v>
      </c>
      <c r="M142" s="100" t="e">
        <f>VLOOKUP(I8,$I$141:$J$144,2,FALSE)</f>
        <v>#N/A</v>
      </c>
      <c r="N142" s="100" t="e">
        <f>VLOOKUP(K8,$I$147:$J$150,2,FALSE)</f>
        <v>#N/A</v>
      </c>
      <c r="O142" s="100" t="e">
        <f>HLOOKUP(M142,シグマ値!$BI$3:$BL$12,$K142,FALSE)</f>
        <v>#N/A</v>
      </c>
      <c r="P142" s="100" t="e">
        <f>HLOOKUP(N142,シグマ値!$BI$15:$BL$24,$K142,FALSE)</f>
        <v>#N/A</v>
      </c>
      <c r="Q142" s="156" t="e">
        <f>O142-AD142</f>
        <v>#N/A</v>
      </c>
      <c r="R142" s="156" t="e">
        <f>P142-AE142</f>
        <v>#N/A</v>
      </c>
      <c r="S142" s="141" t="e">
        <f>IF(AND(Q142&gt;0,R142&gt;0),D142&amp;E142,"")</f>
        <v>#N/A</v>
      </c>
      <c r="T142" s="108"/>
      <c r="U142" s="123" t="s">
        <v>175</v>
      </c>
      <c r="V142" s="125">
        <f>IF($J$63="100人未満",3,4)</f>
        <v>4</v>
      </c>
      <c r="W142">
        <v>3</v>
      </c>
      <c r="X142" s="121" t="e">
        <f>VLOOKUP($V$144,'業種・規模_リスク有無 (得点)'!$D$26:$P$41,自己診断シート!$W142+2,FALSE)</f>
        <v>#N/A</v>
      </c>
      <c r="Y142" s="109">
        <f>VLOOKUP($H$94,'組織マネ_リスク影響 (得点)'!$B$14:$M$16,自己診断シート!$W142+1,FALSE)</f>
        <v>8.916621275896297E-2</v>
      </c>
      <c r="Z142" s="141" t="e">
        <f>IF(AND(X142&gt;0,Y142&gt;0),D142&amp;E142,"")</f>
        <v>#N/A</v>
      </c>
      <c r="AA142" s="141" t="e">
        <f>IF(AND(S142="",LEN(Z142)&gt;1),Z142,"")</f>
        <v>#N/A</v>
      </c>
      <c r="AB142" s="141"/>
      <c r="AC142" s="141"/>
      <c r="AD142" s="100">
        <v>0.73915609426141626</v>
      </c>
      <c r="AE142" s="100">
        <v>1.3078886324418482</v>
      </c>
      <c r="AG142" s="100"/>
      <c r="AH142" s="100"/>
    </row>
    <row r="143" spans="1:34" ht="17.649999999999999" hidden="1" x14ac:dyDescent="0.4">
      <c r="D143" s="99" t="s">
        <v>106</v>
      </c>
      <c r="E143" t="s">
        <v>212</v>
      </c>
      <c r="I143" s="100" t="s">
        <v>189</v>
      </c>
      <c r="J143" s="100">
        <v>1</v>
      </c>
      <c r="K143">
        <v>3</v>
      </c>
      <c r="L143" s="99" t="s">
        <v>106</v>
      </c>
      <c r="M143" s="100" t="e">
        <f>VLOOKUP(I10,$I$141:$J$144,2,FALSE)</f>
        <v>#N/A</v>
      </c>
      <c r="N143" s="100" t="e">
        <f>VLOOKUP(K10,$I$147:$J$150,2,FALSE)</f>
        <v>#N/A</v>
      </c>
      <c r="O143" s="100" t="e">
        <f>HLOOKUP(M143,シグマ値!$BI$3:$BL$12,$K143,FALSE)</f>
        <v>#N/A</v>
      </c>
      <c r="P143" s="100" t="e">
        <f>HLOOKUP(N143,シグマ値!$BI$15:$BL$24,$K143,FALSE)</f>
        <v>#N/A</v>
      </c>
      <c r="Q143" s="156" t="e">
        <f t="shared" ref="Q143:Q150" si="0">O143-AD143</f>
        <v>#N/A</v>
      </c>
      <c r="R143" s="156" t="e">
        <f t="shared" ref="R143:R150" si="1">P143-AE143</f>
        <v>#N/A</v>
      </c>
      <c r="S143" s="141" t="e">
        <f t="shared" ref="S143:S150" si="2">IF(AND(Q143&gt;0,R143&gt;0),D143&amp;E143,"")</f>
        <v>#N/A</v>
      </c>
      <c r="T143" s="108"/>
      <c r="U143" s="108"/>
      <c r="V143" s="108"/>
      <c r="W143">
        <f>W142+1</f>
        <v>4</v>
      </c>
      <c r="X143" s="121" t="e">
        <f>VLOOKUP($V$144,'業種・規模_リスク有無 (得点)'!$D$26:$P$41,自己診断シート!$W143+2,FALSE)</f>
        <v>#N/A</v>
      </c>
      <c r="Y143" s="109">
        <f>VLOOKUP($H$94,'組織マネ_リスク影響 (得点)'!$B$14:$M$16,自己診断シート!$W143+1,FALSE)</f>
        <v>6.4134344431063806E-3</v>
      </c>
      <c r="Z143" s="141" t="e">
        <f t="shared" ref="Z143:Z150" si="3">IF(AND(X143&gt;0,Y143&gt;0),D143&amp;E143,"")</f>
        <v>#N/A</v>
      </c>
      <c r="AA143" s="141" t="e">
        <f t="shared" ref="AA143:AA150" si="4">IF(AND(S143="",LEN(Z143)&gt;1),Z143,"")</f>
        <v>#N/A</v>
      </c>
      <c r="AB143" s="141"/>
      <c r="AC143" s="141"/>
      <c r="AD143" s="100">
        <v>0.44770436693222659</v>
      </c>
      <c r="AE143" s="100">
        <v>0.93690759817247604</v>
      </c>
      <c r="AG143" s="100"/>
      <c r="AH143" s="100"/>
    </row>
    <row r="144" spans="1:34" ht="17.649999999999999" hidden="1" x14ac:dyDescent="0.4">
      <c r="D144" s="99" t="s">
        <v>107</v>
      </c>
      <c r="E144" t="s">
        <v>213</v>
      </c>
      <c r="I144" s="100" t="s">
        <v>195</v>
      </c>
      <c r="J144" s="100">
        <v>0</v>
      </c>
      <c r="K144">
        <v>4</v>
      </c>
      <c r="L144" s="99" t="s">
        <v>107</v>
      </c>
      <c r="M144" s="100" t="e">
        <f>VLOOKUP(I12,$I$141:$J$144,2,FALSE)</f>
        <v>#N/A</v>
      </c>
      <c r="N144" s="100" t="e">
        <f>VLOOKUP(K12,$I$147:$J$150,2,FALSE)</f>
        <v>#N/A</v>
      </c>
      <c r="O144" s="100" t="e">
        <f>HLOOKUP(M144,シグマ値!$BI$3:$BL$12,$K144,FALSE)</f>
        <v>#N/A</v>
      </c>
      <c r="P144" s="100" t="e">
        <f>HLOOKUP(N144,シグマ値!$BI$15:$BL$24,$K144,FALSE)</f>
        <v>#N/A</v>
      </c>
      <c r="Q144" s="156" t="e">
        <f t="shared" si="0"/>
        <v>#N/A</v>
      </c>
      <c r="R144" s="156" t="e">
        <f t="shared" si="1"/>
        <v>#N/A</v>
      </c>
      <c r="S144" s="141" t="e">
        <f t="shared" si="2"/>
        <v>#N/A</v>
      </c>
      <c r="T144" s="108"/>
      <c r="U144" s="123" t="s">
        <v>184</v>
      </c>
      <c r="V144" s="108" t="e">
        <f>V141&amp;"_"&amp;V142</f>
        <v>#N/A</v>
      </c>
      <c r="W144">
        <f t="shared" ref="W144:W150" si="5">W143+1</f>
        <v>5</v>
      </c>
      <c r="X144" s="121" t="e">
        <f>VLOOKUP($V$144,'業種・規模_リスク有無 (得点)'!$D$26:$P$41,自己診断シート!$W144+2,FALSE)</f>
        <v>#N/A</v>
      </c>
      <c r="Y144" s="109">
        <f>VLOOKUP($H$94,'組織マネ_リスク影響 (得点)'!$B$14:$M$16,自己診断シート!$W144+1,FALSE)</f>
        <v>0.10945854525865295</v>
      </c>
      <c r="Z144" s="141" t="e">
        <f t="shared" si="3"/>
        <v>#N/A</v>
      </c>
      <c r="AA144" s="141" t="e">
        <f t="shared" si="4"/>
        <v>#N/A</v>
      </c>
      <c r="AB144" s="141"/>
      <c r="AC144" s="141"/>
      <c r="AD144" s="100">
        <v>0.82274292566737217</v>
      </c>
      <c r="AE144" s="100">
        <v>1.5172397374961371</v>
      </c>
      <c r="AG144" s="100"/>
      <c r="AH144" s="100"/>
    </row>
    <row r="145" spans="4:38" ht="17.649999999999999" hidden="1" x14ac:dyDescent="0.4">
      <c r="D145" s="99" t="s">
        <v>108</v>
      </c>
      <c r="E145" t="s">
        <v>214</v>
      </c>
      <c r="K145">
        <v>5</v>
      </c>
      <c r="L145" s="99" t="s">
        <v>108</v>
      </c>
      <c r="M145" s="100" t="e">
        <f>VLOOKUP(I14,$I$141:$J$144,2,FALSE)</f>
        <v>#N/A</v>
      </c>
      <c r="N145" s="100" t="e">
        <f>VLOOKUP(K14,$I$147:$J$150,2,FALSE)</f>
        <v>#N/A</v>
      </c>
      <c r="O145" s="100" t="e">
        <f>HLOOKUP(M145,シグマ値!$BI$3:$BL$12,$K145,FALSE)</f>
        <v>#N/A</v>
      </c>
      <c r="P145" s="100" t="e">
        <f>HLOOKUP(N145,シグマ値!$BI$15:$BL$24,$K145,FALSE)</f>
        <v>#N/A</v>
      </c>
      <c r="Q145" s="156" t="e">
        <f t="shared" si="0"/>
        <v>#N/A</v>
      </c>
      <c r="R145" s="156" t="e">
        <f t="shared" si="1"/>
        <v>#N/A</v>
      </c>
      <c r="S145" s="141" t="e">
        <f t="shared" si="2"/>
        <v>#N/A</v>
      </c>
      <c r="T145" s="108"/>
      <c r="V145" s="120"/>
      <c r="W145">
        <f t="shared" si="5"/>
        <v>6</v>
      </c>
      <c r="X145" s="121" t="e">
        <f>VLOOKUP($V$144,'業種・規模_リスク有無 (得点)'!$D$26:$P$41,自己診断シート!$W145+2,FALSE)</f>
        <v>#N/A</v>
      </c>
      <c r="Y145" s="109">
        <f>VLOOKUP($H$94,'組織マネ_リスク影響 (得点)'!$B$14:$M$16,自己診断シート!$W145+1,FALSE)</f>
        <v>-3.2978747759165428E-2</v>
      </c>
      <c r="Z145" s="141" t="e">
        <f t="shared" si="3"/>
        <v>#N/A</v>
      </c>
      <c r="AA145" s="141" t="e">
        <f t="shared" si="4"/>
        <v>#N/A</v>
      </c>
      <c r="AB145" s="141"/>
      <c r="AC145" s="141"/>
      <c r="AD145" s="100">
        <v>0.19561705413793865</v>
      </c>
      <c r="AE145" s="100">
        <v>1.0233990417023113</v>
      </c>
      <c r="AG145" s="100"/>
      <c r="AH145" s="100"/>
    </row>
    <row r="146" spans="4:38" ht="17.649999999999999" hidden="1" x14ac:dyDescent="0.4">
      <c r="D146" s="99" t="s">
        <v>109</v>
      </c>
      <c r="E146" t="s">
        <v>215</v>
      </c>
      <c r="I146" s="103" t="s">
        <v>191</v>
      </c>
      <c r="J146" s="105"/>
      <c r="K146">
        <v>6</v>
      </c>
      <c r="L146" s="99" t="s">
        <v>109</v>
      </c>
      <c r="M146" s="100" t="e">
        <f>VLOOKUP(I16,$I$141:$J$144,2,FALSE)</f>
        <v>#N/A</v>
      </c>
      <c r="N146" s="100" t="e">
        <f>VLOOKUP(K16,$I$147:$J$150,2,FALSE)</f>
        <v>#N/A</v>
      </c>
      <c r="O146" s="100" t="e">
        <f>HLOOKUP(M146,シグマ値!$BI$3:$BL$12,$K146,FALSE)</f>
        <v>#N/A</v>
      </c>
      <c r="P146" s="100" t="e">
        <f>HLOOKUP(N146,シグマ値!$BI$15:$BL$24,$K146,FALSE)</f>
        <v>#N/A</v>
      </c>
      <c r="Q146" s="156" t="e">
        <f t="shared" si="0"/>
        <v>#N/A</v>
      </c>
      <c r="R146" s="156" t="e">
        <f t="shared" si="1"/>
        <v>#N/A</v>
      </c>
      <c r="S146" s="141" t="e">
        <f t="shared" si="2"/>
        <v>#N/A</v>
      </c>
      <c r="T146" s="108"/>
      <c r="V146" s="120"/>
      <c r="W146">
        <f t="shared" si="5"/>
        <v>7</v>
      </c>
      <c r="X146" s="121" t="e">
        <f>VLOOKUP($V$144,'業種・規模_リスク有無 (得点)'!$D$26:$P$41,自己診断シート!$W146+2,FALSE)</f>
        <v>#N/A</v>
      </c>
      <c r="Y146" s="109">
        <f>VLOOKUP($H$94,'組織マネ_リスク影響 (得点)'!$B$14:$M$16,自己診断シート!$W146+1,FALSE)</f>
        <v>-1.7688166934818117E-2</v>
      </c>
      <c r="Z146" s="141" t="e">
        <f t="shared" si="3"/>
        <v>#N/A</v>
      </c>
      <c r="AA146" s="141" t="e">
        <f t="shared" si="4"/>
        <v>#N/A</v>
      </c>
      <c r="AB146" s="141"/>
      <c r="AC146" s="141"/>
      <c r="AD146" s="100">
        <v>1.0828578063118959</v>
      </c>
      <c r="AE146" s="100">
        <v>1.4049123864304438</v>
      </c>
      <c r="AG146" s="100"/>
      <c r="AH146" s="100"/>
    </row>
    <row r="147" spans="4:38" ht="17.649999999999999" hidden="1" x14ac:dyDescent="0.4">
      <c r="D147" s="99" t="s">
        <v>110</v>
      </c>
      <c r="E147" t="s">
        <v>216</v>
      </c>
      <c r="I147" s="100" t="s">
        <v>192</v>
      </c>
      <c r="J147" s="100">
        <v>3</v>
      </c>
      <c r="K147">
        <v>7</v>
      </c>
      <c r="L147" s="99" t="s">
        <v>110</v>
      </c>
      <c r="M147" s="100" t="e">
        <f>VLOOKUP(I18,$I$141:$J$144,2,FALSE)</f>
        <v>#N/A</v>
      </c>
      <c r="N147" s="100" t="e">
        <f>VLOOKUP(K18,$I$147:$J$150,2,FALSE)</f>
        <v>#N/A</v>
      </c>
      <c r="O147" s="100" t="e">
        <f>HLOOKUP(M147,シグマ値!$BI$3:$BL$12,$K147,FALSE)</f>
        <v>#N/A</v>
      </c>
      <c r="P147" s="100" t="e">
        <f>HLOOKUP(N147,シグマ値!$BI$15:$BL$24,$K147,FALSE)</f>
        <v>#N/A</v>
      </c>
      <c r="Q147" s="156" t="e">
        <f t="shared" si="0"/>
        <v>#N/A</v>
      </c>
      <c r="R147" s="156" t="e">
        <f t="shared" si="1"/>
        <v>#N/A</v>
      </c>
      <c r="S147" s="141" t="e">
        <f t="shared" si="2"/>
        <v>#N/A</v>
      </c>
      <c r="T147" s="108"/>
      <c r="V147" s="120"/>
      <c r="W147">
        <f t="shared" si="5"/>
        <v>8</v>
      </c>
      <c r="X147" s="121" t="e">
        <f>VLOOKUP($V$144,'業種・規模_リスク有無 (得点)'!$D$26:$P$41,自己診断シート!$W147+2,FALSE)</f>
        <v>#N/A</v>
      </c>
      <c r="Y147" s="109">
        <f>VLOOKUP($H$94,'組織マネ_リスク影響 (得点)'!$B$14:$M$16,自己診断シート!$W147+1,FALSE)</f>
        <v>0.27018593646090805</v>
      </c>
      <c r="Z147" s="141" t="e">
        <f t="shared" si="3"/>
        <v>#N/A</v>
      </c>
      <c r="AA147" s="141" t="e">
        <f t="shared" si="4"/>
        <v>#N/A</v>
      </c>
      <c r="AB147" s="141"/>
      <c r="AC147" s="141"/>
      <c r="AD147" s="100">
        <v>1.2787947375642623</v>
      </c>
      <c r="AE147" s="100">
        <v>1.3215778568374021</v>
      </c>
      <c r="AG147" s="100"/>
      <c r="AH147" s="100"/>
    </row>
    <row r="148" spans="4:38" ht="17.649999999999999" hidden="1" x14ac:dyDescent="0.4">
      <c r="D148" s="99" t="s">
        <v>111</v>
      </c>
      <c r="E148" t="s">
        <v>217</v>
      </c>
      <c r="I148" s="100" t="s">
        <v>193</v>
      </c>
      <c r="J148" s="100">
        <v>2</v>
      </c>
      <c r="K148">
        <v>8</v>
      </c>
      <c r="L148" s="99" t="s">
        <v>111</v>
      </c>
      <c r="M148" s="100" t="e">
        <f>VLOOKUP(I20,$I$141:$J$144,2,FALSE)</f>
        <v>#N/A</v>
      </c>
      <c r="N148" s="100" t="e">
        <f>VLOOKUP(K20,$I$147:$J$150,2,FALSE)</f>
        <v>#N/A</v>
      </c>
      <c r="O148" s="100" t="e">
        <f>HLOOKUP(M148,シグマ値!$BI$3:$BL$12,$K148,FALSE)</f>
        <v>#N/A</v>
      </c>
      <c r="P148" s="100" t="e">
        <f>HLOOKUP(N148,シグマ値!$BI$15:$BL$24,$K148,FALSE)</f>
        <v>#N/A</v>
      </c>
      <c r="Q148" s="156" t="e">
        <f t="shared" si="0"/>
        <v>#N/A</v>
      </c>
      <c r="R148" s="156" t="e">
        <f t="shared" si="1"/>
        <v>#N/A</v>
      </c>
      <c r="S148" s="141" t="e">
        <f t="shared" si="2"/>
        <v>#N/A</v>
      </c>
      <c r="T148" s="108"/>
      <c r="V148" s="120"/>
      <c r="W148">
        <f t="shared" si="5"/>
        <v>9</v>
      </c>
      <c r="X148" s="121" t="e">
        <f>VLOOKUP($V$144,'業種・規模_リスク有無 (得点)'!$D$26:$P$41,自己診断シート!$W148+2,FALSE)</f>
        <v>#N/A</v>
      </c>
      <c r="Y148" s="109">
        <f>VLOOKUP($H$94,'組織マネ_リスク影響 (得点)'!$B$14:$M$16,自己診断シート!$W148+1,FALSE)</f>
        <v>0.14487504273158658</v>
      </c>
      <c r="Z148" s="141" t="e">
        <f t="shared" si="3"/>
        <v>#N/A</v>
      </c>
      <c r="AA148" s="141" t="e">
        <f t="shared" si="4"/>
        <v>#N/A</v>
      </c>
      <c r="AB148" s="141"/>
      <c r="AC148" s="141"/>
      <c r="AD148" s="100">
        <v>0.27459536805639034</v>
      </c>
      <c r="AE148" s="100">
        <v>1.3047296507847186</v>
      </c>
      <c r="AG148" s="100"/>
      <c r="AH148" s="100"/>
    </row>
    <row r="149" spans="4:38" ht="17.649999999999999" hidden="1" x14ac:dyDescent="0.4">
      <c r="D149" s="99" t="s">
        <v>112</v>
      </c>
      <c r="E149" t="s">
        <v>218</v>
      </c>
      <c r="I149" s="100" t="s">
        <v>194</v>
      </c>
      <c r="J149" s="100">
        <v>1</v>
      </c>
      <c r="K149">
        <v>9</v>
      </c>
      <c r="L149" s="99" t="s">
        <v>112</v>
      </c>
      <c r="M149" s="100" t="e">
        <f>VLOOKUP(I22,$I$141:$J$144,2,FALSE)</f>
        <v>#N/A</v>
      </c>
      <c r="N149" s="100" t="e">
        <f>VLOOKUP(K22,$I$147:$J$150,2,FALSE)</f>
        <v>#N/A</v>
      </c>
      <c r="O149" s="100" t="e">
        <f>HLOOKUP(M149,シグマ値!$BI$3:$BL$12,$K149,FALSE)</f>
        <v>#N/A</v>
      </c>
      <c r="P149" s="100" t="e">
        <f>HLOOKUP(N149,シグマ値!$BI$15:$BL$24,$K149,FALSE)</f>
        <v>#N/A</v>
      </c>
      <c r="Q149" s="156" t="e">
        <f t="shared" si="0"/>
        <v>#N/A</v>
      </c>
      <c r="R149" s="156" t="e">
        <f t="shared" si="1"/>
        <v>#N/A</v>
      </c>
      <c r="S149" s="141" t="e">
        <f t="shared" si="2"/>
        <v>#N/A</v>
      </c>
      <c r="T149" s="108"/>
      <c r="V149" s="120"/>
      <c r="W149">
        <f t="shared" si="5"/>
        <v>10</v>
      </c>
      <c r="X149" s="121" t="e">
        <f>VLOOKUP($V$144,'業種・規模_リスク有無 (得点)'!$D$26:$P$41,自己診断シート!$W149+2,FALSE)</f>
        <v>#N/A</v>
      </c>
      <c r="Y149" s="109">
        <f>VLOOKUP($H$94,'組織マネ_リスク影響 (得点)'!$B$14:$M$16,自己診断シート!$W149+1,FALSE)</f>
        <v>0.29652222675719475</v>
      </c>
      <c r="Z149" s="141" t="e">
        <f t="shared" si="3"/>
        <v>#N/A</v>
      </c>
      <c r="AA149" s="141" t="e">
        <f t="shared" si="4"/>
        <v>#N/A</v>
      </c>
      <c r="AB149" s="141"/>
      <c r="AC149" s="141"/>
      <c r="AD149" s="100">
        <v>0.28850273440890412</v>
      </c>
      <c r="AE149" s="100">
        <v>1.1926299428087244</v>
      </c>
      <c r="AG149" s="100"/>
      <c r="AH149" s="100"/>
    </row>
    <row r="150" spans="4:38" ht="17.649999999999999" hidden="1" x14ac:dyDescent="0.4">
      <c r="D150" s="99" t="s">
        <v>113</v>
      </c>
      <c r="E150" t="s">
        <v>219</v>
      </c>
      <c r="I150" s="100" t="s">
        <v>196</v>
      </c>
      <c r="J150" s="100">
        <v>0</v>
      </c>
      <c r="K150">
        <v>10</v>
      </c>
      <c r="L150" s="99" t="s">
        <v>113</v>
      </c>
      <c r="M150" s="100" t="e">
        <f>VLOOKUP(I24,$I$141:$J$144,2,FALSE)</f>
        <v>#N/A</v>
      </c>
      <c r="N150" s="100" t="e">
        <f>VLOOKUP(K24,$I$147:$J$150,2,FALSE)</f>
        <v>#N/A</v>
      </c>
      <c r="O150" s="100" t="e">
        <f>HLOOKUP(M150,シグマ値!$BI$3:$BL$12,$K150,FALSE)</f>
        <v>#N/A</v>
      </c>
      <c r="P150" s="100" t="e">
        <f>HLOOKUP(N150,シグマ値!$BI$15:$BL$24,$K150,FALSE)</f>
        <v>#N/A</v>
      </c>
      <c r="Q150" s="156" t="e">
        <f t="shared" si="0"/>
        <v>#N/A</v>
      </c>
      <c r="R150" s="156" t="e">
        <f t="shared" si="1"/>
        <v>#N/A</v>
      </c>
      <c r="S150" s="141" t="e">
        <f t="shared" si="2"/>
        <v>#N/A</v>
      </c>
      <c r="T150" s="108"/>
      <c r="V150" s="120"/>
      <c r="W150">
        <f t="shared" si="5"/>
        <v>11</v>
      </c>
      <c r="X150" s="121" t="e">
        <f>VLOOKUP($V$144,'業種・規模_リスク有無 (得点)'!$D$26:$P$41,自己診断シート!$W150+2,FALSE)</f>
        <v>#N/A</v>
      </c>
      <c r="Y150" s="109">
        <f>VLOOKUP($H$94,'組織マネ_リスク影響 (得点)'!$B$14:$M$16,自己診断シート!$W150+1,FALSE)</f>
        <v>-4.0364142572572259E-2</v>
      </c>
      <c r="Z150" s="141" t="e">
        <f t="shared" si="3"/>
        <v>#N/A</v>
      </c>
      <c r="AA150" s="141" t="e">
        <f t="shared" si="4"/>
        <v>#N/A</v>
      </c>
      <c r="AB150" s="141"/>
      <c r="AC150" s="141"/>
      <c r="AD150" s="100">
        <v>0.31715574149756265</v>
      </c>
      <c r="AE150" s="100">
        <v>1.0388953068627</v>
      </c>
      <c r="AG150" s="100"/>
      <c r="AH150" s="100"/>
    </row>
    <row r="151" spans="4:38" ht="17.649999999999999" hidden="1" x14ac:dyDescent="0.4"/>
    <row r="152" spans="4:38" ht="17.649999999999999" hidden="1" x14ac:dyDescent="0.4">
      <c r="I152" s="110" t="s">
        <v>210</v>
      </c>
      <c r="J152" s="111"/>
      <c r="L152" s="101" t="s">
        <v>165</v>
      </c>
      <c r="M152" t="e">
        <f>AVERAGE(M142:M150)</f>
        <v>#N/A</v>
      </c>
      <c r="N152" t="e">
        <f>AVERAGE(N142:N150)</f>
        <v>#N/A</v>
      </c>
      <c r="X152" t="e">
        <f>AVERAGE(X142:X150)</f>
        <v>#N/A</v>
      </c>
      <c r="Y152">
        <f>AVERAGE(Y142:Y150)</f>
        <v>9.1732260127095094E-2</v>
      </c>
      <c r="AD152">
        <f>AVERAGE(AD142:AD150)</f>
        <v>0.60523631431532987</v>
      </c>
      <c r="AE152">
        <f>AVERAGE(AE142:AE150)</f>
        <v>1.2275755726151958</v>
      </c>
      <c r="AJ152" t="s">
        <v>165</v>
      </c>
      <c r="AK152">
        <v>36.1111111111111</v>
      </c>
      <c r="AL152">
        <v>25.222222222222221</v>
      </c>
    </row>
    <row r="153" spans="4:38" ht="17.649999999999999" hidden="1" x14ac:dyDescent="0.4">
      <c r="I153" s="140" t="s">
        <v>161</v>
      </c>
      <c r="J153" s="100">
        <v>3</v>
      </c>
      <c r="L153" s="101" t="s">
        <v>166</v>
      </c>
      <c r="M153" t="e">
        <f>STDEV(M142:M150)</f>
        <v>#N/A</v>
      </c>
      <c r="N153" t="e">
        <f>STDEV(N142:N150)</f>
        <v>#N/A</v>
      </c>
      <c r="X153" t="e">
        <f>STDEV(X142:X150)</f>
        <v>#N/A</v>
      </c>
      <c r="Y153">
        <f>STDEV(Y142:Y150)</f>
        <v>0.12707479742494457</v>
      </c>
      <c r="AD153">
        <f>STDEV(AD142:AD150)</f>
        <v>0.39247374717333289</v>
      </c>
      <c r="AE153">
        <f>STDEV(AE142:AE150)</f>
        <v>0.19351692742996426</v>
      </c>
      <c r="AJ153" t="s">
        <v>166</v>
      </c>
      <c r="AK153">
        <v>24.23553405871451</v>
      </c>
      <c r="AL153">
        <v>8.1819584724223855</v>
      </c>
    </row>
    <row r="154" spans="4:38" ht="17.649999999999999" hidden="1" x14ac:dyDescent="0.4">
      <c r="I154" s="140" t="s">
        <v>162</v>
      </c>
      <c r="J154" s="100">
        <v>2</v>
      </c>
    </row>
    <row r="155" spans="4:38" ht="17.649999999999999" hidden="1" x14ac:dyDescent="0.4">
      <c r="I155" s="140" t="s">
        <v>163</v>
      </c>
      <c r="J155" s="100">
        <v>1</v>
      </c>
      <c r="L155" s="101" t="s">
        <v>167</v>
      </c>
      <c r="M155" t="e">
        <f>M152</f>
        <v>#N/A</v>
      </c>
      <c r="N155" t="e">
        <f>N152</f>
        <v>#N/A</v>
      </c>
      <c r="X155" t="e">
        <f>X152</f>
        <v>#N/A</v>
      </c>
      <c r="Y155">
        <f>Y152</f>
        <v>9.1732260127095094E-2</v>
      </c>
      <c r="AD155">
        <f>AD152</f>
        <v>0.60523631431532987</v>
      </c>
      <c r="AE155">
        <f>AE152</f>
        <v>1.2275755726151958</v>
      </c>
      <c r="AJ155" t="s">
        <v>167</v>
      </c>
      <c r="AK155">
        <v>36.111111111111114</v>
      </c>
      <c r="AL155">
        <v>25.222222222222221</v>
      </c>
    </row>
    <row r="156" spans="4:38" ht="17.649999999999999" hidden="1" x14ac:dyDescent="0.4">
      <c r="I156" s="140" t="s">
        <v>164</v>
      </c>
      <c r="J156" s="100">
        <v>0</v>
      </c>
      <c r="M156" t="e">
        <f>M155</f>
        <v>#N/A</v>
      </c>
      <c r="N156" t="e">
        <f>MAX(N142:N150)+5</f>
        <v>#N/A</v>
      </c>
      <c r="X156" t="e">
        <f>X155</f>
        <v>#N/A</v>
      </c>
      <c r="Y156">
        <f>MAX(Y142:Y150)+5</f>
        <v>5.2965222267571948</v>
      </c>
      <c r="AD156">
        <f>AD155</f>
        <v>0.60523631431532987</v>
      </c>
      <c r="AE156" s="102" t="e">
        <f>MAX(AE142:AE150,N142:N150,Y142:Y150)</f>
        <v>#N/A</v>
      </c>
      <c r="AK156">
        <v>36.111111111111114</v>
      </c>
      <c r="AL156">
        <v>43</v>
      </c>
    </row>
    <row r="157" spans="4:38" ht="17.649999999999999" hidden="1" x14ac:dyDescent="0.4">
      <c r="M157" t="e">
        <f>MAX(M142:M150)+5</f>
        <v>#N/A</v>
      </c>
      <c r="N157" t="e">
        <f>N156</f>
        <v>#N/A</v>
      </c>
      <c r="X157" t="e">
        <f>MAX(X142:X150)+5</f>
        <v>#N/A</v>
      </c>
      <c r="Y157">
        <f>Y156</f>
        <v>5.2965222267571948</v>
      </c>
      <c r="AD157" s="102" t="e">
        <f>MAX(AD142:AD150,M142:M150,X142:X150)</f>
        <v>#N/A</v>
      </c>
      <c r="AE157" t="e">
        <f>AE156</f>
        <v>#N/A</v>
      </c>
      <c r="AK157">
        <v>80</v>
      </c>
      <c r="AL157">
        <v>43</v>
      </c>
    </row>
    <row r="158" spans="4:38" ht="17.649999999999999" hidden="1" x14ac:dyDescent="0.4">
      <c r="M158" t="e">
        <f>M157</f>
        <v>#N/A</v>
      </c>
      <c r="N158" t="e">
        <f>N155</f>
        <v>#N/A</v>
      </c>
      <c r="X158" t="e">
        <f>X157</f>
        <v>#N/A</v>
      </c>
      <c r="Y158">
        <f>Y155</f>
        <v>9.1732260127095094E-2</v>
      </c>
      <c r="AD158" t="e">
        <f>AD157</f>
        <v>#N/A</v>
      </c>
      <c r="AE158">
        <f>AE155</f>
        <v>1.2275755726151958</v>
      </c>
      <c r="AK158">
        <v>80</v>
      </c>
      <c r="AL158">
        <v>25.222222222222221</v>
      </c>
    </row>
    <row r="159" spans="4:38" ht="17.649999999999999" hidden="1" x14ac:dyDescent="0.4">
      <c r="M159" t="e">
        <f>M155</f>
        <v>#N/A</v>
      </c>
      <c r="N159" t="e">
        <f>N155</f>
        <v>#N/A</v>
      </c>
      <c r="X159" t="e">
        <f>X155</f>
        <v>#N/A</v>
      </c>
      <c r="Y159">
        <f>Y155</f>
        <v>9.1732260127095094E-2</v>
      </c>
      <c r="AD159">
        <f>AD155</f>
        <v>0.60523631431532987</v>
      </c>
      <c r="AE159">
        <f>AE155</f>
        <v>1.2275755726151958</v>
      </c>
      <c r="AK159">
        <v>36.111111111111114</v>
      </c>
      <c r="AL159">
        <v>25.222222222222221</v>
      </c>
    </row>
    <row r="160" spans="4:38" ht="17.649999999999999" hidden="1" x14ac:dyDescent="0.4"/>
    <row r="161" spans="12:38" ht="17.649999999999999" hidden="1" x14ac:dyDescent="0.4">
      <c r="L161" t="s">
        <v>168</v>
      </c>
      <c r="M161">
        <v>0</v>
      </c>
      <c r="N161" t="e">
        <f>N152</f>
        <v>#N/A</v>
      </c>
      <c r="X161">
        <v>0</v>
      </c>
      <c r="Y161">
        <f>Y152</f>
        <v>9.1732260127095094E-2</v>
      </c>
      <c r="AD161">
        <v>0</v>
      </c>
      <c r="AE161">
        <f>AE152</f>
        <v>1.2275755726151958</v>
      </c>
      <c r="AJ161" t="s">
        <v>168</v>
      </c>
      <c r="AK161">
        <v>0</v>
      </c>
      <c r="AL161">
        <v>25.222222222222221</v>
      </c>
    </row>
    <row r="162" spans="12:38" ht="17.649999999999999" hidden="1" x14ac:dyDescent="0.4">
      <c r="M162" t="e">
        <f>M157</f>
        <v>#N/A</v>
      </c>
      <c r="N162" t="e">
        <f>N161</f>
        <v>#N/A</v>
      </c>
      <c r="X162" t="e">
        <f>X157</f>
        <v>#N/A</v>
      </c>
      <c r="Y162">
        <f>Y161</f>
        <v>9.1732260127095094E-2</v>
      </c>
      <c r="AD162">
        <v>4</v>
      </c>
      <c r="AE162">
        <f>AE161</f>
        <v>1.2275755726151958</v>
      </c>
      <c r="AK162">
        <v>80</v>
      </c>
      <c r="AL162">
        <v>25.222222222222221</v>
      </c>
    </row>
    <row r="163" spans="12:38" ht="17.649999999999999" hidden="1" x14ac:dyDescent="0.4">
      <c r="M163" t="e">
        <f>M152</f>
        <v>#N/A</v>
      </c>
      <c r="N163">
        <v>0</v>
      </c>
      <c r="X163" t="e">
        <f>X152</f>
        <v>#N/A</v>
      </c>
      <c r="Y163">
        <v>0</v>
      </c>
      <c r="AD163">
        <f>AD152</f>
        <v>0.60523631431532987</v>
      </c>
      <c r="AE163">
        <v>0</v>
      </c>
      <c r="AK163">
        <v>36.111111111111114</v>
      </c>
      <c r="AL163">
        <v>0</v>
      </c>
    </row>
    <row r="164" spans="12:38" ht="17.649999999999999" hidden="1" x14ac:dyDescent="0.4">
      <c r="M164" t="e">
        <f>M163</f>
        <v>#N/A</v>
      </c>
      <c r="N164" t="e">
        <f>N157</f>
        <v>#N/A</v>
      </c>
      <c r="X164" t="e">
        <f>X163</f>
        <v>#N/A</v>
      </c>
      <c r="Y164">
        <f>Y157</f>
        <v>5.2965222267571948</v>
      </c>
      <c r="AD164">
        <f>AD163</f>
        <v>0.60523631431532987</v>
      </c>
      <c r="AE164">
        <v>4</v>
      </c>
      <c r="AK164">
        <v>36.111111111111114</v>
      </c>
      <c r="AL164">
        <v>43</v>
      </c>
    </row>
    <row r="165" spans="12:38" ht="17.649999999999999" hidden="1" x14ac:dyDescent="0.4"/>
    <row r="166" spans="12:38" ht="17.649999999999999" hidden="1" x14ac:dyDescent="0.4">
      <c r="Z166" t="s">
        <v>169</v>
      </c>
      <c r="AD166">
        <f>STDEV(AD142:AD150)</f>
        <v>0.39247374717333289</v>
      </c>
      <c r="AE166">
        <f>STDEV(AE142:AE150)</f>
        <v>0.19351692742996426</v>
      </c>
    </row>
    <row r="167" spans="12:38" collapsed="1" x14ac:dyDescent="0.4"/>
  </sheetData>
  <sheetProtection sheet="1" objects="1" scenarios="1"/>
  <mergeCells count="41">
    <mergeCell ref="A1:L1"/>
    <mergeCell ref="A59:L59"/>
    <mergeCell ref="A97:L97"/>
    <mergeCell ref="J61:L61"/>
    <mergeCell ref="I20:J21"/>
    <mergeCell ref="K20:L21"/>
    <mergeCell ref="K16:L17"/>
    <mergeCell ref="K18:L19"/>
    <mergeCell ref="I10:J11"/>
    <mergeCell ref="K10:L11"/>
    <mergeCell ref="I12:J13"/>
    <mergeCell ref="K12:L13"/>
    <mergeCell ref="I14:J15"/>
    <mergeCell ref="K14:L15"/>
    <mergeCell ref="I7:J7"/>
    <mergeCell ref="K7:L7"/>
    <mergeCell ref="K22:L23"/>
    <mergeCell ref="K24:L25"/>
    <mergeCell ref="J63:L63"/>
    <mergeCell ref="K8:L9"/>
    <mergeCell ref="I71:L72"/>
    <mergeCell ref="I70:L70"/>
    <mergeCell ref="I8:J9"/>
    <mergeCell ref="I16:J17"/>
    <mergeCell ref="I18:J19"/>
    <mergeCell ref="I22:J23"/>
    <mergeCell ref="I24:J25"/>
    <mergeCell ref="A133:M136"/>
    <mergeCell ref="C55:L57"/>
    <mergeCell ref="C128:L130"/>
    <mergeCell ref="I91:L92"/>
    <mergeCell ref="I94:L95"/>
    <mergeCell ref="I73:L74"/>
    <mergeCell ref="I75:L76"/>
    <mergeCell ref="I77:L78"/>
    <mergeCell ref="I81:L82"/>
    <mergeCell ref="I83:L84"/>
    <mergeCell ref="I85:L86"/>
    <mergeCell ref="I87:L88"/>
    <mergeCell ref="I79:L80"/>
    <mergeCell ref="I89:L90"/>
  </mergeCells>
  <phoneticPr fontId="18"/>
  <dataValidations count="4">
    <dataValidation type="list" allowBlank="1" showInputMessage="1" showErrorMessage="1" sqref="J63:L63">
      <formula1>"100人未満,100人以上"</formula1>
    </dataValidation>
    <dataValidation type="list" allowBlank="1" showInputMessage="1" showErrorMessage="1" sqref="I8:J25">
      <formula1>$I$141:$I$144</formula1>
    </dataValidation>
    <dataValidation type="list" allowBlank="1" showInputMessage="1" showErrorMessage="1" sqref="K8:L25">
      <formula1>$I$147:$I$150</formula1>
    </dataValidation>
    <dataValidation type="list" allowBlank="1" showInputMessage="1" showErrorMessage="1" sqref="I71:L92">
      <formula1>$I$153:$I$156</formula1>
    </dataValidation>
  </dataValidations>
  <printOptions horizontalCentered="1"/>
  <pageMargins left="0.70866141732283472" right="0.70866141732283472" top="0.74803149606299213" bottom="0.74803149606299213" header="0.31496062992125984" footer="0.31496062992125984"/>
  <pageSetup paperSize="8" fitToHeight="0" orientation="portrait" r:id="rId1"/>
  <headerFooter>
    <oddHeader>&amp;C&amp;"-,太字"自社のトラブル対策　優先度診断ツール</oddHeader>
  </headerFooter>
  <rowBreaks count="2" manualBreakCount="2">
    <brk id="58" max="13" man="1"/>
    <brk id="9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シグマ値!$A$75:$A$82</xm:f>
          </x14:formula1>
          <xm:sqref>J61:L61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業種・規模_リスク有無 (得点)</vt:lpstr>
      <vt:lpstr>組織マネ_リスク影響 (得点)</vt:lpstr>
      <vt:lpstr>シグマ値</vt:lpstr>
      <vt:lpstr>自己診断シート</vt:lpstr>
      <vt:lpstr>自己診断シート!Print_Area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厚生労働省ネットワークシステム</cp:lastModifiedBy>
  <cp:lastPrinted>2019-10-25T09:17:27Z</cp:lastPrinted>
  <dcterms:created xsi:type="dcterms:W3CDTF">2019-09-26T02:26:41Z</dcterms:created>
  <dcterms:modified xsi:type="dcterms:W3CDTF">2020-10-20T07:59:14Z</dcterms:modified>
</cp:coreProperties>
</file>