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https://mhlwlan.sharepoint.com/sites/10807000/WorkingDocLib/030_薬価・安定供給/０８．薬価ライン/20_薬価改定/★令和９年薬価改定★/00_不採算品再算定/02 希望調査事務連絡②（別紙１～４）/01_課内確認/"/>
    </mc:Choice>
  </mc:AlternateContent>
  <xr:revisionPtr revIDLastSave="158" documentId="13_ncr:1_{5901100A-FFD0-4BF6-83D4-3D6128DBE7D7}" xr6:coauthVersionLast="47" xr6:coauthVersionMax="47" xr10:uidLastSave="{A1BD68FD-043A-47FD-9349-A3F6107E84ED}"/>
  <bookViews>
    <workbookView xWindow="-28920" yWindow="-120" windowWidth="29040" windowHeight="15720" tabRatio="769" activeTab="2" xr2:uid="{00000000-000D-0000-FFFF-FFFF00000000}"/>
  </bookViews>
  <sheets>
    <sheet name="記入例（１）" sheetId="18" r:id="rId1"/>
    <sheet name="記入例（２）" sheetId="19" r:id="rId2"/>
    <sheet name="（注射薬用）【企業名】 " sheetId="16" r:id="rId3"/>
    <sheet name="（注射薬以外用）【企業名】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9" l="1"/>
  <c r="H17" i="19"/>
  <c r="H15" i="19"/>
  <c r="H13" i="19"/>
  <c r="F11" i="19"/>
  <c r="H10" i="19"/>
  <c r="F10" i="19"/>
  <c r="G10" i="19" s="1"/>
  <c r="F9" i="19"/>
  <c r="G9" i="19" s="1"/>
  <c r="H8" i="19"/>
  <c r="F6" i="19"/>
  <c r="G6" i="19" s="1"/>
  <c r="H5" i="19"/>
  <c r="F5" i="19" s="1"/>
  <c r="F4" i="19"/>
  <c r="H5" i="18"/>
  <c r="C21" i="18"/>
  <c r="H17" i="18"/>
  <c r="H15" i="18"/>
  <c r="H13" i="18"/>
  <c r="F11" i="18"/>
  <c r="H11" i="18" s="1"/>
  <c r="E11" i="18"/>
  <c r="D11" i="18"/>
  <c r="H10" i="18"/>
  <c r="F10" i="18"/>
  <c r="G10" i="18" s="1"/>
  <c r="C10" i="18"/>
  <c r="D10" i="18" s="1"/>
  <c r="F9" i="18"/>
  <c r="G9" i="18" s="1"/>
  <c r="D9" i="18"/>
  <c r="H8" i="18"/>
  <c r="F7" i="18"/>
  <c r="F6" i="18"/>
  <c r="H6" i="18" s="1"/>
  <c r="D6" i="18"/>
  <c r="F5" i="18"/>
  <c r="G5" i="18" s="1"/>
  <c r="C5" i="18"/>
  <c r="E6" i="18" s="1"/>
  <c r="F4" i="18"/>
  <c r="G4" i="18" s="1"/>
  <c r="D4" i="18"/>
  <c r="H11" i="19" l="1"/>
  <c r="F7" i="19"/>
  <c r="H6" i="19"/>
  <c r="G5" i="19"/>
  <c r="G11" i="19"/>
  <c r="G4" i="19"/>
  <c r="F12" i="18"/>
  <c r="G7" i="18"/>
  <c r="G11" i="18"/>
  <c r="C7" i="18"/>
  <c r="D5" i="18"/>
  <c r="F8" i="18"/>
  <c r="G8" i="18" s="1"/>
  <c r="G6" i="18"/>
  <c r="D4" i="1"/>
  <c r="C5" i="1"/>
  <c r="D5" i="1" s="1"/>
  <c r="D6" i="1"/>
  <c r="D9" i="1"/>
  <c r="C10" i="1"/>
  <c r="D10" i="1" s="1"/>
  <c r="D11" i="1"/>
  <c r="C21" i="1"/>
  <c r="G7" i="19" l="1"/>
  <c r="F8" i="19"/>
  <c r="G8" i="19" s="1"/>
  <c r="G12" i="18"/>
  <c r="F16" i="18"/>
  <c r="D7" i="18"/>
  <c r="C8" i="18"/>
  <c r="D8" i="18" s="1"/>
  <c r="E11" i="1"/>
  <c r="C7" i="1"/>
  <c r="E6" i="1"/>
  <c r="F12" i="19" l="1"/>
  <c r="C12" i="18"/>
  <c r="F15" i="18"/>
  <c r="G15" i="18" s="1"/>
  <c r="F13" i="18"/>
  <c r="G16" i="18"/>
  <c r="F18" i="18"/>
  <c r="D7" i="1"/>
  <c r="C8" i="1"/>
  <c r="D8" i="1" s="1"/>
  <c r="F16" i="19" l="1"/>
  <c r="G12" i="19"/>
  <c r="F17" i="18"/>
  <c r="G17" i="18" s="1"/>
  <c r="F19" i="18"/>
  <c r="G19" i="18" s="1"/>
  <c r="G18" i="18"/>
  <c r="G13" i="18"/>
  <c r="F14" i="18"/>
  <c r="G14" i="18" s="1"/>
  <c r="D12" i="18"/>
  <c r="C16" i="18"/>
  <c r="C12" i="1"/>
  <c r="F13" i="19" l="1"/>
  <c r="F18" i="19"/>
  <c r="F15" i="19"/>
  <c r="G15" i="19" s="1"/>
  <c r="G16" i="19"/>
  <c r="D21" i="19"/>
  <c r="F20" i="18"/>
  <c r="G20" i="18" s="1"/>
  <c r="G21" i="18" s="1"/>
  <c r="I22" i="18" s="1"/>
  <c r="C18" i="18"/>
  <c r="C15" i="18"/>
  <c r="D15" i="18" s="1"/>
  <c r="D16" i="18"/>
  <c r="C13" i="18"/>
  <c r="C16" i="1"/>
  <c r="D12" i="1"/>
  <c r="G18" i="19" l="1"/>
  <c r="F17" i="19"/>
  <c r="G17" i="19" s="1"/>
  <c r="F19" i="19"/>
  <c r="G19" i="19" s="1"/>
  <c r="G13" i="19"/>
  <c r="F14" i="19"/>
  <c r="G14" i="19" s="1"/>
  <c r="D13" i="18"/>
  <c r="C14" i="18"/>
  <c r="D14" i="18" s="1"/>
  <c r="C17" i="18"/>
  <c r="D17" i="18" s="1"/>
  <c r="C19" i="18"/>
  <c r="D19" i="18" s="1"/>
  <c r="D18" i="18"/>
  <c r="C15" i="1"/>
  <c r="D15" i="1" s="1"/>
  <c r="C18" i="1"/>
  <c r="D16" i="1"/>
  <c r="C13" i="1"/>
  <c r="F20" i="19" l="1"/>
  <c r="G20" i="19" s="1"/>
  <c r="G21" i="19" s="1"/>
  <c r="I22" i="19" s="1"/>
  <c r="C20" i="18"/>
  <c r="D20" i="18" s="1"/>
  <c r="D21" i="18" s="1"/>
  <c r="D13" i="1"/>
  <c r="C14" i="1"/>
  <c r="D14" i="1" s="1"/>
  <c r="D18" i="1"/>
  <c r="C19" i="1"/>
  <c r="D19" i="1" s="1"/>
  <c r="C17" i="1"/>
  <c r="D17" i="1" s="1"/>
  <c r="C20" i="1" l="1"/>
  <c r="D20" i="1" s="1"/>
  <c r="D21" i="1" s="1"/>
  <c r="H13" i="1" l="1"/>
  <c r="C21" i="16" l="1"/>
  <c r="H17" i="16"/>
  <c r="H15" i="16"/>
  <c r="H13" i="16"/>
  <c r="F11" i="16"/>
  <c r="G11" i="16" s="1"/>
  <c r="D11" i="16"/>
  <c r="H10" i="16"/>
  <c r="F10" i="16" s="1"/>
  <c r="D10" i="16"/>
  <c r="C10" i="16"/>
  <c r="E11" i="16" s="1"/>
  <c r="G9" i="16"/>
  <c r="F9" i="16"/>
  <c r="D9" i="16"/>
  <c r="H8" i="16"/>
  <c r="F6" i="16"/>
  <c r="H6" i="16" s="1"/>
  <c r="D6" i="16"/>
  <c r="H5" i="16"/>
  <c r="F5" i="16"/>
  <c r="G5" i="16" s="1"/>
  <c r="C5" i="16"/>
  <c r="D5" i="16" s="1"/>
  <c r="G4" i="16"/>
  <c r="F4" i="16"/>
  <c r="D4" i="16"/>
  <c r="H15" i="1"/>
  <c r="H17" i="1"/>
  <c r="H8" i="1"/>
  <c r="H10" i="1"/>
  <c r="F10" i="1"/>
  <c r="F7" i="16" l="1"/>
  <c r="F8" i="16" s="1"/>
  <c r="G8" i="16" s="1"/>
  <c r="C7" i="16"/>
  <c r="D7" i="16" s="1"/>
  <c r="G10" i="16"/>
  <c r="H11" i="16"/>
  <c r="E6" i="16"/>
  <c r="G6" i="16"/>
  <c r="C8" i="16" l="1"/>
  <c r="D8" i="16" s="1"/>
  <c r="G7" i="16"/>
  <c r="F12" i="16"/>
  <c r="G12" i="16" s="1"/>
  <c r="C12" i="16" l="1"/>
  <c r="C16" i="16" s="1"/>
  <c r="F16" i="16"/>
  <c r="F15" i="16" s="1"/>
  <c r="G15" i="16" s="1"/>
  <c r="D12" i="16" l="1"/>
  <c r="G16" i="16"/>
  <c r="F18" i="16"/>
  <c r="F19" i="16" s="1"/>
  <c r="G19" i="16" s="1"/>
  <c r="F13" i="16"/>
  <c r="G13" i="16" s="1"/>
  <c r="F17" i="16"/>
  <c r="G17" i="16" s="1"/>
  <c r="G18" i="16"/>
  <c r="F14" i="16"/>
  <c r="G14" i="16" s="1"/>
  <c r="C18" i="16"/>
  <c r="C15" i="16"/>
  <c r="D15" i="16" s="1"/>
  <c r="D16" i="16"/>
  <c r="C13" i="16"/>
  <c r="C19" i="16" l="1"/>
  <c r="D19" i="16" s="1"/>
  <c r="C17" i="16"/>
  <c r="D17" i="16" s="1"/>
  <c r="D18" i="16"/>
  <c r="F20" i="16"/>
  <c r="G20" i="16" s="1"/>
  <c r="D13" i="16"/>
  <c r="C14" i="16"/>
  <c r="D14" i="16" s="1"/>
  <c r="G21" i="16" l="1"/>
  <c r="I22" i="16" s="1"/>
  <c r="C20" i="16"/>
  <c r="D20" i="16" s="1"/>
  <c r="D21" i="16" s="1"/>
  <c r="G10" i="1" l="1"/>
  <c r="F4" i="1"/>
  <c r="G4" i="1" s="1"/>
  <c r="F11" i="1"/>
  <c r="H11" i="1" s="1"/>
  <c r="F9" i="1"/>
  <c r="F6" i="1"/>
  <c r="H5" i="1"/>
  <c r="F5" i="1" s="1"/>
  <c r="G6" i="1" l="1"/>
  <c r="F7" i="1"/>
  <c r="G7" i="1" s="1"/>
  <c r="H6" i="1"/>
  <c r="G9" i="1"/>
  <c r="G5" i="1"/>
  <c r="G11" i="1"/>
  <c r="F8" i="1" l="1"/>
  <c r="G8" i="1" s="1"/>
  <c r="F12" i="1" l="1"/>
  <c r="F16" i="1" s="1"/>
  <c r="F13" i="1" l="1"/>
  <c r="F14" i="1" s="1"/>
  <c r="G14" i="1" s="1"/>
  <c r="F18" i="1"/>
  <c r="G18" i="1" s="1"/>
  <c r="F15" i="1"/>
  <c r="G15" i="1" s="1"/>
  <c r="G16" i="1"/>
  <c r="G12" i="1"/>
  <c r="G13" i="1" l="1"/>
  <c r="F19" i="1"/>
  <c r="G19" i="1" s="1"/>
  <c r="F17" i="1"/>
  <c r="G17" i="1" s="1"/>
  <c r="F20" i="1" l="1"/>
  <c r="G20" i="1" s="1"/>
  <c r="G21" i="1" s="1"/>
  <c r="I22" i="1" s="1"/>
</calcChain>
</file>

<file path=xl/sharedStrings.xml><?xml version="1.0" encoding="utf-8"?>
<sst xmlns="http://schemas.openxmlformats.org/spreadsheetml/2006/main" count="129" uniqueCount="37">
  <si>
    <t>1</t>
    <phoneticPr fontId="1"/>
  </si>
  <si>
    <t>希望価格</t>
  </si>
  <si>
    <t>算定価格</t>
  </si>
  <si>
    <t>（単価）</t>
    <rPh sb="1" eb="3">
      <t>タンカ</t>
    </rPh>
    <phoneticPr fontId="1"/>
  </si>
  <si>
    <t>（単価）</t>
  </si>
  <si>
    <t>査定</t>
  </si>
  <si>
    <t>製造原料費</t>
  </si>
  <si>
    <t>労務費</t>
  </si>
  <si>
    <t>製造経費</t>
  </si>
  <si>
    <t>小計（１）</t>
  </si>
  <si>
    <t>小分目欠</t>
  </si>
  <si>
    <t>容器包装材料費</t>
  </si>
  <si>
    <t>小計（２）</t>
  </si>
  <si>
    <t>一般管理費</t>
  </si>
  <si>
    <t>小計（３）</t>
  </si>
  <si>
    <t>営業利益</t>
  </si>
  <si>
    <t>小計（４）</t>
  </si>
  <si>
    <t>流通経費</t>
  </si>
  <si>
    <t>小計（５）</t>
  </si>
  <si>
    <t>消費税</t>
  </si>
  <si>
    <t>薬価</t>
  </si>
  <si>
    <t>円</t>
  </si>
  <si>
    <t>現行薬価</t>
    <rPh sb="2" eb="4">
      <t>ヤッカ</t>
    </rPh>
    <phoneticPr fontId="1"/>
  </si>
  <si>
    <t>円</t>
    <rPh sb="0" eb="1">
      <t>エン</t>
    </rPh>
    <phoneticPr fontId="1"/>
  </si>
  <si>
    <t>袋?錠？</t>
    <rPh sb="0" eb="1">
      <t>フクロ</t>
    </rPh>
    <rPh sb="2" eb="3">
      <t>ジョウ</t>
    </rPh>
    <phoneticPr fontId="1"/>
  </si>
  <si>
    <t>医薬品販売名</t>
    <rPh sb="0" eb="3">
      <t>イヤクヒン</t>
    </rPh>
    <rPh sb="3" eb="5">
      <t>ハンバイ</t>
    </rPh>
    <rPh sb="5" eb="6">
      <t>メイ</t>
    </rPh>
    <phoneticPr fontId="1"/>
  </si>
  <si>
    <t>規格単位</t>
    <rPh sb="0" eb="2">
      <t>キカク</t>
    </rPh>
    <rPh sb="2" eb="4">
      <t>タンイ</t>
    </rPh>
    <phoneticPr fontId="1"/>
  </si>
  <si>
    <t>備考</t>
    <rPh sb="0" eb="2">
      <t>ビコウ</t>
    </rPh>
    <phoneticPr fontId="1"/>
  </si>
  <si>
    <t>労務時間、労務費単価を記載</t>
    <rPh sb="0" eb="2">
      <t>ロウム</t>
    </rPh>
    <rPh sb="2" eb="4">
      <t>ジカン</t>
    </rPh>
    <rPh sb="5" eb="8">
      <t>ロウムヒ</t>
    </rPh>
    <rPh sb="8" eb="10">
      <t>タンカ</t>
    </rPh>
    <rPh sb="11" eb="13">
      <t>キサイ</t>
    </rPh>
    <phoneticPr fontId="1"/>
  </si>
  <si>
    <t>局方○○軟膏</t>
    <rPh sb="0" eb="2">
      <t>キョクホウ</t>
    </rPh>
    <rPh sb="4" eb="6">
      <t>ナンコウ</t>
    </rPh>
    <phoneticPr fontId="1"/>
  </si>
  <si>
    <t>本</t>
    <rPh sb="0" eb="1">
      <t>ホン</t>
    </rPh>
    <phoneticPr fontId="1"/>
  </si>
  <si>
    <t>10g×10本×200箱</t>
    <rPh sb="6" eb="7">
      <t>ホン</t>
    </rPh>
    <rPh sb="11" eb="12">
      <t>ハコ</t>
    </rPh>
    <phoneticPr fontId="1"/>
  </si>
  <si>
    <t>○○カプセル</t>
  </si>
  <si>
    <t>25mg1カプセル</t>
  </si>
  <si>
    <t>カプセル</t>
  </si>
  <si>
    <t>1g</t>
  </si>
  <si>
    <t>管?瓶？</t>
    <rPh sb="0" eb="1">
      <t>カン</t>
    </rPh>
    <rPh sb="2" eb="3">
      <t>ビン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</si>
</sst>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yy/mm/dd"/>
    <numFmt numFmtId="177" formatCode="0.0%"/>
    <numFmt numFmtId="178" formatCode="0.0_ "/>
    <numFmt numFmtId="179" formatCode="#,##0.00_ "/>
    <numFmt numFmtId="180" formatCode="0.0000_ "/>
    <numFmt numFmtId="181" formatCode="#,##0.00&quot;時間&quot;"/>
    <numFmt numFmtId="182" formatCode="#,###&quot;円&quot;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7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double">
        <color indexed="64"/>
      </right>
      <top style="medium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176" fontId="0" fillId="0" borderId="0" xfId="0" applyNumberFormat="1">
      <alignment vertical="center"/>
    </xf>
    <xf numFmtId="49" fontId="0" fillId="0" borderId="1" xfId="0" applyNumberFormat="1" applyBorder="1">
      <alignment vertical="center"/>
    </xf>
    <xf numFmtId="177" fontId="0" fillId="0" borderId="3" xfId="0" applyNumberFormat="1" applyBorder="1">
      <alignment vertical="center"/>
    </xf>
    <xf numFmtId="49" fontId="0" fillId="0" borderId="4" xfId="0" applyNumberFormat="1" applyBorder="1">
      <alignment vertical="center"/>
    </xf>
    <xf numFmtId="0" fontId="0" fillId="0" borderId="5" xfId="0" applyBorder="1">
      <alignment vertical="center"/>
    </xf>
    <xf numFmtId="3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7" fontId="0" fillId="0" borderId="7" xfId="0" applyNumberFormat="1" applyBorder="1" applyAlignment="1">
      <alignment horizontal="center" vertical="center"/>
    </xf>
    <xf numFmtId="177" fontId="0" fillId="0" borderId="8" xfId="0" applyNumberFormat="1" applyBorder="1">
      <alignment vertical="center"/>
    </xf>
    <xf numFmtId="4" fontId="0" fillId="0" borderId="9" xfId="0" applyNumberFormat="1" applyBorder="1">
      <alignment vertical="center"/>
    </xf>
    <xf numFmtId="3" fontId="0" fillId="0" borderId="10" xfId="0" applyNumberFormat="1" applyBorder="1">
      <alignment vertical="center"/>
    </xf>
    <xf numFmtId="3" fontId="0" fillId="0" borderId="13" xfId="0" applyNumberFormat="1" applyBorder="1">
      <alignment vertical="center"/>
    </xf>
    <xf numFmtId="177" fontId="0" fillId="0" borderId="14" xfId="0" applyNumberFormat="1" applyBorder="1">
      <alignment vertical="center"/>
    </xf>
    <xf numFmtId="3" fontId="0" fillId="0" borderId="15" xfId="0" applyNumberFormat="1" applyBorder="1">
      <alignment vertical="center"/>
    </xf>
    <xf numFmtId="4" fontId="0" fillId="0" borderId="16" xfId="0" applyNumberFormat="1" applyBorder="1">
      <alignment vertical="center"/>
    </xf>
    <xf numFmtId="178" fontId="0" fillId="0" borderId="19" xfId="0" applyNumberFormat="1" applyBorder="1">
      <alignment vertical="center"/>
    </xf>
    <xf numFmtId="4" fontId="0" fillId="0" borderId="20" xfId="0" applyNumberFormat="1" applyBorder="1">
      <alignment vertical="center"/>
    </xf>
    <xf numFmtId="177" fontId="0" fillId="0" borderId="21" xfId="0" applyNumberFormat="1" applyBorder="1">
      <alignment vertical="center"/>
    </xf>
    <xf numFmtId="177" fontId="0" fillId="0" borderId="23" xfId="0" applyNumberFormat="1" applyBorder="1">
      <alignment vertical="center"/>
    </xf>
    <xf numFmtId="3" fontId="0" fillId="0" borderId="24" xfId="0" applyNumberFormat="1" applyBorder="1">
      <alignment vertical="center"/>
    </xf>
    <xf numFmtId="4" fontId="0" fillId="0" borderId="25" xfId="0" applyNumberFormat="1" applyBorder="1">
      <alignment vertical="center"/>
    </xf>
    <xf numFmtId="3" fontId="0" fillId="0" borderId="26" xfId="0" applyNumberFormat="1" applyBorder="1">
      <alignment vertical="center"/>
    </xf>
    <xf numFmtId="3" fontId="0" fillId="0" borderId="27" xfId="0" applyNumberFormat="1" applyBorder="1">
      <alignment vertical="center"/>
    </xf>
    <xf numFmtId="4" fontId="0" fillId="0" borderId="28" xfId="0" applyNumberFormat="1" applyBorder="1">
      <alignment vertical="center"/>
    </xf>
    <xf numFmtId="177" fontId="0" fillId="0" borderId="31" xfId="0" applyNumberFormat="1" applyBorder="1">
      <alignment vertical="center"/>
    </xf>
    <xf numFmtId="3" fontId="0" fillId="0" borderId="17" xfId="0" applyNumberFormat="1" applyBorder="1">
      <alignment vertical="center"/>
    </xf>
    <xf numFmtId="177" fontId="0" fillId="0" borderId="19" xfId="0" applyNumberFormat="1" applyBorder="1">
      <alignment vertical="center"/>
    </xf>
    <xf numFmtId="177" fontId="0" fillId="0" borderId="26" xfId="0" applyNumberFormat="1" applyBorder="1">
      <alignment vertical="center"/>
    </xf>
    <xf numFmtId="3" fontId="0" fillId="0" borderId="32" xfId="0" applyNumberFormat="1" applyBorder="1">
      <alignment vertical="center"/>
    </xf>
    <xf numFmtId="4" fontId="0" fillId="0" borderId="33" xfId="0" applyNumberFormat="1" applyBorder="1">
      <alignment vertical="center"/>
    </xf>
    <xf numFmtId="177" fontId="0" fillId="0" borderId="36" xfId="0" applyNumberFormat="1" applyBorder="1">
      <alignment vertical="center"/>
    </xf>
    <xf numFmtId="3" fontId="0" fillId="0" borderId="37" xfId="0" applyNumberFormat="1" applyBorder="1">
      <alignment vertical="center"/>
    </xf>
    <xf numFmtId="4" fontId="0" fillId="0" borderId="6" xfId="0" applyNumberFormat="1" applyBorder="1">
      <alignment vertical="center"/>
    </xf>
    <xf numFmtId="177" fontId="0" fillId="0" borderId="7" xfId="0" applyNumberFormat="1" applyBorder="1">
      <alignment vertical="center"/>
    </xf>
    <xf numFmtId="177" fontId="0" fillId="0" borderId="39" xfId="0" applyNumberFormat="1" applyBorder="1">
      <alignment vertical="center"/>
    </xf>
    <xf numFmtId="3" fontId="0" fillId="0" borderId="40" xfId="0" applyNumberFormat="1" applyBorder="1">
      <alignment vertical="center"/>
    </xf>
    <xf numFmtId="4" fontId="0" fillId="0" borderId="41" xfId="0" applyNumberFormat="1" applyBorder="1">
      <alignment vertical="center"/>
    </xf>
    <xf numFmtId="177" fontId="0" fillId="0" borderId="42" xfId="0" applyNumberFormat="1" applyBorder="1">
      <alignment vertical="center"/>
    </xf>
    <xf numFmtId="177" fontId="0" fillId="0" borderId="44" xfId="0" applyNumberFormat="1" applyBorder="1">
      <alignment vertical="center"/>
    </xf>
    <xf numFmtId="3" fontId="0" fillId="0" borderId="45" xfId="0" applyNumberFormat="1" applyBorder="1">
      <alignment vertical="center"/>
    </xf>
    <xf numFmtId="4" fontId="0" fillId="0" borderId="46" xfId="0" applyNumberFormat="1" applyBorder="1">
      <alignment vertical="center"/>
    </xf>
    <xf numFmtId="177" fontId="0" fillId="0" borderId="47" xfId="0" applyNumberFormat="1" applyBorder="1">
      <alignment vertical="center"/>
    </xf>
    <xf numFmtId="177" fontId="0" fillId="0" borderId="49" xfId="0" applyNumberFormat="1" applyBorder="1">
      <alignment vertical="center"/>
    </xf>
    <xf numFmtId="49" fontId="0" fillId="0" borderId="0" xfId="0" applyNumberFormat="1">
      <alignment vertical="center"/>
    </xf>
    <xf numFmtId="4" fontId="0" fillId="0" borderId="0" xfId="0" applyNumberFormat="1">
      <alignment vertical="center"/>
    </xf>
    <xf numFmtId="4" fontId="0" fillId="2" borderId="0" xfId="0" applyNumberFormat="1" applyFill="1">
      <alignment vertical="center"/>
    </xf>
    <xf numFmtId="0" fontId="0" fillId="0" borderId="50" xfId="0" applyBorder="1">
      <alignment vertical="center"/>
    </xf>
    <xf numFmtId="179" fontId="0" fillId="0" borderId="51" xfId="0" applyNumberFormat="1" applyBorder="1">
      <alignment vertical="center"/>
    </xf>
    <xf numFmtId="0" fontId="0" fillId="0" borderId="52" xfId="0" applyBorder="1">
      <alignment vertical="center"/>
    </xf>
    <xf numFmtId="180" fontId="0" fillId="0" borderId="0" xfId="0" applyNumberFormat="1">
      <alignment vertical="center"/>
    </xf>
    <xf numFmtId="49" fontId="0" fillId="0" borderId="56" xfId="0" applyNumberFormat="1" applyBorder="1" applyAlignment="1">
      <alignment vertical="center" shrinkToFit="1"/>
    </xf>
    <xf numFmtId="0" fontId="0" fillId="4" borderId="0" xfId="0" applyFill="1">
      <alignment vertical="center"/>
    </xf>
    <xf numFmtId="3" fontId="0" fillId="3" borderId="7" xfId="0" applyNumberFormat="1" applyFill="1" applyBorder="1">
      <alignment vertical="center"/>
    </xf>
    <xf numFmtId="3" fontId="0" fillId="5" borderId="11" xfId="0" applyNumberFormat="1" applyFill="1" applyBorder="1">
      <alignment vertical="center"/>
    </xf>
    <xf numFmtId="4" fontId="0" fillId="6" borderId="12" xfId="0" applyNumberFormat="1" applyFill="1" applyBorder="1">
      <alignment vertical="center"/>
    </xf>
    <xf numFmtId="3" fontId="0" fillId="6" borderId="18" xfId="0" applyNumberFormat="1" applyFill="1" applyBorder="1">
      <alignment vertical="center"/>
    </xf>
    <xf numFmtId="4" fontId="0" fillId="6" borderId="16" xfId="0" applyNumberFormat="1" applyFill="1" applyBorder="1">
      <alignment vertical="center"/>
    </xf>
    <xf numFmtId="4" fontId="0" fillId="5" borderId="17" xfId="0" applyNumberFormat="1" applyFill="1" applyBorder="1">
      <alignment vertical="center"/>
    </xf>
    <xf numFmtId="3" fontId="0" fillId="5" borderId="22" xfId="0" applyNumberFormat="1" applyFill="1" applyBorder="1">
      <alignment vertical="center"/>
    </xf>
    <xf numFmtId="4" fontId="0" fillId="6" borderId="20" xfId="0" applyNumberFormat="1" applyFill="1" applyBorder="1">
      <alignment vertical="center"/>
    </xf>
    <xf numFmtId="3" fontId="0" fillId="6" borderId="5" xfId="0" applyNumberFormat="1" applyFill="1" applyBorder="1">
      <alignment vertical="center"/>
    </xf>
    <xf numFmtId="4" fontId="0" fillId="6" borderId="25" xfId="0" applyNumberFormat="1" applyFill="1" applyBorder="1">
      <alignment vertical="center"/>
    </xf>
    <xf numFmtId="3" fontId="0" fillId="6" borderId="30" xfId="0" applyNumberFormat="1" applyFill="1" applyBorder="1">
      <alignment vertical="center"/>
    </xf>
    <xf numFmtId="4" fontId="0" fillId="6" borderId="28" xfId="0" applyNumberFormat="1" applyFill="1" applyBorder="1">
      <alignment vertical="center"/>
    </xf>
    <xf numFmtId="177" fontId="0" fillId="5" borderId="29" xfId="0" applyNumberFormat="1" applyFill="1" applyBorder="1">
      <alignment vertical="center"/>
    </xf>
    <xf numFmtId="3" fontId="0" fillId="5" borderId="18" xfId="0" applyNumberFormat="1" applyFill="1" applyBorder="1">
      <alignment vertical="center"/>
    </xf>
    <xf numFmtId="177" fontId="0" fillId="6" borderId="21" xfId="0" applyNumberFormat="1" applyFill="1" applyBorder="1">
      <alignment vertical="center"/>
    </xf>
    <xf numFmtId="3" fontId="0" fillId="6" borderId="35" xfId="0" applyNumberFormat="1" applyFill="1" applyBorder="1">
      <alignment vertical="center"/>
    </xf>
    <xf numFmtId="4" fontId="0" fillId="6" borderId="33" xfId="0" applyNumberFormat="1" applyFill="1" applyBorder="1">
      <alignment vertical="center"/>
    </xf>
    <xf numFmtId="177" fontId="0" fillId="6" borderId="34" xfId="0" applyNumberFormat="1" applyFill="1" applyBorder="1">
      <alignment vertical="center"/>
    </xf>
    <xf numFmtId="3" fontId="0" fillId="6" borderId="38" xfId="0" applyNumberFormat="1" applyFill="1" applyBorder="1">
      <alignment vertical="center"/>
    </xf>
    <xf numFmtId="4" fontId="0" fillId="6" borderId="6" xfId="0" applyNumberFormat="1" applyFill="1" applyBorder="1">
      <alignment vertical="center"/>
    </xf>
    <xf numFmtId="3" fontId="0" fillId="6" borderId="43" xfId="0" applyNumberFormat="1" applyFill="1" applyBorder="1">
      <alignment vertical="center"/>
    </xf>
    <xf numFmtId="4" fontId="0" fillId="6" borderId="41" xfId="0" applyNumberFormat="1" applyFill="1" applyBorder="1">
      <alignment vertical="center"/>
    </xf>
    <xf numFmtId="177" fontId="0" fillId="6" borderId="42" xfId="0" applyNumberFormat="1" applyFill="1" applyBorder="1">
      <alignment vertical="center"/>
    </xf>
    <xf numFmtId="3" fontId="0" fillId="6" borderId="48" xfId="0" applyNumberFormat="1" applyFill="1" applyBorder="1">
      <alignment vertical="center"/>
    </xf>
    <xf numFmtId="4" fontId="0" fillId="6" borderId="46" xfId="0" applyNumberFormat="1" applyFill="1" applyBorder="1">
      <alignment vertical="center"/>
    </xf>
    <xf numFmtId="3" fontId="0" fillId="3" borderId="53" xfId="0" applyNumberFormat="1" applyFill="1" applyBorder="1" applyProtection="1">
      <alignment vertical="center"/>
      <protection locked="0"/>
    </xf>
    <xf numFmtId="3" fontId="0" fillId="3" borderId="54" xfId="0" applyNumberFormat="1" applyFill="1" applyBorder="1" applyProtection="1">
      <alignment vertical="center"/>
      <protection locked="0"/>
    </xf>
    <xf numFmtId="181" fontId="0" fillId="3" borderId="17" xfId="0" applyNumberFormat="1" applyFill="1" applyBorder="1" applyProtection="1">
      <alignment vertical="center"/>
      <protection locked="0"/>
    </xf>
    <xf numFmtId="0" fontId="2" fillId="3" borderId="5" xfId="0" applyFont="1" applyFill="1" applyBorder="1" applyProtection="1">
      <alignment vertical="center"/>
      <protection locked="0"/>
    </xf>
    <xf numFmtId="0" fontId="2" fillId="3" borderId="0" xfId="0" applyFont="1" applyFill="1" applyProtection="1">
      <alignment vertical="center"/>
      <protection locked="0"/>
    </xf>
    <xf numFmtId="3" fontId="0" fillId="3" borderId="55" xfId="0" applyNumberFormat="1" applyFill="1" applyBorder="1" applyAlignment="1" applyProtection="1">
      <alignment horizontal="right" vertical="center"/>
      <protection locked="0"/>
    </xf>
    <xf numFmtId="177" fontId="0" fillId="3" borderId="29" xfId="0" applyNumberFormat="1" applyFill="1" applyBorder="1" applyProtection="1">
      <alignment vertical="center"/>
      <protection locked="0"/>
    </xf>
    <xf numFmtId="3" fontId="0" fillId="3" borderId="15" xfId="0" applyNumberFormat="1" applyFill="1" applyBorder="1" applyProtection="1">
      <alignment vertical="center"/>
      <protection locked="0"/>
    </xf>
    <xf numFmtId="177" fontId="0" fillId="3" borderId="34" xfId="0" applyNumberFormat="1" applyFill="1" applyBorder="1" applyProtection="1">
      <alignment vertical="center"/>
      <protection locked="0"/>
    </xf>
    <xf numFmtId="177" fontId="0" fillId="3" borderId="42" xfId="0" applyNumberFormat="1" applyFill="1" applyBorder="1" applyProtection="1">
      <alignment vertical="center"/>
      <protection locked="0"/>
    </xf>
    <xf numFmtId="0" fontId="0" fillId="3" borderId="2" xfId="0" applyFill="1" applyBorder="1">
      <alignment vertical="center"/>
    </xf>
    <xf numFmtId="0" fontId="0" fillId="0" borderId="0" xfId="0" applyFill="1">
      <alignment vertical="center"/>
    </xf>
    <xf numFmtId="0" fontId="0" fillId="0" borderId="0" xfId="0" applyFill="1" applyProtection="1">
      <alignment vertical="center"/>
      <protection locked="0"/>
    </xf>
    <xf numFmtId="0" fontId="0" fillId="3" borderId="2" xfId="0" applyFill="1" applyBorder="1" applyProtection="1">
      <alignment vertical="center"/>
      <protection locked="0"/>
    </xf>
    <xf numFmtId="3" fontId="0" fillId="3" borderId="7" xfId="0" applyNumberFormat="1" applyFill="1" applyBorder="1" applyProtection="1">
      <alignment vertical="center"/>
      <protection locked="0"/>
    </xf>
    <xf numFmtId="182" fontId="0" fillId="3" borderId="0" xfId="0" applyNumberFormat="1" applyFill="1" applyProtection="1">
      <alignment vertical="center"/>
      <protection locked="0"/>
    </xf>
    <xf numFmtId="49" fontId="0" fillId="0" borderId="57" xfId="0" applyNumberFormat="1" applyBorder="1" applyAlignment="1">
      <alignment vertical="center"/>
    </xf>
    <xf numFmtId="0" fontId="0" fillId="0" borderId="58" xfId="0" applyBorder="1" applyAlignment="1">
      <alignment vertical="center"/>
    </xf>
    <xf numFmtId="0" fontId="0" fillId="3" borderId="59" xfId="0" applyFill="1" applyBorder="1" applyAlignment="1" applyProtection="1">
      <alignment horizontal="left" vertical="top"/>
      <protection locked="0"/>
    </xf>
    <xf numFmtId="0" fontId="0" fillId="3" borderId="60" xfId="0" applyFill="1" applyBorder="1" applyAlignment="1" applyProtection="1">
      <alignment horizontal="left" vertical="top"/>
      <protection locked="0"/>
    </xf>
    <xf numFmtId="0" fontId="0" fillId="3" borderId="61" xfId="0" applyFill="1" applyBorder="1" applyAlignment="1" applyProtection="1">
      <alignment horizontal="left" vertical="top"/>
      <protection locked="0"/>
    </xf>
    <xf numFmtId="49" fontId="0" fillId="0" borderId="62" xfId="0" applyNumberFormat="1" applyBorder="1" applyAlignment="1">
      <alignment vertical="center"/>
    </xf>
    <xf numFmtId="0" fontId="0" fillId="0" borderId="39" xfId="0" applyBorder="1" applyAlignment="1">
      <alignment vertical="center"/>
    </xf>
    <xf numFmtId="49" fontId="0" fillId="0" borderId="63" xfId="0" applyNumberFormat="1" applyBorder="1" applyAlignment="1">
      <alignment vertical="center"/>
    </xf>
    <xf numFmtId="0" fontId="0" fillId="0" borderId="44" xfId="0" applyBorder="1" applyAlignment="1">
      <alignment vertical="center"/>
    </xf>
    <xf numFmtId="49" fontId="0" fillId="0" borderId="69" xfId="0" applyNumberFormat="1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7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49" fontId="0" fillId="0" borderId="66" xfId="0" applyNumberFormat="1" applyBorder="1" applyAlignment="1">
      <alignment vertical="center"/>
    </xf>
    <xf numFmtId="0" fontId="0" fillId="0" borderId="67" xfId="0" applyBorder="1" applyAlignment="1">
      <alignment vertical="center"/>
    </xf>
    <xf numFmtId="49" fontId="0" fillId="0" borderId="68" xfId="0" applyNumberFormat="1" applyBorder="1" applyAlignment="1">
      <alignment vertical="center"/>
    </xf>
    <xf numFmtId="0" fontId="0" fillId="0" borderId="23" xfId="0" applyBorder="1" applyAlignment="1">
      <alignment vertical="center"/>
    </xf>
    <xf numFmtId="49" fontId="0" fillId="0" borderId="4" xfId="0" applyNumberFormat="1" applyBorder="1" applyAlignment="1">
      <alignment vertical="center"/>
    </xf>
    <xf numFmtId="0" fontId="0" fillId="0" borderId="8" xfId="0" applyBorder="1" applyAlignment="1">
      <alignment vertical="center"/>
    </xf>
    <xf numFmtId="49" fontId="0" fillId="0" borderId="64" xfId="0" applyNumberFormat="1" applyBorder="1" applyAlignment="1">
      <alignment vertical="center"/>
    </xf>
    <xf numFmtId="0" fontId="0" fillId="0" borderId="65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2.xml" Type="http://schemas.openxmlformats.org/officeDocument/2006/relationships/customXml"/><Relationship Id="rId11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calcChain.xml" Type="http://schemas.openxmlformats.org/officeDocument/2006/relationships/calcChain"/><Relationship Id="rId9" Target="../customXml/item1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2A0C5-5998-4EA6-9E25-5CE4DFB6F38C}">
  <dimension ref="A1:J23"/>
  <sheetViews>
    <sheetView workbookViewId="0">
      <selection activeCell="L23" sqref="L23"/>
    </sheetView>
  </sheetViews>
  <sheetFormatPr defaultRowHeight="13.5" x14ac:dyDescent="0.15"/>
  <cols>
    <col min="1" max="1" width="4.25" customWidth="1"/>
    <col min="2" max="2" width="15.5" customWidth="1"/>
    <col min="3" max="5" width="12.5" customWidth="1"/>
    <col min="6" max="9" width="0" hidden="1" customWidth="1"/>
  </cols>
  <sheetData>
    <row r="1" spans="1:10" ht="18" customHeight="1" thickBot="1" x14ac:dyDescent="0.2">
      <c r="A1" s="1" t="s">
        <v>0</v>
      </c>
      <c r="B1" s="83" t="s">
        <v>32</v>
      </c>
      <c r="C1" s="83" t="s">
        <v>33</v>
      </c>
      <c r="I1" s="2"/>
    </row>
    <row r="2" spans="1:10" ht="18" customHeight="1" thickTop="1" x14ac:dyDescent="0.15">
      <c r="A2" s="3"/>
      <c r="B2" s="89"/>
      <c r="C2" s="106" t="s">
        <v>1</v>
      </c>
      <c r="D2" s="106"/>
      <c r="E2" s="107"/>
      <c r="F2" s="108" t="s">
        <v>2</v>
      </c>
      <c r="G2" s="106"/>
      <c r="H2" s="107"/>
      <c r="I2" s="4"/>
    </row>
    <row r="3" spans="1:10" ht="18" customHeight="1" thickBot="1" x14ac:dyDescent="0.2">
      <c r="A3" s="5"/>
      <c r="B3" s="84">
        <v>10000</v>
      </c>
      <c r="C3" s="82" t="s">
        <v>34</v>
      </c>
      <c r="D3" s="7" t="s">
        <v>3</v>
      </c>
      <c r="E3" s="54">
        <v>1</v>
      </c>
      <c r="F3" s="6"/>
      <c r="G3" s="8" t="s">
        <v>4</v>
      </c>
      <c r="H3" s="9" t="s">
        <v>5</v>
      </c>
      <c r="I3" s="10"/>
    </row>
    <row r="4" spans="1:10" ht="18" customHeight="1" x14ac:dyDescent="0.15">
      <c r="A4" s="109" t="s">
        <v>6</v>
      </c>
      <c r="B4" s="110"/>
      <c r="C4" s="79">
        <v>160000</v>
      </c>
      <c r="D4" s="11">
        <f>C4/B3/E3</f>
        <v>16</v>
      </c>
      <c r="E4" s="12"/>
      <c r="F4" s="55">
        <f>C4</f>
        <v>160000</v>
      </c>
      <c r="G4" s="56">
        <f>F4/B3/E3</f>
        <v>16</v>
      </c>
      <c r="H4" s="13"/>
      <c r="I4" s="14"/>
    </row>
    <row r="5" spans="1:10" ht="18" customHeight="1" x14ac:dyDescent="0.15">
      <c r="A5" s="111" t="s">
        <v>7</v>
      </c>
      <c r="B5" s="112"/>
      <c r="C5" s="15">
        <f>ROUND(J5*E5,2)</f>
        <v>122272</v>
      </c>
      <c r="D5" s="16">
        <f>C5/B3/E3</f>
        <v>12.2272</v>
      </c>
      <c r="E5" s="81">
        <v>32</v>
      </c>
      <c r="F5" s="57">
        <f>ROUND(3684*H5,2)</f>
        <v>117888</v>
      </c>
      <c r="G5" s="58">
        <f>F5/B3/E3</f>
        <v>11.7888</v>
      </c>
      <c r="H5" s="59">
        <f>E5</f>
        <v>32</v>
      </c>
      <c r="I5" s="17"/>
      <c r="J5" s="94">
        <v>3821</v>
      </c>
    </row>
    <row r="6" spans="1:10" ht="18" customHeight="1" x14ac:dyDescent="0.15">
      <c r="A6" s="113" t="s">
        <v>8</v>
      </c>
      <c r="B6" s="114"/>
      <c r="C6" s="80">
        <v>90000</v>
      </c>
      <c r="D6" s="18">
        <f>C6/B3/E3</f>
        <v>9</v>
      </c>
      <c r="E6" s="19">
        <f>C6/C5</f>
        <v>0.73606385762889293</v>
      </c>
      <c r="F6" s="60">
        <f>C6</f>
        <v>90000</v>
      </c>
      <c r="G6" s="61">
        <f>F6/B3/E3</f>
        <v>9</v>
      </c>
      <c r="H6" s="19">
        <f>F6/F5</f>
        <v>0.7634364820846905</v>
      </c>
      <c r="I6" s="20"/>
      <c r="J6" s="90"/>
    </row>
    <row r="7" spans="1:10" ht="18" customHeight="1" thickBot="1" x14ac:dyDescent="0.2">
      <c r="A7" s="115" t="s">
        <v>9</v>
      </c>
      <c r="B7" s="116"/>
      <c r="C7" s="21">
        <f>SUM(C4:C6)</f>
        <v>372272</v>
      </c>
      <c r="D7" s="22">
        <f>C7/B3/E3</f>
        <v>37.227200000000003</v>
      </c>
      <c r="E7" s="23"/>
      <c r="F7" s="62">
        <f>SUM(F4:F6)</f>
        <v>367888</v>
      </c>
      <c r="G7" s="63">
        <f>F7/B3/E3</f>
        <v>36.788800000000002</v>
      </c>
      <c r="H7" s="23"/>
      <c r="I7" s="10"/>
      <c r="J7" s="90"/>
    </row>
    <row r="8" spans="1:10" ht="18" customHeight="1" x14ac:dyDescent="0.15">
      <c r="A8" s="117" t="s">
        <v>10</v>
      </c>
      <c r="B8" s="118"/>
      <c r="C8" s="24">
        <f>ROUND(C7*E8,2)</f>
        <v>111.68</v>
      </c>
      <c r="D8" s="25">
        <f>C8/B3/E3</f>
        <v>1.1168000000000001E-2</v>
      </c>
      <c r="E8" s="85">
        <v>2.9999999999999997E-4</v>
      </c>
      <c r="F8" s="64">
        <f>ROUND(F7*H8,2)</f>
        <v>110.37</v>
      </c>
      <c r="G8" s="65">
        <f>F8/B3/E3</f>
        <v>1.1037E-2</v>
      </c>
      <c r="H8" s="66">
        <f>E8</f>
        <v>2.9999999999999997E-4</v>
      </c>
      <c r="I8" s="26"/>
      <c r="J8" s="90"/>
    </row>
    <row r="9" spans="1:10" ht="18" customHeight="1" x14ac:dyDescent="0.15">
      <c r="A9" s="111" t="s">
        <v>11</v>
      </c>
      <c r="B9" s="112"/>
      <c r="C9" s="86">
        <v>160000</v>
      </c>
      <c r="D9" s="16">
        <f>C9/B3/E3</f>
        <v>16</v>
      </c>
      <c r="E9" s="27"/>
      <c r="F9" s="67">
        <f>C9</f>
        <v>160000</v>
      </c>
      <c r="G9" s="58">
        <f>F9/B3/E3</f>
        <v>16</v>
      </c>
      <c r="H9" s="27"/>
      <c r="I9" s="28"/>
      <c r="J9" s="90"/>
    </row>
    <row r="10" spans="1:10" ht="18" customHeight="1" x14ac:dyDescent="0.15">
      <c r="A10" s="111" t="s">
        <v>7</v>
      </c>
      <c r="B10" s="112"/>
      <c r="C10" s="15">
        <f>ROUND(J10*E10,2)</f>
        <v>256007</v>
      </c>
      <c r="D10" s="16">
        <f>C10/B3/E3</f>
        <v>25.6007</v>
      </c>
      <c r="E10" s="81">
        <v>67</v>
      </c>
      <c r="F10" s="57">
        <f>ROUND(3684*H10,2)</f>
        <v>246828</v>
      </c>
      <c r="G10" s="58">
        <f>F10/B3/E3</f>
        <v>24.6828</v>
      </c>
      <c r="H10" s="59">
        <f>E10</f>
        <v>67</v>
      </c>
      <c r="I10" s="17"/>
      <c r="J10" s="94">
        <v>3821</v>
      </c>
    </row>
    <row r="11" spans="1:10" ht="18" customHeight="1" x14ac:dyDescent="0.15">
      <c r="A11" s="113" t="s">
        <v>8</v>
      </c>
      <c r="B11" s="114"/>
      <c r="C11" s="80">
        <v>100000</v>
      </c>
      <c r="D11" s="18">
        <f>C11/B3/E3</f>
        <v>10</v>
      </c>
      <c r="E11" s="19">
        <f>C11/C10</f>
        <v>0.39061431913971101</v>
      </c>
      <c r="F11" s="60">
        <f>C11</f>
        <v>100000</v>
      </c>
      <c r="G11" s="61">
        <f>F11/B3/E3</f>
        <v>10</v>
      </c>
      <c r="H11" s="68">
        <f>F11/F10</f>
        <v>0.40514042167015085</v>
      </c>
      <c r="I11" s="20"/>
      <c r="J11" s="90"/>
    </row>
    <row r="12" spans="1:10" ht="18" customHeight="1" thickBot="1" x14ac:dyDescent="0.2">
      <c r="A12" s="115" t="s">
        <v>12</v>
      </c>
      <c r="B12" s="116"/>
      <c r="C12" s="21">
        <f>SUM(C7:C11)</f>
        <v>888390.67999999993</v>
      </c>
      <c r="D12" s="22">
        <f>C12/B3/E3</f>
        <v>88.839067999999997</v>
      </c>
      <c r="E12" s="29"/>
      <c r="F12" s="62">
        <f>SUM(F7:F11)</f>
        <v>874826.37</v>
      </c>
      <c r="G12" s="63">
        <f>F12/B3/E3</f>
        <v>87.482636999999997</v>
      </c>
      <c r="H12" s="29"/>
      <c r="I12" s="10"/>
    </row>
    <row r="13" spans="1:10" ht="18" customHeight="1" x14ac:dyDescent="0.15">
      <c r="A13" s="104" t="s">
        <v>13</v>
      </c>
      <c r="B13" s="105"/>
      <c r="C13" s="30">
        <f>ROUND(C16*E13,2)</f>
        <v>128442.03</v>
      </c>
      <c r="D13" s="31">
        <f>C13/B3/E3</f>
        <v>12.844203</v>
      </c>
      <c r="E13" s="87">
        <v>0.12</v>
      </c>
      <c r="F13" s="69">
        <f>ROUND(F16*H13,2)</f>
        <v>126480.92</v>
      </c>
      <c r="G13" s="70">
        <f>F13/B3/E3</f>
        <v>12.648092</v>
      </c>
      <c r="H13" s="71">
        <f>IF(E13&gt;0.523,0.523,E13)</f>
        <v>0.12</v>
      </c>
      <c r="I13" s="32"/>
    </row>
    <row r="14" spans="1:10" ht="18" customHeight="1" thickBot="1" x14ac:dyDescent="0.2">
      <c r="A14" s="100" t="s">
        <v>14</v>
      </c>
      <c r="B14" s="101"/>
      <c r="C14" s="33">
        <f>SUM(C12:C13)</f>
        <v>1016832.71</v>
      </c>
      <c r="D14" s="34">
        <f>C14/B3/E3</f>
        <v>101.68327099999999</v>
      </c>
      <c r="E14" s="35"/>
      <c r="F14" s="72">
        <f>SUM(F12:F13)</f>
        <v>1001307.29</v>
      </c>
      <c r="G14" s="73">
        <f>F14/B3/E3</f>
        <v>100.130729</v>
      </c>
      <c r="H14" s="35"/>
      <c r="I14" s="36"/>
    </row>
    <row r="15" spans="1:10" ht="18" customHeight="1" x14ac:dyDescent="0.15">
      <c r="A15" s="102" t="s">
        <v>15</v>
      </c>
      <c r="B15" s="103"/>
      <c r="C15" s="37">
        <f>ROUND(C16*E15,2)</f>
        <v>53517.51</v>
      </c>
      <c r="D15" s="38">
        <f>C15/B3/E3</f>
        <v>5.3517510000000001</v>
      </c>
      <c r="E15" s="88">
        <v>0.05</v>
      </c>
      <c r="F15" s="74">
        <f>ROUND(F16*H15,2)</f>
        <v>52700.38</v>
      </c>
      <c r="G15" s="75">
        <f>F15/B3/E3</f>
        <v>5.2700379999999996</v>
      </c>
      <c r="H15" s="76">
        <f>IF(E15&gt;0.158,0.158,E15)</f>
        <v>0.05</v>
      </c>
      <c r="I15" s="40"/>
    </row>
    <row r="16" spans="1:10" ht="18" customHeight="1" thickBot="1" x14ac:dyDescent="0.2">
      <c r="A16" s="100" t="s">
        <v>16</v>
      </c>
      <c r="B16" s="101"/>
      <c r="C16" s="33">
        <f>ROUND(C12/(1-E13-E15),2)</f>
        <v>1070350.22</v>
      </c>
      <c r="D16" s="34">
        <f>C16/B3/E3</f>
        <v>107.035022</v>
      </c>
      <c r="E16" s="35"/>
      <c r="F16" s="72">
        <f>ROUND(F12/(1-H13-H15),2)</f>
        <v>1054007.67</v>
      </c>
      <c r="G16" s="73">
        <f>F16/B3/E3</f>
        <v>105.40076699999999</v>
      </c>
      <c r="H16" s="35"/>
      <c r="I16" s="36"/>
    </row>
    <row r="17" spans="1:9" ht="18" customHeight="1" x14ac:dyDescent="0.15">
      <c r="A17" s="102" t="s">
        <v>17</v>
      </c>
      <c r="B17" s="103"/>
      <c r="C17" s="37">
        <f>ROUND(C18*E17,2)</f>
        <v>79327.78</v>
      </c>
      <c r="D17" s="38">
        <f>C17/B3/E3</f>
        <v>7.9327779999999999</v>
      </c>
      <c r="E17" s="88">
        <v>6.9000000000000006E-2</v>
      </c>
      <c r="F17" s="74">
        <f>ROUND(F18*H17,2)</f>
        <v>78116.570000000007</v>
      </c>
      <c r="G17" s="75">
        <f>F17/B3/E3</f>
        <v>7.8116570000000003</v>
      </c>
      <c r="H17" s="76">
        <f>IF(E17&gt;0.069,0.069,E17)</f>
        <v>6.9000000000000006E-2</v>
      </c>
      <c r="I17" s="40"/>
    </row>
    <row r="18" spans="1:9" ht="18" customHeight="1" thickBot="1" x14ac:dyDescent="0.2">
      <c r="A18" s="100" t="s">
        <v>18</v>
      </c>
      <c r="B18" s="101"/>
      <c r="C18" s="33">
        <f>ROUND(C16/(1-E17),2)</f>
        <v>1149678</v>
      </c>
      <c r="D18" s="34">
        <f>C18/B3/E3</f>
        <v>114.9678</v>
      </c>
      <c r="E18" s="35"/>
      <c r="F18" s="72">
        <f>ROUND(F16/(1-H17),2)</f>
        <v>1132124.24</v>
      </c>
      <c r="G18" s="73">
        <f>F18/B3/E3</f>
        <v>113.212424</v>
      </c>
      <c r="H18" s="35"/>
      <c r="I18" s="36"/>
    </row>
    <row r="19" spans="1:9" ht="18" customHeight="1" x14ac:dyDescent="0.15">
      <c r="A19" s="102" t="s">
        <v>19</v>
      </c>
      <c r="B19" s="103"/>
      <c r="C19" s="37">
        <f>ROUND(C18*E19,2)</f>
        <v>114967.8</v>
      </c>
      <c r="D19" s="38">
        <f>C19/B3/E3</f>
        <v>11.496780000000001</v>
      </c>
      <c r="E19" s="39">
        <v>0.1</v>
      </c>
      <c r="F19" s="74">
        <f>ROUND(F18*H19,2)</f>
        <v>113212.42</v>
      </c>
      <c r="G19" s="75">
        <f>F19/B3/E3</f>
        <v>11.321242</v>
      </c>
      <c r="H19" s="39">
        <v>0.1</v>
      </c>
      <c r="I19" s="40"/>
    </row>
    <row r="20" spans="1:9" ht="18" customHeight="1" thickBot="1" x14ac:dyDescent="0.2">
      <c r="A20" s="95" t="s">
        <v>20</v>
      </c>
      <c r="B20" s="96"/>
      <c r="C20" s="41">
        <f>SUM(C18:C19)</f>
        <v>1264645.8</v>
      </c>
      <c r="D20" s="42">
        <f>ROUND(C20/B3/E3,2)</f>
        <v>126.46</v>
      </c>
      <c r="E20" s="43"/>
      <c r="F20" s="77">
        <f>SUM(F18:F19)</f>
        <v>1245336.6599999999</v>
      </c>
      <c r="G20" s="78">
        <f>ROUND(F20/B3/E3,2)</f>
        <v>124.53</v>
      </c>
      <c r="H20" s="43"/>
      <c r="I20" s="44"/>
    </row>
    <row r="21" spans="1:9" ht="18" customHeight="1" thickTop="1" thickBot="1" x14ac:dyDescent="0.2">
      <c r="A21" s="45"/>
      <c r="B21" s="91"/>
      <c r="C21" s="53" t="str">
        <f>C1</f>
        <v>25mg1カプセル</v>
      </c>
      <c r="D21" s="46">
        <f>ROUND(D20,1)</f>
        <v>126.5</v>
      </c>
      <c r="E21" t="s">
        <v>21</v>
      </c>
      <c r="G21" s="47">
        <f>ROUND(G20,1)</f>
        <v>124.5</v>
      </c>
      <c r="H21" t="s">
        <v>21</v>
      </c>
    </row>
    <row r="22" spans="1:9" ht="18" customHeight="1" thickTop="1" thickBot="1" x14ac:dyDescent="0.2">
      <c r="A22" s="45"/>
      <c r="F22" s="48" t="s">
        <v>22</v>
      </c>
      <c r="G22" s="49"/>
      <c r="H22" s="50" t="s">
        <v>23</v>
      </c>
      <c r="I22" s="51" t="e">
        <f>G21/G22</f>
        <v>#DIV/0!</v>
      </c>
    </row>
    <row r="23" spans="1:9" ht="18" customHeight="1" thickTop="1" x14ac:dyDescent="0.15">
      <c r="A23" s="52" t="s">
        <v>27</v>
      </c>
      <c r="B23" s="97"/>
      <c r="C23" s="98"/>
      <c r="D23" s="98"/>
      <c r="E23" s="99"/>
    </row>
  </sheetData>
  <mergeCells count="20">
    <mergeCell ref="A20:B20"/>
    <mergeCell ref="B23:E23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C2:E2"/>
    <mergeCell ref="F2:H2"/>
    <mergeCell ref="A4:B4"/>
    <mergeCell ref="A5:B5"/>
    <mergeCell ref="A6:B6"/>
    <mergeCell ref="A7:B7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6651E-AE3E-4D89-BFF7-E6269B9C6D13}">
  <dimension ref="A1:J23"/>
  <sheetViews>
    <sheetView workbookViewId="0">
      <selection activeCell="M15" sqref="M15"/>
    </sheetView>
  </sheetViews>
  <sheetFormatPr defaultRowHeight="13.5" x14ac:dyDescent="0.15"/>
  <cols>
    <col min="1" max="1" width="4.25" customWidth="1"/>
    <col min="2" max="2" width="15.5" customWidth="1"/>
    <col min="3" max="5" width="12.5" customWidth="1"/>
    <col min="6" max="9" width="0" hidden="1" customWidth="1"/>
  </cols>
  <sheetData>
    <row r="1" spans="1:10" ht="18" customHeight="1" thickBot="1" x14ac:dyDescent="0.2">
      <c r="A1" s="1" t="s">
        <v>0</v>
      </c>
      <c r="B1" s="83" t="s">
        <v>29</v>
      </c>
      <c r="C1" s="83" t="s">
        <v>35</v>
      </c>
      <c r="I1" s="2"/>
    </row>
    <row r="2" spans="1:10" ht="18" customHeight="1" thickTop="1" x14ac:dyDescent="0.15">
      <c r="A2" s="3"/>
      <c r="B2" s="89" t="s">
        <v>31</v>
      </c>
      <c r="C2" s="106" t="s">
        <v>1</v>
      </c>
      <c r="D2" s="106"/>
      <c r="E2" s="107"/>
      <c r="F2" s="108" t="s">
        <v>2</v>
      </c>
      <c r="G2" s="106"/>
      <c r="H2" s="107"/>
      <c r="I2" s="4"/>
    </row>
    <row r="3" spans="1:10" ht="18" customHeight="1" thickBot="1" x14ac:dyDescent="0.2">
      <c r="A3" s="5"/>
      <c r="B3" s="84">
        <v>2000</v>
      </c>
      <c r="C3" s="82" t="s">
        <v>30</v>
      </c>
      <c r="D3" s="7" t="s">
        <v>3</v>
      </c>
      <c r="E3" s="54">
        <v>1</v>
      </c>
      <c r="F3" s="6"/>
      <c r="G3" s="8" t="s">
        <v>4</v>
      </c>
      <c r="H3" s="9" t="s">
        <v>5</v>
      </c>
      <c r="I3" s="10"/>
    </row>
    <row r="4" spans="1:10" ht="18" customHeight="1" x14ac:dyDescent="0.15">
      <c r="A4" s="109" t="s">
        <v>6</v>
      </c>
      <c r="B4" s="110"/>
      <c r="C4" s="79">
        <v>160000</v>
      </c>
      <c r="D4" s="11">
        <v>8</v>
      </c>
      <c r="E4" s="12"/>
      <c r="F4" s="55">
        <f>C4</f>
        <v>160000</v>
      </c>
      <c r="G4" s="56">
        <f>F4/B3/E3</f>
        <v>80</v>
      </c>
      <c r="H4" s="13"/>
      <c r="I4" s="14"/>
    </row>
    <row r="5" spans="1:10" ht="18" customHeight="1" x14ac:dyDescent="0.15">
      <c r="A5" s="111" t="s">
        <v>7</v>
      </c>
      <c r="B5" s="112"/>
      <c r="C5" s="15">
        <v>117888</v>
      </c>
      <c r="D5" s="16">
        <v>5.8944000000000001</v>
      </c>
      <c r="E5" s="81">
        <v>32</v>
      </c>
      <c r="F5" s="57">
        <f>ROUND(3684*H5,2)</f>
        <v>117888</v>
      </c>
      <c r="G5" s="58">
        <f>F5/B3/E3</f>
        <v>58.944000000000003</v>
      </c>
      <c r="H5" s="59">
        <f>E5</f>
        <v>32</v>
      </c>
      <c r="I5" s="17"/>
      <c r="J5" s="94">
        <v>3821</v>
      </c>
    </row>
    <row r="6" spans="1:10" ht="18" customHeight="1" x14ac:dyDescent="0.15">
      <c r="A6" s="113" t="s">
        <v>8</v>
      </c>
      <c r="B6" s="114"/>
      <c r="C6" s="80">
        <v>90000</v>
      </c>
      <c r="D6" s="18">
        <v>4.5</v>
      </c>
      <c r="E6" s="19">
        <v>0.7634364820846905</v>
      </c>
      <c r="F6" s="60">
        <f>C6</f>
        <v>90000</v>
      </c>
      <c r="G6" s="61">
        <f>F6/B3/E3</f>
        <v>45</v>
      </c>
      <c r="H6" s="19">
        <f>F6/F5</f>
        <v>0.7634364820846905</v>
      </c>
      <c r="I6" s="20"/>
      <c r="J6" s="90"/>
    </row>
    <row r="7" spans="1:10" ht="18" customHeight="1" thickBot="1" x14ac:dyDescent="0.2">
      <c r="A7" s="115" t="s">
        <v>9</v>
      </c>
      <c r="B7" s="116"/>
      <c r="C7" s="21">
        <v>367888</v>
      </c>
      <c r="D7" s="22">
        <v>18.394399999999997</v>
      </c>
      <c r="E7" s="23"/>
      <c r="F7" s="62">
        <f>SUM(F4:F6)</f>
        <v>367888</v>
      </c>
      <c r="G7" s="63">
        <f>F7/B3/E3</f>
        <v>183.94399999999999</v>
      </c>
      <c r="H7" s="23"/>
      <c r="I7" s="10"/>
      <c r="J7" s="90"/>
    </row>
    <row r="8" spans="1:10" ht="18" customHeight="1" x14ac:dyDescent="0.15">
      <c r="A8" s="117" t="s">
        <v>10</v>
      </c>
      <c r="B8" s="118"/>
      <c r="C8" s="24">
        <v>110.37</v>
      </c>
      <c r="D8" s="25">
        <v>5.5185000000000008E-3</v>
      </c>
      <c r="E8" s="85">
        <v>2.9999999999999997E-4</v>
      </c>
      <c r="F8" s="64">
        <f>ROUND(F7*H8,2)</f>
        <v>110.37</v>
      </c>
      <c r="G8" s="65">
        <f>F8/B3/E3</f>
        <v>5.5185000000000005E-2</v>
      </c>
      <c r="H8" s="66">
        <f>E8</f>
        <v>2.9999999999999997E-4</v>
      </c>
      <c r="I8" s="26"/>
      <c r="J8" s="90"/>
    </row>
    <row r="9" spans="1:10" ht="18" customHeight="1" x14ac:dyDescent="0.15">
      <c r="A9" s="111" t="s">
        <v>11</v>
      </c>
      <c r="B9" s="112"/>
      <c r="C9" s="86">
        <v>160000</v>
      </c>
      <c r="D9" s="16">
        <v>8</v>
      </c>
      <c r="E9" s="27"/>
      <c r="F9" s="67">
        <f>C9</f>
        <v>160000</v>
      </c>
      <c r="G9" s="58">
        <f>F9/B3/E3</f>
        <v>80</v>
      </c>
      <c r="H9" s="27"/>
      <c r="I9" s="28"/>
      <c r="J9" s="90"/>
    </row>
    <row r="10" spans="1:10" ht="18" customHeight="1" x14ac:dyDescent="0.15">
      <c r="A10" s="111" t="s">
        <v>7</v>
      </c>
      <c r="B10" s="112"/>
      <c r="C10" s="15">
        <v>246828</v>
      </c>
      <c r="D10" s="16">
        <v>12.3414</v>
      </c>
      <c r="E10" s="81">
        <v>67</v>
      </c>
      <c r="F10" s="57">
        <f>ROUND(3684*H10,2)</f>
        <v>246828</v>
      </c>
      <c r="G10" s="58">
        <f>F10/B3/E3</f>
        <v>123.414</v>
      </c>
      <c r="H10" s="59">
        <f>E10</f>
        <v>67</v>
      </c>
      <c r="I10" s="17"/>
      <c r="J10" s="94">
        <v>3821</v>
      </c>
    </row>
    <row r="11" spans="1:10" ht="18" customHeight="1" x14ac:dyDescent="0.15">
      <c r="A11" s="113" t="s">
        <v>8</v>
      </c>
      <c r="B11" s="114"/>
      <c r="C11" s="80">
        <v>100000</v>
      </c>
      <c r="D11" s="18">
        <v>5</v>
      </c>
      <c r="E11" s="19">
        <v>0.40514042167015085</v>
      </c>
      <c r="F11" s="60">
        <f>C11</f>
        <v>100000</v>
      </c>
      <c r="G11" s="61">
        <f>F11/B3/E3</f>
        <v>50</v>
      </c>
      <c r="H11" s="68">
        <f>F11/F10</f>
        <v>0.40514042167015085</v>
      </c>
      <c r="I11" s="20"/>
      <c r="J11" s="90"/>
    </row>
    <row r="12" spans="1:10" ht="18" customHeight="1" thickBot="1" x14ac:dyDescent="0.2">
      <c r="A12" s="115" t="s">
        <v>12</v>
      </c>
      <c r="B12" s="116"/>
      <c r="C12" s="21">
        <v>874826.37</v>
      </c>
      <c r="D12" s="22">
        <v>43.741318499999998</v>
      </c>
      <c r="E12" s="29"/>
      <c r="F12" s="62">
        <f>SUM(F7:F11)</f>
        <v>874826.37</v>
      </c>
      <c r="G12" s="63">
        <f>F12/B3/E3</f>
        <v>437.413185</v>
      </c>
      <c r="H12" s="29"/>
      <c r="I12" s="10"/>
    </row>
    <row r="13" spans="1:10" ht="18" customHeight="1" x14ac:dyDescent="0.15">
      <c r="A13" s="104" t="s">
        <v>13</v>
      </c>
      <c r="B13" s="105"/>
      <c r="C13" s="30">
        <v>126480.92</v>
      </c>
      <c r="D13" s="31">
        <v>6.3240460000000001</v>
      </c>
      <c r="E13" s="87">
        <v>0.12</v>
      </c>
      <c r="F13" s="69">
        <f>ROUND(F16*H13,2)</f>
        <v>126480.92</v>
      </c>
      <c r="G13" s="70">
        <f>F13/B3/E3</f>
        <v>63.240459999999999</v>
      </c>
      <c r="H13" s="71">
        <f>IF(E13&gt;0.523,0.523,E13)</f>
        <v>0.12</v>
      </c>
      <c r="I13" s="32"/>
    </row>
    <row r="14" spans="1:10" ht="18" customHeight="1" thickBot="1" x14ac:dyDescent="0.2">
      <c r="A14" s="100" t="s">
        <v>14</v>
      </c>
      <c r="B14" s="101"/>
      <c r="C14" s="33">
        <v>1001307.29</v>
      </c>
      <c r="D14" s="34">
        <v>50.065364500000001</v>
      </c>
      <c r="E14" s="35"/>
      <c r="F14" s="72">
        <f>SUM(F12:F13)</f>
        <v>1001307.29</v>
      </c>
      <c r="G14" s="73">
        <f>F14/B3/E3</f>
        <v>500.65364500000004</v>
      </c>
      <c r="H14" s="35"/>
      <c r="I14" s="36"/>
    </row>
    <row r="15" spans="1:10" ht="18" customHeight="1" x14ac:dyDescent="0.15">
      <c r="A15" s="102" t="s">
        <v>15</v>
      </c>
      <c r="B15" s="103"/>
      <c r="C15" s="37">
        <v>52700.38</v>
      </c>
      <c r="D15" s="38">
        <v>2.6350189999999998</v>
      </c>
      <c r="E15" s="88">
        <v>0.05</v>
      </c>
      <c r="F15" s="74">
        <f>ROUND(F16*H15,2)</f>
        <v>52700.38</v>
      </c>
      <c r="G15" s="75">
        <f>F15/B3/E3</f>
        <v>26.350189999999998</v>
      </c>
      <c r="H15" s="76">
        <f>IF(E15&gt;0.158,0.158,E15)</f>
        <v>0.05</v>
      </c>
      <c r="I15" s="40"/>
    </row>
    <row r="16" spans="1:10" ht="18" customHeight="1" thickBot="1" x14ac:dyDescent="0.2">
      <c r="A16" s="100" t="s">
        <v>16</v>
      </c>
      <c r="B16" s="101"/>
      <c r="C16" s="33">
        <v>1054007.67</v>
      </c>
      <c r="D16" s="34">
        <v>52.700383500000001</v>
      </c>
      <c r="E16" s="35"/>
      <c r="F16" s="72">
        <f>ROUND(F12/(1-H13-H15),2)</f>
        <v>1054007.67</v>
      </c>
      <c r="G16" s="73">
        <f>F16/B3/E3</f>
        <v>527.00383499999998</v>
      </c>
      <c r="H16" s="35"/>
      <c r="I16" s="36"/>
    </row>
    <row r="17" spans="1:9" ht="18" customHeight="1" x14ac:dyDescent="0.15">
      <c r="A17" s="102" t="s">
        <v>17</v>
      </c>
      <c r="B17" s="103"/>
      <c r="C17" s="37">
        <v>78116.570000000007</v>
      </c>
      <c r="D17" s="38">
        <v>3.9058285000000006</v>
      </c>
      <c r="E17" s="88">
        <v>6.9000000000000006E-2</v>
      </c>
      <c r="F17" s="74">
        <f>ROUND(F18*H17,2)</f>
        <v>78116.570000000007</v>
      </c>
      <c r="G17" s="75">
        <f>F17/B3/E3</f>
        <v>39.058285000000005</v>
      </c>
      <c r="H17" s="76">
        <f>IF(E17&gt;0.069,0.069,E17)</f>
        <v>6.9000000000000006E-2</v>
      </c>
      <c r="I17" s="40"/>
    </row>
    <row r="18" spans="1:9" ht="18" customHeight="1" thickBot="1" x14ac:dyDescent="0.2">
      <c r="A18" s="100" t="s">
        <v>18</v>
      </c>
      <c r="B18" s="101"/>
      <c r="C18" s="33">
        <v>1132124.24</v>
      </c>
      <c r="D18" s="34">
        <v>56.606212000000006</v>
      </c>
      <c r="E18" s="35"/>
      <c r="F18" s="72">
        <f>ROUND(F16/(1-H17),2)</f>
        <v>1132124.24</v>
      </c>
      <c r="G18" s="73">
        <f>F18/B3/E3</f>
        <v>566.06212000000005</v>
      </c>
      <c r="H18" s="35"/>
      <c r="I18" s="36"/>
    </row>
    <row r="19" spans="1:9" ht="18" customHeight="1" x14ac:dyDescent="0.15">
      <c r="A19" s="102" t="s">
        <v>19</v>
      </c>
      <c r="B19" s="103"/>
      <c r="C19" s="37">
        <v>113212.42</v>
      </c>
      <c r="D19" s="38">
        <v>5.6606209999999999</v>
      </c>
      <c r="E19" s="39">
        <v>0.1</v>
      </c>
      <c r="F19" s="74">
        <f>ROUND(F18*H19,2)</f>
        <v>113212.42</v>
      </c>
      <c r="G19" s="75">
        <f>F19/B3/E3</f>
        <v>56.606209999999997</v>
      </c>
      <c r="H19" s="39">
        <v>0.1</v>
      </c>
      <c r="I19" s="40"/>
    </row>
    <row r="20" spans="1:9" ht="18" customHeight="1" thickBot="1" x14ac:dyDescent="0.2">
      <c r="A20" s="95" t="s">
        <v>20</v>
      </c>
      <c r="B20" s="96"/>
      <c r="C20" s="41">
        <v>1245336.6599999999</v>
      </c>
      <c r="D20" s="42">
        <v>62.27</v>
      </c>
      <c r="E20" s="43"/>
      <c r="F20" s="77">
        <f>SUM(F18:F19)</f>
        <v>1245336.6599999999</v>
      </c>
      <c r="G20" s="78">
        <f>ROUND(F20/B3/E3,2)</f>
        <v>622.66999999999996</v>
      </c>
      <c r="H20" s="43"/>
      <c r="I20" s="44"/>
    </row>
    <row r="21" spans="1:9" ht="18" customHeight="1" thickTop="1" thickBot="1" x14ac:dyDescent="0.2">
      <c r="A21" s="45"/>
      <c r="B21" s="91"/>
      <c r="C21" s="53" t="str">
        <f>C1</f>
        <v>1g</v>
      </c>
      <c r="D21" s="46">
        <f>ROUND(D20,1)</f>
        <v>62.3</v>
      </c>
      <c r="E21" t="s">
        <v>21</v>
      </c>
      <c r="G21" s="47">
        <f>ROUND(G20,1)</f>
        <v>622.70000000000005</v>
      </c>
      <c r="H21" t="s">
        <v>21</v>
      </c>
    </row>
    <row r="22" spans="1:9" ht="18" customHeight="1" thickTop="1" thickBot="1" x14ac:dyDescent="0.2">
      <c r="A22" s="45"/>
      <c r="F22" s="48" t="s">
        <v>22</v>
      </c>
      <c r="G22" s="49"/>
      <c r="H22" s="50" t="s">
        <v>23</v>
      </c>
      <c r="I22" s="51" t="e">
        <f>G21/G22</f>
        <v>#DIV/0!</v>
      </c>
    </row>
    <row r="23" spans="1:9" ht="18" customHeight="1" thickTop="1" x14ac:dyDescent="0.15">
      <c r="A23" s="52" t="s">
        <v>27</v>
      </c>
      <c r="B23" s="97"/>
      <c r="C23" s="98"/>
      <c r="D23" s="98"/>
      <c r="E23" s="99"/>
    </row>
  </sheetData>
  <mergeCells count="20">
    <mergeCell ref="A20:B20"/>
    <mergeCell ref="B23:E23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C2:E2"/>
    <mergeCell ref="F2:H2"/>
    <mergeCell ref="A4:B4"/>
    <mergeCell ref="A5:B5"/>
    <mergeCell ref="A6:B6"/>
    <mergeCell ref="A7:B7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17746-6C91-463A-B350-51F1B0FE5602}">
  <sheetPr>
    <tabColor rgb="FFFFFF00"/>
  </sheetPr>
  <dimension ref="A1:K23"/>
  <sheetViews>
    <sheetView tabSelected="1" workbookViewId="0">
      <selection activeCell="C4" sqref="C4"/>
    </sheetView>
  </sheetViews>
  <sheetFormatPr defaultRowHeight="18" customHeight="1" x14ac:dyDescent="0.15"/>
  <cols>
    <col min="1" max="1" width="3.75" style="45" customWidth="1"/>
    <col min="2" max="2" width="17.25" customWidth="1"/>
    <col min="3" max="3" width="13.875" customWidth="1"/>
    <col min="4" max="4" width="12.5" customWidth="1"/>
    <col min="5" max="5" width="9.5" customWidth="1"/>
    <col min="6" max="9" width="9.5" hidden="1" customWidth="1"/>
    <col min="10" max="10" width="9.5" customWidth="1"/>
  </cols>
  <sheetData>
    <row r="1" spans="1:11" ht="18" customHeight="1" thickBot="1" x14ac:dyDescent="0.2">
      <c r="A1" s="1" t="s">
        <v>0</v>
      </c>
      <c r="B1" s="83" t="s">
        <v>25</v>
      </c>
      <c r="C1" s="83" t="s">
        <v>26</v>
      </c>
      <c r="I1" s="2"/>
    </row>
    <row r="2" spans="1:11" ht="18" customHeight="1" thickTop="1" x14ac:dyDescent="0.15">
      <c r="A2" s="3"/>
      <c r="B2" s="92"/>
      <c r="C2" s="106" t="s">
        <v>1</v>
      </c>
      <c r="D2" s="106"/>
      <c r="E2" s="107"/>
      <c r="F2" s="108" t="s">
        <v>2</v>
      </c>
      <c r="G2" s="106"/>
      <c r="H2" s="107"/>
      <c r="I2" s="4"/>
    </row>
    <row r="3" spans="1:11" ht="18" customHeight="1" thickBot="1" x14ac:dyDescent="0.2">
      <c r="A3" s="5"/>
      <c r="B3" s="84">
        <v>0</v>
      </c>
      <c r="C3" s="82" t="s">
        <v>36</v>
      </c>
      <c r="D3" s="7" t="s">
        <v>3</v>
      </c>
      <c r="E3" s="93">
        <v>1</v>
      </c>
      <c r="F3" s="6"/>
      <c r="G3" s="8" t="s">
        <v>4</v>
      </c>
      <c r="H3" s="9" t="s">
        <v>5</v>
      </c>
      <c r="I3" s="10"/>
    </row>
    <row r="4" spans="1:11" ht="18" customHeight="1" x14ac:dyDescent="0.15">
      <c r="A4" s="109" t="s">
        <v>6</v>
      </c>
      <c r="B4" s="110"/>
      <c r="C4" s="79"/>
      <c r="D4" s="11" t="e">
        <f>C4/B3/E3</f>
        <v>#DIV/0!</v>
      </c>
      <c r="E4" s="12"/>
      <c r="F4" s="55">
        <f>C4</f>
        <v>0</v>
      </c>
      <c r="G4" s="56" t="e">
        <f>F4/B3/E3</f>
        <v>#DIV/0!</v>
      </c>
      <c r="H4" s="13"/>
      <c r="I4" s="14"/>
    </row>
    <row r="5" spans="1:11" ht="18" customHeight="1" x14ac:dyDescent="0.15">
      <c r="A5" s="111" t="s">
        <v>7</v>
      </c>
      <c r="B5" s="112"/>
      <c r="C5" s="15">
        <f>ROUND(J5*E5,2)</f>
        <v>0</v>
      </c>
      <c r="D5" s="16" t="e">
        <f>C5/B3/E3</f>
        <v>#DIV/0!</v>
      </c>
      <c r="E5" s="81">
        <v>0</v>
      </c>
      <c r="F5" s="57">
        <f>ROUND(3684*H5,2)</f>
        <v>0</v>
      </c>
      <c r="G5" s="58" t="e">
        <f>F5/B3/E3</f>
        <v>#DIV/0!</v>
      </c>
      <c r="H5" s="59">
        <f>E5</f>
        <v>0</v>
      </c>
      <c r="I5" s="17"/>
      <c r="J5" s="94">
        <v>3821</v>
      </c>
      <c r="K5" t="s">
        <v>28</v>
      </c>
    </row>
    <row r="6" spans="1:11" ht="18" customHeight="1" x14ac:dyDescent="0.15">
      <c r="A6" s="113" t="s">
        <v>8</v>
      </c>
      <c r="B6" s="114"/>
      <c r="C6" s="80"/>
      <c r="D6" s="18" t="e">
        <f>C6/B3/E3</f>
        <v>#DIV/0!</v>
      </c>
      <c r="E6" s="19" t="e">
        <f>C6/C5</f>
        <v>#DIV/0!</v>
      </c>
      <c r="F6" s="60">
        <f>C6</f>
        <v>0</v>
      </c>
      <c r="G6" s="61" t="e">
        <f>F6/B3/E3</f>
        <v>#DIV/0!</v>
      </c>
      <c r="H6" s="19" t="e">
        <f>F6/F5</f>
        <v>#DIV/0!</v>
      </c>
      <c r="I6" s="20"/>
      <c r="J6" s="90"/>
    </row>
    <row r="7" spans="1:11" ht="18" customHeight="1" thickBot="1" x14ac:dyDescent="0.2">
      <c r="A7" s="115" t="s">
        <v>9</v>
      </c>
      <c r="B7" s="116"/>
      <c r="C7" s="21">
        <f>SUM(C4:C6)</f>
        <v>0</v>
      </c>
      <c r="D7" s="22" t="e">
        <f>C7/B3/E3</f>
        <v>#DIV/0!</v>
      </c>
      <c r="E7" s="23"/>
      <c r="F7" s="62">
        <f>SUM(F4:F6)</f>
        <v>0</v>
      </c>
      <c r="G7" s="63" t="e">
        <f>F7/B3/E3</f>
        <v>#DIV/0!</v>
      </c>
      <c r="H7" s="23"/>
      <c r="I7" s="10"/>
      <c r="J7" s="90"/>
    </row>
    <row r="8" spans="1:11" ht="18" customHeight="1" x14ac:dyDescent="0.15">
      <c r="A8" s="117" t="s">
        <v>10</v>
      </c>
      <c r="B8" s="118"/>
      <c r="C8" s="24">
        <f>ROUND(C7*E8,2)</f>
        <v>0</v>
      </c>
      <c r="D8" s="25" t="e">
        <f>C8/B3/E3</f>
        <v>#DIV/0!</v>
      </c>
      <c r="E8" s="85">
        <v>0</v>
      </c>
      <c r="F8" s="64">
        <f>ROUND(F7*H8,2)</f>
        <v>0</v>
      </c>
      <c r="G8" s="65" t="e">
        <f>F8/B3/E3</f>
        <v>#DIV/0!</v>
      </c>
      <c r="H8" s="66">
        <f>E8</f>
        <v>0</v>
      </c>
      <c r="I8" s="26"/>
      <c r="J8" s="90"/>
    </row>
    <row r="9" spans="1:11" ht="18" customHeight="1" x14ac:dyDescent="0.15">
      <c r="A9" s="111" t="s">
        <v>11</v>
      </c>
      <c r="B9" s="112"/>
      <c r="C9" s="86"/>
      <c r="D9" s="16" t="e">
        <f>C9/B3/E3</f>
        <v>#DIV/0!</v>
      </c>
      <c r="E9" s="27"/>
      <c r="F9" s="67">
        <f>C9</f>
        <v>0</v>
      </c>
      <c r="G9" s="58" t="e">
        <f>F9/B3/E3</f>
        <v>#DIV/0!</v>
      </c>
      <c r="H9" s="27"/>
      <c r="I9" s="28"/>
      <c r="J9" s="90"/>
    </row>
    <row r="10" spans="1:11" ht="18" customHeight="1" x14ac:dyDescent="0.15">
      <c r="A10" s="111" t="s">
        <v>7</v>
      </c>
      <c r="B10" s="112"/>
      <c r="C10" s="15">
        <f>ROUND(J10*E10,2)</f>
        <v>0</v>
      </c>
      <c r="D10" s="16" t="e">
        <f>C10/B3/E3</f>
        <v>#DIV/0!</v>
      </c>
      <c r="E10" s="81">
        <v>0</v>
      </c>
      <c r="F10" s="57">
        <f>ROUND(3684*H10,2)</f>
        <v>0</v>
      </c>
      <c r="G10" s="58" t="e">
        <f>F10/B3/E3</f>
        <v>#DIV/0!</v>
      </c>
      <c r="H10" s="59">
        <f>E10</f>
        <v>0</v>
      </c>
      <c r="I10" s="17"/>
      <c r="J10" s="94">
        <v>3821</v>
      </c>
      <c r="K10" t="s">
        <v>28</v>
      </c>
    </row>
    <row r="11" spans="1:11" ht="18" customHeight="1" x14ac:dyDescent="0.15">
      <c r="A11" s="113" t="s">
        <v>8</v>
      </c>
      <c r="B11" s="114"/>
      <c r="C11" s="80"/>
      <c r="D11" s="18" t="e">
        <f>C11/B3/E3</f>
        <v>#DIV/0!</v>
      </c>
      <c r="E11" s="19" t="e">
        <f>C11/C10</f>
        <v>#DIV/0!</v>
      </c>
      <c r="F11" s="60">
        <f>C11</f>
        <v>0</v>
      </c>
      <c r="G11" s="61" t="e">
        <f>F11/B3/E3</f>
        <v>#DIV/0!</v>
      </c>
      <c r="H11" s="68" t="e">
        <f>F11/F10</f>
        <v>#DIV/0!</v>
      </c>
      <c r="I11" s="20"/>
      <c r="J11" s="90"/>
    </row>
    <row r="12" spans="1:11" ht="18" customHeight="1" thickBot="1" x14ac:dyDescent="0.2">
      <c r="A12" s="115" t="s">
        <v>12</v>
      </c>
      <c r="B12" s="116"/>
      <c r="C12" s="21">
        <f>SUM(C7:C11)</f>
        <v>0</v>
      </c>
      <c r="D12" s="22" t="e">
        <f>C12/B3/E3</f>
        <v>#DIV/0!</v>
      </c>
      <c r="E12" s="29"/>
      <c r="F12" s="62">
        <f>SUM(F7:F11)</f>
        <v>0</v>
      </c>
      <c r="G12" s="63" t="e">
        <f>F12/B3/E3</f>
        <v>#DIV/0!</v>
      </c>
      <c r="H12" s="29"/>
      <c r="I12" s="10"/>
    </row>
    <row r="13" spans="1:11" ht="18" customHeight="1" x14ac:dyDescent="0.15">
      <c r="A13" s="104" t="s">
        <v>13</v>
      </c>
      <c r="B13" s="105"/>
      <c r="C13" s="30">
        <f>ROUND(C16*E13,2)</f>
        <v>0</v>
      </c>
      <c r="D13" s="31" t="e">
        <f>C13/B3/E3</f>
        <v>#DIV/0!</v>
      </c>
      <c r="E13" s="87">
        <v>0</v>
      </c>
      <c r="F13" s="69">
        <f>ROUND(F16*H13,2)</f>
        <v>0</v>
      </c>
      <c r="G13" s="70" t="e">
        <f>F13/B3/E3</f>
        <v>#DIV/0!</v>
      </c>
      <c r="H13" s="71">
        <f>IF(E13&gt;0.523,0.523,E13)</f>
        <v>0</v>
      </c>
      <c r="I13" s="32"/>
    </row>
    <row r="14" spans="1:11" ht="18" customHeight="1" thickBot="1" x14ac:dyDescent="0.2">
      <c r="A14" s="100" t="s">
        <v>14</v>
      </c>
      <c r="B14" s="101"/>
      <c r="C14" s="33">
        <f>SUM(C12:C13)</f>
        <v>0</v>
      </c>
      <c r="D14" s="34" t="e">
        <f>C14/B3/E3</f>
        <v>#DIV/0!</v>
      </c>
      <c r="E14" s="35"/>
      <c r="F14" s="72">
        <f>SUM(F12:F13)</f>
        <v>0</v>
      </c>
      <c r="G14" s="73" t="e">
        <f>F14/B3/E3</f>
        <v>#DIV/0!</v>
      </c>
      <c r="H14" s="35"/>
      <c r="I14" s="36"/>
    </row>
    <row r="15" spans="1:11" ht="18" customHeight="1" x14ac:dyDescent="0.15">
      <c r="A15" s="102" t="s">
        <v>15</v>
      </c>
      <c r="B15" s="103"/>
      <c r="C15" s="37">
        <f>ROUND(C16*E15,2)</f>
        <v>0</v>
      </c>
      <c r="D15" s="38" t="e">
        <f>C15/B3/E3</f>
        <v>#DIV/0!</v>
      </c>
      <c r="E15" s="88">
        <v>0.05</v>
      </c>
      <c r="F15" s="74">
        <f>ROUND(F16*H15,2)</f>
        <v>0</v>
      </c>
      <c r="G15" s="75" t="e">
        <f>F15/B3/E3</f>
        <v>#DIV/0!</v>
      </c>
      <c r="H15" s="76">
        <f>IF(E15&gt;0.158,0.158,E15)</f>
        <v>0.05</v>
      </c>
      <c r="I15" s="40"/>
    </row>
    <row r="16" spans="1:11" ht="18" customHeight="1" thickBot="1" x14ac:dyDescent="0.2">
      <c r="A16" s="100" t="s">
        <v>16</v>
      </c>
      <c r="B16" s="101"/>
      <c r="C16" s="33">
        <f>ROUND(C12/(1-E13-E15),2)</f>
        <v>0</v>
      </c>
      <c r="D16" s="34" t="e">
        <f>C16/B3/E3</f>
        <v>#DIV/0!</v>
      </c>
      <c r="E16" s="35"/>
      <c r="F16" s="72">
        <f>ROUND(F12/(1-H13-H15),2)</f>
        <v>0</v>
      </c>
      <c r="G16" s="73" t="e">
        <f>F16/B3/E3</f>
        <v>#DIV/0!</v>
      </c>
      <c r="H16" s="35"/>
      <c r="I16" s="36"/>
    </row>
    <row r="17" spans="1:9" ht="18" customHeight="1" x14ac:dyDescent="0.15">
      <c r="A17" s="102" t="s">
        <v>17</v>
      </c>
      <c r="B17" s="103"/>
      <c r="C17" s="37">
        <f>ROUND(C18*E17,2)</f>
        <v>0</v>
      </c>
      <c r="D17" s="38" t="e">
        <f>C17/B3/E3</f>
        <v>#DIV/0!</v>
      </c>
      <c r="E17" s="88">
        <v>6.9000000000000006E-2</v>
      </c>
      <c r="F17" s="74">
        <f>ROUND(F18*H17,2)</f>
        <v>0</v>
      </c>
      <c r="G17" s="75" t="e">
        <f>F17/B3/E3</f>
        <v>#DIV/0!</v>
      </c>
      <c r="H17" s="76">
        <f>IF(E17&gt;0.069,0.069,E17)</f>
        <v>6.9000000000000006E-2</v>
      </c>
      <c r="I17" s="40"/>
    </row>
    <row r="18" spans="1:9" ht="18" customHeight="1" thickBot="1" x14ac:dyDescent="0.2">
      <c r="A18" s="100" t="s">
        <v>18</v>
      </c>
      <c r="B18" s="101"/>
      <c r="C18" s="33">
        <f>ROUND(C16/(1-E17),2)</f>
        <v>0</v>
      </c>
      <c r="D18" s="34" t="e">
        <f>C18/B3/E3</f>
        <v>#DIV/0!</v>
      </c>
      <c r="E18" s="35"/>
      <c r="F18" s="72">
        <f>ROUND(F16/(1-H17),2)</f>
        <v>0</v>
      </c>
      <c r="G18" s="73" t="e">
        <f>F18/B3/E3</f>
        <v>#DIV/0!</v>
      </c>
      <c r="H18" s="35"/>
      <c r="I18" s="36"/>
    </row>
    <row r="19" spans="1:9" ht="18" customHeight="1" x14ac:dyDescent="0.15">
      <c r="A19" s="102" t="s">
        <v>19</v>
      </c>
      <c r="B19" s="103"/>
      <c r="C19" s="37">
        <f>ROUND(C18*E19,2)</f>
        <v>0</v>
      </c>
      <c r="D19" s="38" t="e">
        <f>C19/B3/E3</f>
        <v>#DIV/0!</v>
      </c>
      <c r="E19" s="39">
        <v>0.1</v>
      </c>
      <c r="F19" s="74">
        <f>ROUND(F18*H19,2)</f>
        <v>0</v>
      </c>
      <c r="G19" s="75" t="e">
        <f>F19/B3/E3</f>
        <v>#DIV/0!</v>
      </c>
      <c r="H19" s="39">
        <v>0.1</v>
      </c>
      <c r="I19" s="40"/>
    </row>
    <row r="20" spans="1:9" ht="18" customHeight="1" thickBot="1" x14ac:dyDescent="0.2">
      <c r="A20" s="95" t="s">
        <v>20</v>
      </c>
      <c r="B20" s="96"/>
      <c r="C20" s="41">
        <f>SUM(C18:C19)</f>
        <v>0</v>
      </c>
      <c r="D20" s="42" t="e">
        <f>ROUND(C20/B3/E3,2)</f>
        <v>#DIV/0!</v>
      </c>
      <c r="E20" s="43"/>
      <c r="F20" s="77">
        <f>SUM(F18:F19)</f>
        <v>0</v>
      </c>
      <c r="G20" s="78" t="e">
        <f>ROUND(F20/B3/E3,2)</f>
        <v>#DIV/0!</v>
      </c>
      <c r="H20" s="43"/>
      <c r="I20" s="44"/>
    </row>
    <row r="21" spans="1:9" ht="18" customHeight="1" thickTop="1" thickBot="1" x14ac:dyDescent="0.2">
      <c r="B21" s="91"/>
      <c r="C21" s="53" t="str">
        <f>C1</f>
        <v>規格単位</v>
      </c>
      <c r="D21" s="46" t="e">
        <f>ROUND(D20,0)</f>
        <v>#DIV/0!</v>
      </c>
      <c r="E21" t="s">
        <v>21</v>
      </c>
      <c r="G21" s="47" t="e">
        <f>ROUND(G20,0)</f>
        <v>#DIV/0!</v>
      </c>
      <c r="H21" t="s">
        <v>21</v>
      </c>
    </row>
    <row r="22" spans="1:9" ht="18" customHeight="1" thickTop="1" thickBot="1" x14ac:dyDescent="0.2">
      <c r="F22" s="48" t="s">
        <v>22</v>
      </c>
      <c r="G22" s="49"/>
      <c r="H22" s="50" t="s">
        <v>23</v>
      </c>
      <c r="I22" s="51" t="e">
        <f>G21/G22</f>
        <v>#DIV/0!</v>
      </c>
    </row>
    <row r="23" spans="1:9" ht="51.75" customHeight="1" thickTop="1" x14ac:dyDescent="0.15">
      <c r="A23" s="52" t="s">
        <v>27</v>
      </c>
      <c r="B23" s="97"/>
      <c r="C23" s="98"/>
      <c r="D23" s="98"/>
      <c r="E23" s="99"/>
    </row>
  </sheetData>
  <sheetProtection algorithmName="SHA-512" hashValue="inTt8eT0mXDzdtup8Ry0OGPoecx5vWIZJFcT3gyKxvBuOZY7F6Vb9frcEPIXvNvOl38z2sDN/ad62TuMp46UkQ==" saltValue="Pp0xu2U6Sryu98NUddN7PA==" spinCount="100000" sheet="1"/>
  <mergeCells count="20">
    <mergeCell ref="A13:B13"/>
    <mergeCell ref="C2:E2"/>
    <mergeCell ref="F2:H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20:B20"/>
    <mergeCell ref="B23:E23"/>
    <mergeCell ref="A14:B14"/>
    <mergeCell ref="A15:B15"/>
    <mergeCell ref="A16:B16"/>
    <mergeCell ref="A17:B17"/>
    <mergeCell ref="A18:B18"/>
    <mergeCell ref="A19:B19"/>
  </mergeCells>
  <phoneticPr fontId="1"/>
  <printOptions horizontalCentered="1"/>
  <pageMargins left="0.39370078740157483" right="0.39370078740157483" top="0.59055118110236227" bottom="0.39370078740157483" header="0.51181102362204722" footer="0.31496062992125984"/>
  <pageSetup paperSize="9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K23"/>
  <sheetViews>
    <sheetView workbookViewId="0">
      <selection activeCell="J11" sqref="J11"/>
    </sheetView>
  </sheetViews>
  <sheetFormatPr defaultRowHeight="18" customHeight="1" x14ac:dyDescent="0.15"/>
  <cols>
    <col min="1" max="1" width="3.75" style="45" customWidth="1"/>
    <col min="2" max="2" width="17.25" customWidth="1"/>
    <col min="3" max="3" width="13.875" customWidth="1"/>
    <col min="4" max="4" width="12.5" customWidth="1"/>
    <col min="5" max="5" width="9.5" customWidth="1"/>
    <col min="6" max="9" width="9.5" hidden="1" customWidth="1"/>
    <col min="10" max="10" width="9.5" customWidth="1"/>
  </cols>
  <sheetData>
    <row r="1" spans="1:11" ht="18" customHeight="1" thickBot="1" x14ac:dyDescent="0.2">
      <c r="A1" s="1" t="s">
        <v>0</v>
      </c>
      <c r="B1" s="83" t="s">
        <v>25</v>
      </c>
      <c r="C1" s="83" t="s">
        <v>26</v>
      </c>
      <c r="I1" s="2"/>
    </row>
    <row r="2" spans="1:11" ht="18" customHeight="1" thickTop="1" x14ac:dyDescent="0.15">
      <c r="A2" s="3"/>
      <c r="B2" s="92"/>
      <c r="C2" s="106" t="s">
        <v>1</v>
      </c>
      <c r="D2" s="106"/>
      <c r="E2" s="107"/>
      <c r="F2" s="108" t="s">
        <v>2</v>
      </c>
      <c r="G2" s="106"/>
      <c r="H2" s="107"/>
      <c r="I2" s="4"/>
    </row>
    <row r="3" spans="1:11" ht="18" customHeight="1" thickBot="1" x14ac:dyDescent="0.2">
      <c r="A3" s="5"/>
      <c r="B3" s="84">
        <v>0</v>
      </c>
      <c r="C3" s="82" t="s">
        <v>24</v>
      </c>
      <c r="D3" s="7" t="s">
        <v>3</v>
      </c>
      <c r="E3" s="93">
        <v>1</v>
      </c>
      <c r="F3" s="6"/>
      <c r="G3" s="8" t="s">
        <v>4</v>
      </c>
      <c r="H3" s="9" t="s">
        <v>5</v>
      </c>
      <c r="I3" s="10"/>
    </row>
    <row r="4" spans="1:11" ht="18" customHeight="1" x14ac:dyDescent="0.15">
      <c r="A4" s="109" t="s">
        <v>6</v>
      </c>
      <c r="B4" s="110"/>
      <c r="C4" s="79"/>
      <c r="D4" s="11" t="e">
        <f>C4/B3/E3</f>
        <v>#DIV/0!</v>
      </c>
      <c r="E4" s="12"/>
      <c r="F4" s="55">
        <f>C4</f>
        <v>0</v>
      </c>
      <c r="G4" s="56" t="e">
        <f>F4/B3/E3</f>
        <v>#DIV/0!</v>
      </c>
      <c r="H4" s="13"/>
      <c r="I4" s="14"/>
    </row>
    <row r="5" spans="1:11" ht="18" customHeight="1" x14ac:dyDescent="0.15">
      <c r="A5" s="111" t="s">
        <v>7</v>
      </c>
      <c r="B5" s="112"/>
      <c r="C5" s="15">
        <f>ROUND(J5*E5,2)</f>
        <v>0</v>
      </c>
      <c r="D5" s="16" t="e">
        <f>C5/B3/E3</f>
        <v>#DIV/0!</v>
      </c>
      <c r="E5" s="81">
        <v>0</v>
      </c>
      <c r="F5" s="57">
        <f>ROUND(3684*H5,2)</f>
        <v>0</v>
      </c>
      <c r="G5" s="58" t="e">
        <f>F5/B3/E3</f>
        <v>#DIV/0!</v>
      </c>
      <c r="H5" s="59">
        <f>E5</f>
        <v>0</v>
      </c>
      <c r="I5" s="17"/>
      <c r="J5" s="94">
        <v>3821</v>
      </c>
      <c r="K5" t="s">
        <v>28</v>
      </c>
    </row>
    <row r="6" spans="1:11" ht="18" customHeight="1" x14ac:dyDescent="0.15">
      <c r="A6" s="113" t="s">
        <v>8</v>
      </c>
      <c r="B6" s="114"/>
      <c r="C6" s="80"/>
      <c r="D6" s="18" t="e">
        <f>C6/B3/E3</f>
        <v>#DIV/0!</v>
      </c>
      <c r="E6" s="19" t="e">
        <f>C6/C5</f>
        <v>#DIV/0!</v>
      </c>
      <c r="F6" s="60">
        <f>C6</f>
        <v>0</v>
      </c>
      <c r="G6" s="61" t="e">
        <f>F6/B3/E3</f>
        <v>#DIV/0!</v>
      </c>
      <c r="H6" s="19" t="e">
        <f>F6/F5</f>
        <v>#DIV/0!</v>
      </c>
      <c r="I6" s="20"/>
      <c r="J6" s="90"/>
    </row>
    <row r="7" spans="1:11" ht="18" customHeight="1" thickBot="1" x14ac:dyDescent="0.2">
      <c r="A7" s="115" t="s">
        <v>9</v>
      </c>
      <c r="B7" s="116"/>
      <c r="C7" s="21">
        <f>SUM(C4:C6)</f>
        <v>0</v>
      </c>
      <c r="D7" s="22" t="e">
        <f>C7/B3/E3</f>
        <v>#DIV/0!</v>
      </c>
      <c r="E7" s="23"/>
      <c r="F7" s="62">
        <f>SUM(F4:F6)</f>
        <v>0</v>
      </c>
      <c r="G7" s="63" t="e">
        <f>F7/B3/E3</f>
        <v>#DIV/0!</v>
      </c>
      <c r="H7" s="23"/>
      <c r="I7" s="10"/>
      <c r="J7" s="90"/>
    </row>
    <row r="8" spans="1:11" ht="18" customHeight="1" x14ac:dyDescent="0.15">
      <c r="A8" s="117" t="s">
        <v>10</v>
      </c>
      <c r="B8" s="118"/>
      <c r="C8" s="24">
        <f>ROUND(C7*E8,2)</f>
        <v>0</v>
      </c>
      <c r="D8" s="25" t="e">
        <f>C8/B3/E3</f>
        <v>#DIV/0!</v>
      </c>
      <c r="E8" s="85">
        <v>0</v>
      </c>
      <c r="F8" s="64">
        <f>ROUND(F7*H8,2)</f>
        <v>0</v>
      </c>
      <c r="G8" s="65" t="e">
        <f>F8/B3/E3</f>
        <v>#DIV/0!</v>
      </c>
      <c r="H8" s="66">
        <f>E8</f>
        <v>0</v>
      </c>
      <c r="I8" s="26"/>
      <c r="J8" s="90"/>
    </row>
    <row r="9" spans="1:11" ht="18" customHeight="1" x14ac:dyDescent="0.15">
      <c r="A9" s="111" t="s">
        <v>11</v>
      </c>
      <c r="B9" s="112"/>
      <c r="C9" s="86"/>
      <c r="D9" s="16" t="e">
        <f>C9/B3/E3</f>
        <v>#DIV/0!</v>
      </c>
      <c r="E9" s="27"/>
      <c r="F9" s="67">
        <f>C9</f>
        <v>0</v>
      </c>
      <c r="G9" s="58" t="e">
        <f>F9/B3/E3</f>
        <v>#DIV/0!</v>
      </c>
      <c r="H9" s="27"/>
      <c r="I9" s="28"/>
      <c r="J9" s="90"/>
    </row>
    <row r="10" spans="1:11" ht="18" customHeight="1" x14ac:dyDescent="0.15">
      <c r="A10" s="111" t="s">
        <v>7</v>
      </c>
      <c r="B10" s="112"/>
      <c r="C10" s="15">
        <f>ROUND(J10*E10,2)</f>
        <v>0</v>
      </c>
      <c r="D10" s="16" t="e">
        <f>C10/B3/E3</f>
        <v>#DIV/0!</v>
      </c>
      <c r="E10" s="81">
        <v>0</v>
      </c>
      <c r="F10" s="57">
        <f>ROUND(3684*H10,2)</f>
        <v>0</v>
      </c>
      <c r="G10" s="58" t="e">
        <f>F10/B3/E3</f>
        <v>#DIV/0!</v>
      </c>
      <c r="H10" s="59">
        <f>E10</f>
        <v>0</v>
      </c>
      <c r="I10" s="17"/>
      <c r="J10" s="94">
        <v>3821</v>
      </c>
      <c r="K10" t="s">
        <v>28</v>
      </c>
    </row>
    <row r="11" spans="1:11" ht="18" customHeight="1" x14ac:dyDescent="0.15">
      <c r="A11" s="113" t="s">
        <v>8</v>
      </c>
      <c r="B11" s="114"/>
      <c r="C11" s="80"/>
      <c r="D11" s="18" t="e">
        <f>C11/B3/E3</f>
        <v>#DIV/0!</v>
      </c>
      <c r="E11" s="19" t="e">
        <f>C11/C10</f>
        <v>#DIV/0!</v>
      </c>
      <c r="F11" s="60">
        <f>C11</f>
        <v>0</v>
      </c>
      <c r="G11" s="61" t="e">
        <f>F11/B3/E3</f>
        <v>#DIV/0!</v>
      </c>
      <c r="H11" s="68" t="e">
        <f>F11/F10</f>
        <v>#DIV/0!</v>
      </c>
      <c r="I11" s="20"/>
      <c r="J11" s="90"/>
    </row>
    <row r="12" spans="1:11" ht="18" customHeight="1" thickBot="1" x14ac:dyDescent="0.2">
      <c r="A12" s="115" t="s">
        <v>12</v>
      </c>
      <c r="B12" s="116"/>
      <c r="C12" s="21">
        <f>SUM(C7:C11)</f>
        <v>0</v>
      </c>
      <c r="D12" s="22" t="e">
        <f>C12/B3/E3</f>
        <v>#DIV/0!</v>
      </c>
      <c r="E12" s="29"/>
      <c r="F12" s="62">
        <f>SUM(F7:F11)</f>
        <v>0</v>
      </c>
      <c r="G12" s="63" t="e">
        <f>F12/B3/E3</f>
        <v>#DIV/0!</v>
      </c>
      <c r="H12" s="29"/>
      <c r="I12" s="10"/>
    </row>
    <row r="13" spans="1:11" ht="18" customHeight="1" x14ac:dyDescent="0.15">
      <c r="A13" s="104" t="s">
        <v>13</v>
      </c>
      <c r="B13" s="105"/>
      <c r="C13" s="30">
        <f>ROUND(C16*E13,2)</f>
        <v>0</v>
      </c>
      <c r="D13" s="31" t="e">
        <f>C13/B3/E3</f>
        <v>#DIV/0!</v>
      </c>
      <c r="E13" s="87">
        <v>0</v>
      </c>
      <c r="F13" s="69">
        <f>ROUND(F16*H13,2)</f>
        <v>0</v>
      </c>
      <c r="G13" s="70" t="e">
        <f>F13/B3/E3</f>
        <v>#DIV/0!</v>
      </c>
      <c r="H13" s="71">
        <f>IF(E13&gt;0.523,0.523,E13)</f>
        <v>0</v>
      </c>
      <c r="I13" s="32"/>
    </row>
    <row r="14" spans="1:11" ht="18" customHeight="1" thickBot="1" x14ac:dyDescent="0.2">
      <c r="A14" s="100" t="s">
        <v>14</v>
      </c>
      <c r="B14" s="101"/>
      <c r="C14" s="33">
        <f>SUM(C12:C13)</f>
        <v>0</v>
      </c>
      <c r="D14" s="34" t="e">
        <f>C14/B3/E3</f>
        <v>#DIV/0!</v>
      </c>
      <c r="E14" s="35"/>
      <c r="F14" s="72">
        <f>SUM(F12:F13)</f>
        <v>0</v>
      </c>
      <c r="G14" s="73" t="e">
        <f>F14/B3/E3</f>
        <v>#DIV/0!</v>
      </c>
      <c r="H14" s="35"/>
      <c r="I14" s="36"/>
    </row>
    <row r="15" spans="1:11" ht="18" customHeight="1" x14ac:dyDescent="0.15">
      <c r="A15" s="102" t="s">
        <v>15</v>
      </c>
      <c r="B15" s="103"/>
      <c r="C15" s="37">
        <f>ROUND(C16*E15,2)</f>
        <v>0</v>
      </c>
      <c r="D15" s="38" t="e">
        <f>C15/B3/E3</f>
        <v>#DIV/0!</v>
      </c>
      <c r="E15" s="88">
        <v>0.05</v>
      </c>
      <c r="F15" s="74">
        <f>ROUND(F16*H15,2)</f>
        <v>0</v>
      </c>
      <c r="G15" s="75" t="e">
        <f>F15/B3/E3</f>
        <v>#DIV/0!</v>
      </c>
      <c r="H15" s="76">
        <f>IF(E15&gt;0.158,0.158,E15)</f>
        <v>0.05</v>
      </c>
      <c r="I15" s="40"/>
    </row>
    <row r="16" spans="1:11" ht="18" customHeight="1" thickBot="1" x14ac:dyDescent="0.2">
      <c r="A16" s="100" t="s">
        <v>16</v>
      </c>
      <c r="B16" s="101"/>
      <c r="C16" s="33">
        <f>ROUND(C12/(1-E13-E15),2)</f>
        <v>0</v>
      </c>
      <c r="D16" s="34" t="e">
        <f>C16/B3/E3</f>
        <v>#DIV/0!</v>
      </c>
      <c r="E16" s="35"/>
      <c r="F16" s="72">
        <f>ROUND(F12/(1-H13-H15),2)</f>
        <v>0</v>
      </c>
      <c r="G16" s="73" t="e">
        <f>F16/B3/E3</f>
        <v>#DIV/0!</v>
      </c>
      <c r="H16" s="35"/>
      <c r="I16" s="36"/>
    </row>
    <row r="17" spans="1:9" ht="18" customHeight="1" x14ac:dyDescent="0.15">
      <c r="A17" s="102" t="s">
        <v>17</v>
      </c>
      <c r="B17" s="103"/>
      <c r="C17" s="37">
        <f>ROUND(C18*E17,2)</f>
        <v>0</v>
      </c>
      <c r="D17" s="38" t="e">
        <f>C17/B3/E3</f>
        <v>#DIV/0!</v>
      </c>
      <c r="E17" s="88">
        <v>6.9000000000000006E-2</v>
      </c>
      <c r="F17" s="74">
        <f>ROUND(F18*H17,2)</f>
        <v>0</v>
      </c>
      <c r="G17" s="75" t="e">
        <f>F17/B3/E3</f>
        <v>#DIV/0!</v>
      </c>
      <c r="H17" s="76">
        <f>IF(E17&gt;0.069,0.069,E17)</f>
        <v>6.9000000000000006E-2</v>
      </c>
      <c r="I17" s="40"/>
    </row>
    <row r="18" spans="1:9" ht="18" customHeight="1" thickBot="1" x14ac:dyDescent="0.2">
      <c r="A18" s="100" t="s">
        <v>18</v>
      </c>
      <c r="B18" s="101"/>
      <c r="C18" s="33">
        <f>ROUND(C16/(1-E17),2)</f>
        <v>0</v>
      </c>
      <c r="D18" s="34" t="e">
        <f>C18/B3/E3</f>
        <v>#DIV/0!</v>
      </c>
      <c r="E18" s="35"/>
      <c r="F18" s="72">
        <f>ROUND(F16/(1-H17),2)</f>
        <v>0</v>
      </c>
      <c r="G18" s="73" t="e">
        <f>F18/B3/E3</f>
        <v>#DIV/0!</v>
      </c>
      <c r="H18" s="35"/>
      <c r="I18" s="36"/>
    </row>
    <row r="19" spans="1:9" ht="18" customHeight="1" x14ac:dyDescent="0.15">
      <c r="A19" s="102" t="s">
        <v>19</v>
      </c>
      <c r="B19" s="103"/>
      <c r="C19" s="37">
        <f>ROUND(C18*E19,2)</f>
        <v>0</v>
      </c>
      <c r="D19" s="38" t="e">
        <f>C19/B3/E3</f>
        <v>#DIV/0!</v>
      </c>
      <c r="E19" s="39">
        <v>0.1</v>
      </c>
      <c r="F19" s="74">
        <f>ROUND(F18*H19,2)</f>
        <v>0</v>
      </c>
      <c r="G19" s="75" t="e">
        <f>F19/B3/E3</f>
        <v>#DIV/0!</v>
      </c>
      <c r="H19" s="39">
        <v>0.1</v>
      </c>
      <c r="I19" s="40"/>
    </row>
    <row r="20" spans="1:9" ht="18" customHeight="1" thickBot="1" x14ac:dyDescent="0.2">
      <c r="A20" s="95" t="s">
        <v>20</v>
      </c>
      <c r="B20" s="96"/>
      <c r="C20" s="41">
        <f>SUM(C18:C19)</f>
        <v>0</v>
      </c>
      <c r="D20" s="42" t="e">
        <f>ROUND(C20/B3/E3,2)</f>
        <v>#DIV/0!</v>
      </c>
      <c r="E20" s="43"/>
      <c r="F20" s="77">
        <f>SUM(F18:F19)</f>
        <v>0</v>
      </c>
      <c r="G20" s="78" t="e">
        <f>ROUND(F20/B3/E3,2)</f>
        <v>#DIV/0!</v>
      </c>
      <c r="H20" s="43"/>
      <c r="I20" s="44"/>
    </row>
    <row r="21" spans="1:9" ht="18" customHeight="1" thickTop="1" thickBot="1" x14ac:dyDescent="0.2">
      <c r="B21" s="91"/>
      <c r="C21" s="53" t="str">
        <f>C1</f>
        <v>規格単位</v>
      </c>
      <c r="D21" s="46" t="e">
        <f>ROUND(D20,1)</f>
        <v>#DIV/0!</v>
      </c>
      <c r="E21" t="s">
        <v>21</v>
      </c>
      <c r="G21" s="47" t="e">
        <f>ROUND(G20,1)</f>
        <v>#DIV/0!</v>
      </c>
      <c r="H21" t="s">
        <v>21</v>
      </c>
    </row>
    <row r="22" spans="1:9" ht="18" customHeight="1" thickTop="1" thickBot="1" x14ac:dyDescent="0.2">
      <c r="F22" s="48" t="s">
        <v>22</v>
      </c>
      <c r="G22" s="49"/>
      <c r="H22" s="50" t="s">
        <v>23</v>
      </c>
      <c r="I22" s="51" t="e">
        <f>G21/G22</f>
        <v>#DIV/0!</v>
      </c>
    </row>
    <row r="23" spans="1:9" ht="51.75" customHeight="1" thickTop="1" x14ac:dyDescent="0.15">
      <c r="A23" s="52" t="s">
        <v>27</v>
      </c>
      <c r="B23" s="97"/>
      <c r="C23" s="98"/>
      <c r="D23" s="98"/>
      <c r="E23" s="99"/>
    </row>
  </sheetData>
  <sheetProtection algorithmName="SHA-512" hashValue="80TSMz7qlW3iSS4bYmP2B6SYTcnerj6NNktu38Nvu27GkUMdojusq1jwBbk45+HnXktKcNk99+Zl479ZZyE+NA==" saltValue="7LjJ/YbQomNqLnBUKqviTA==" spinCount="100000" sheet="1"/>
  <mergeCells count="20">
    <mergeCell ref="A12:B12"/>
    <mergeCell ref="A13:B13"/>
    <mergeCell ref="B23:E23"/>
    <mergeCell ref="A20:B20"/>
    <mergeCell ref="A14:B14"/>
    <mergeCell ref="A15:B15"/>
    <mergeCell ref="A16:B16"/>
    <mergeCell ref="A17:B17"/>
    <mergeCell ref="A18:B18"/>
    <mergeCell ref="A19:B19"/>
    <mergeCell ref="A7:B7"/>
    <mergeCell ref="A8:B8"/>
    <mergeCell ref="A9:B9"/>
    <mergeCell ref="A10:B10"/>
    <mergeCell ref="A11:B11"/>
    <mergeCell ref="C2:E2"/>
    <mergeCell ref="F2:H2"/>
    <mergeCell ref="A4:B4"/>
    <mergeCell ref="A5:B5"/>
    <mergeCell ref="A6:B6"/>
  </mergeCells>
  <phoneticPr fontId="1"/>
  <printOptions horizontalCentered="1"/>
  <pageMargins left="0.39370078740157483" right="0.39370078740157483" top="0.59055118110236227" bottom="0.39370078740157483" header="0.51181102362204722" footer="0.31496062992125984"/>
  <pageSetup paperSize="9" orientation="portrait" verticalDpi="300" r:id="rId1"/>
  <headerFooter alignWithMargins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e6e18b-26c1-4122-9e79-e6c53ac26d53" xsi:nil="true"/>
    <lcf76f155ced4ddcb4097134ff3c332f xmlns="7b019931-c4aa-4eec-a5dc-e9aa43efafdd">
      <Terms xmlns="http://schemas.microsoft.com/office/infopath/2007/PartnerControls"/>
    </lcf76f155ced4ddcb4097134ff3c332f>
    <Owner xmlns="7b019931-c4aa-4eec-a5dc-e9aa43efafdd">
      <UserInfo>
        <DisplayName/>
        <AccountId xsi:nil="true"/>
        <AccountType/>
      </UserInfo>
    </Own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6FEF443D7B0AD4DA8720B0EBF368E9D" ma:contentTypeVersion="15" ma:contentTypeDescription="新しいドキュメントを作成します。" ma:contentTypeScope="" ma:versionID="c4f948f8584d998bfba3112f4707d002">
  <xsd:schema xmlns:xsd="http://www.w3.org/2001/XMLSchema" xmlns:xs="http://www.w3.org/2001/XMLSchema" xmlns:p="http://schemas.microsoft.com/office/2006/metadata/properties" xmlns:ns2="7b019931-c4aa-4eec-a5dc-e9aa43efafdd" xmlns:ns3="85e6e18b-26c1-4122-9e79-e6c53ac26d53" targetNamespace="http://schemas.microsoft.com/office/2006/metadata/properties" ma:root="true" ma:fieldsID="72a3d39d60e3a0087eec6a21e7842b0c" ns2:_="" ns3:_="">
    <xsd:import namespace="7b019931-c4aa-4eec-a5dc-e9aa43efafdd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019931-c4aa-4eec-a5dc-e9aa43efafdd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54e441f-ff31-42df-b11e-f3c109056671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62DA37-425C-4C20-AC5B-C4611E6F6389}">
  <ds:schemaRefs>
    <ds:schemaRef ds:uri="http://schemas.microsoft.com/office/2006/documentManagement/types"/>
    <ds:schemaRef ds:uri="http://schemas.microsoft.com/office/infopath/2007/PartnerControls"/>
    <ds:schemaRef ds:uri="33f003c0-0d95-44a8-96ef-b6b435aaba2f"/>
    <ds:schemaRef ds:uri="http://purl.org/dc/elements/1.1/"/>
    <ds:schemaRef ds:uri="http://schemas.microsoft.com/office/2006/metadata/properties"/>
    <ds:schemaRef ds:uri="263dbbe5-076b-4606-a03b-9598f5f2f35a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  <ds:schemaRef ds:uri="85e6e18b-26c1-4122-9e79-e6c53ac26d53"/>
    <ds:schemaRef ds:uri="7b019931-c4aa-4eec-a5dc-e9aa43efafdd"/>
  </ds:schemaRefs>
</ds:datastoreItem>
</file>

<file path=customXml/itemProps2.xml><?xml version="1.0" encoding="utf-8"?>
<ds:datastoreItem xmlns:ds="http://schemas.openxmlformats.org/officeDocument/2006/customXml" ds:itemID="{9B121D2B-1D09-4715-930F-53A09C040C5F}"/>
</file>

<file path=customXml/itemProps3.xml><?xml version="1.0" encoding="utf-8"?>
<ds:datastoreItem xmlns:ds="http://schemas.openxmlformats.org/officeDocument/2006/customXml" ds:itemID="{CEB27A08-1D89-40C9-ACAD-716E571D94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記入例（１）</vt:lpstr>
      <vt:lpstr>記入例（２）</vt:lpstr>
      <vt:lpstr>（注射薬用）【企業名】 </vt:lpstr>
      <vt:lpstr>（注射薬以外用）【企業名】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0x01010066FEF443D7B0AD4DA8720B0EBF368E9D</vt:lpwstr>
  </property>
  <property fmtid="{D5CDD505-2E9C-101B-9397-08002B2CF9AE}" pid="3" name="MediaServiceImageTags">
    <vt:lpwstr/>
  </property>
  <property fmtid="{D5CDD505-2E9C-101B-9397-08002B2CF9AE}" pid="4" name="Order">
    <vt:r8>3793900</vt:r8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TriggerFlowInfo">
    <vt:lpwstr/>
  </property>
</Properties>
</file>