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638" documentId="8_{C687E58D-2719-4BF4-BEE5-6C003149FA11}" xr6:coauthVersionLast="47" xr6:coauthVersionMax="47" xr10:uidLastSave="{232B49F6-6AD0-4E9A-9496-5D606EC67EBA}"/>
  <bookViews>
    <workbookView xWindow="-28920" yWindow="-120" windowWidth="29040" windowHeight="15720" tabRatio="950" firstSheet="10" activeTab="13" xr2:uid="{00000000-000D-0000-FFFF-FFFF00000000}"/>
  </bookViews>
  <sheets>
    <sheet name="Sheet1" sheetId="459" state="hidden" r:id="rId1"/>
    <sheet name="様式リスト" sheetId="517" state="hidden" r:id="rId2"/>
    <sheet name="申請書様式⇒" sheetId="482" state="hidden" r:id="rId3"/>
    <sheet name="第2号様式" sheetId="362" r:id="rId4"/>
    <sheet name="基準額算出（特定行為）" sheetId="335" state="hidden" r:id="rId5"/>
    <sheet name="【記載例】第2号様式別紙1（所要額調書、対象経費内訳）" sheetId="533" state="hidden" r:id="rId6"/>
    <sheet name="第2号様式別紙1（所要額調書、対象経費内訳）" sheetId="480" r:id="rId7"/>
    <sheet name="第2号様式別紙2-1（臨床研修（医師）事業計画書）" sheetId="354" r:id="rId8"/>
    <sheet name="第2号様式別紙2-1附表A1（１年次）（研修医厚生）" sheetId="514" r:id="rId9"/>
    <sheet name="第2号様式別紙2-1（臨床研修（医師）事業計画書）附表A2" sheetId="515" r:id="rId10"/>
    <sheet name="第2号様式別紙2-2（臨床研修（医師）事業計画書）" sheetId="355" r:id="rId11"/>
    <sheet name="第2号様式別紙2-3（臨床研修（医師）事業計画書）" sheetId="356" r:id="rId12"/>
    <sheet name="基準額算出（臨床研修（医師））" sheetId="353" state="hidden" r:id="rId13"/>
    <sheet name="第2号様式別紙2-4（臨床研修（医師）事業計画書）" sheetId="510" r:id="rId14"/>
    <sheet name="第2号様式別紙2-5（臨床研修（医師）事業計画書）" sheetId="511" r:id="rId15"/>
    <sheet name="第3号様式" sheetId="519" state="hidden" r:id="rId16"/>
    <sheet name="精算書様式⇒" sheetId="520" state="hidden" r:id="rId17"/>
    <sheet name="第4号様式" sheetId="521" state="hidden" r:id="rId18"/>
    <sheet name="第4号様式別紙1-1（精算書、対象経費内訳）" sheetId="522" state="hidden" r:id="rId19"/>
    <sheet name="第4号様式別紙1-2（精算書、対象経費内訳 ）（医師）" sheetId="523" state="hidden" r:id="rId20"/>
    <sheet name="【記載例】第4号様式別紙1（精算書、対象経費内訳）" sheetId="524" state="hidden" r:id="rId21"/>
    <sheet name="第4号様式別紙2-1（臨床研修（医師）実績報告）" sheetId="525" state="hidden" r:id="rId22"/>
    <sheet name="第4号様式別紙2-1（臨床研修（医師）実績報告）附表 A1" sheetId="526" state="hidden" r:id="rId23"/>
    <sheet name="第4号様式別紙2-1（臨床研修（医師）実績報告）附表 A2" sheetId="527" state="hidden" r:id="rId24"/>
    <sheet name="第4号様式別紙2-2（臨床研修（医師）実績報告）" sheetId="528" state="hidden" r:id="rId25"/>
    <sheet name="第4号様式別紙2-3（臨床研修（医師）実績報告）" sheetId="529" state="hidden" r:id="rId26"/>
    <sheet name="第4号様式別紙2-4（臨床研修（医師）実績報告）" sheetId="530" state="hidden" r:id="rId27"/>
    <sheet name="第4号様式別紙2-5（臨床研修（医師）実績報告）" sheetId="531" state="hidden"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definedNames>
    <definedName name="_Key1" localSheetId="5" hidden="1">#REF!</definedName>
    <definedName name="_Key1" localSheetId="20" hidden="1">#REF!</definedName>
    <definedName name="_Key1" localSheetId="6" hidden="1">#REF!</definedName>
    <definedName name="_Key1" localSheetId="9" hidden="1">#REF!</definedName>
    <definedName name="_Key1" localSheetId="8" hidden="1">#REF!</definedName>
    <definedName name="_Key1" localSheetId="13" hidden="1">#REF!</definedName>
    <definedName name="_Key1" localSheetId="14"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9" hidden="1">#REF!</definedName>
    <definedName name="_Key2" localSheetId="8" hidden="1">#REF!</definedName>
    <definedName name="_Key2" localSheetId="13" hidden="1">#REF!</definedName>
    <definedName name="_Key2" localSheetId="14"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9" hidden="1">#REF!</definedName>
    <definedName name="_Sort" localSheetId="8" hidden="1">#REF!</definedName>
    <definedName name="_Sort" localSheetId="13" hidden="1">#REF!</definedName>
    <definedName name="_Sort" localSheetId="14" hidden="1">#REF!</definedName>
    <definedName name="_Sort" localSheetId="19"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19"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9" hidden="1">#REF!</definedName>
    <definedName name="aaaaaaaaaaaaaaaaaa" localSheetId="8" hidden="1">#REF!</definedName>
    <definedName name="aaaaaaaaaaaaaaaaaa" localSheetId="13" hidden="1">#REF!</definedName>
    <definedName name="aaaaaaaaaaaaaaaaaa" localSheetId="14" hidden="1">#REF!</definedName>
    <definedName name="aaaaaaaaaaaaaaaaaa" localSheetId="19"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9" hidden="1">#REF!</definedName>
    <definedName name="ｌ" localSheetId="8" hidden="1">#REF!</definedName>
    <definedName name="ｌ" localSheetId="13" hidden="1">#REF!</definedName>
    <definedName name="ｌ" localSheetId="14" hidden="1">#REF!</definedName>
    <definedName name="ｌ" localSheetId="19"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2">'基準額算出（臨床研修（医師））'!$A$1:$Y$166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'第2号様式別紙1（所要額調書、対象経費内訳）'!$A$1:$N$97</definedName>
    <definedName name="_xlnm.Print_Area" localSheetId="7">'第2号様式別紙2-1（臨床研修（医師）事業計画書）'!$A$1:$W$44</definedName>
    <definedName name="_xlnm.Print_Area" localSheetId="9">'第2号様式別紙2-1（臨床研修（医師）事業計画書）附表A2'!$A$1:$AE$45</definedName>
    <definedName name="_xlnm.Print_Area" localSheetId="8">'第2号様式別紙2-1附表A1（１年次）（研修医厚生）'!$A$1:$AE$29</definedName>
    <definedName name="_xlnm.Print_Area" localSheetId="10">'第2号様式別紙2-2（臨床研修（医師）事業計画書）'!$A$1:$G$37</definedName>
    <definedName name="_xlnm.Print_Area" localSheetId="11">'第2号様式別紙2-3（臨床研修（医師）事業計画書）'!$A$1:$G$27</definedName>
    <definedName name="_xlnm.Print_Area" localSheetId="13">'第2号様式別紙2-4（臨床研修（医師）事業計画書）'!$A$1:$Y$182</definedName>
    <definedName name="_xlnm.Print_Area" localSheetId="14">'第2号様式別紙2-5（臨床研修（医師）事業計画書）'!$A$1:$Y$182</definedName>
    <definedName name="_xlnm.Print_Area" localSheetId="15">第3号様式!$A$1:$T$57</definedName>
    <definedName name="_xlnm.Print_Area" localSheetId="17">第4号様式!$A$1:$I$33</definedName>
    <definedName name="_xlnm.Print_Area" localSheetId="18">'第4号様式別紙1-1（精算書、対象経費内訳）'!$A$1:$O$90</definedName>
    <definedName name="_xlnm.Print_Area" localSheetId="19">'第4号様式別紙1-2（精算書、対象経費内訳 ）（医師）'!$A$1:$Q$91</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'第4号様式別紙2-4（臨床研修（医師）実績報告）'!$A$1:$Y$163</definedName>
    <definedName name="_xlnm.Print_Area" localSheetId="27">'第4号様式別紙2-5（臨床研修（医師）実績報告）'!$A$1:$Y$163</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19"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5"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9" hidden="1">#REF!</definedName>
    <definedName name="あ" localSheetId="8" hidden="1">#REF!</definedName>
    <definedName name="あ" localSheetId="13" hidden="1">#REF!</definedName>
    <definedName name="あ" localSheetId="14" hidden="1">#REF!</definedName>
    <definedName name="あ" localSheetId="19"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9" hidden="1">#REF!</definedName>
    <definedName name="き" localSheetId="8" hidden="1">#REF!</definedName>
    <definedName name="き" localSheetId="13" hidden="1">#REF!</definedName>
    <definedName name="き" localSheetId="14" hidden="1">#REF!</definedName>
    <definedName name="き" localSheetId="19"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19"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9" hidden="1">#REF!</definedName>
    <definedName name="っｓ" localSheetId="8" hidden="1">#REF!</definedName>
    <definedName name="っｓ" localSheetId="14"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9" hidden="1">#REF!</definedName>
    <definedName name="っっっっっｇ" localSheetId="8" hidden="1">#REF!</definedName>
    <definedName name="っっっっっｇ" localSheetId="14"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9" hidden="1">#REF!</definedName>
    <definedName name="別紙１７" localSheetId="8" hidden="1">#REF!</definedName>
    <definedName name="別紙１７" localSheetId="13" hidden="1">#REF!</definedName>
    <definedName name="別紙１７" localSheetId="14" hidden="1">#REF!</definedName>
    <definedName name="別紙１７" localSheetId="19"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8" i="511" l="1"/>
  <c r="U168" i="510"/>
  <c r="Z76" i="510"/>
  <c r="Z76" i="511"/>
  <c r="N6" i="511"/>
  <c r="N6" i="510"/>
  <c r="S27" i="515"/>
  <c r="R27" i="515"/>
  <c r="Q27" i="515"/>
  <c r="P27" i="515"/>
  <c r="O27" i="515"/>
  <c r="N27" i="515"/>
  <c r="M27" i="515"/>
  <c r="L27" i="515"/>
  <c r="K27" i="515"/>
  <c r="J27" i="515"/>
  <c r="I27" i="515"/>
  <c r="H27" i="515"/>
  <c r="T27" i="515" s="1"/>
  <c r="T26" i="515"/>
  <c r="T25" i="515"/>
  <c r="T24" i="515"/>
  <c r="S23" i="515"/>
  <c r="R23" i="515"/>
  <c r="Q23" i="515"/>
  <c r="P23" i="515"/>
  <c r="O23" i="515"/>
  <c r="N23" i="515"/>
  <c r="M23" i="515"/>
  <c r="L23" i="515"/>
  <c r="K23" i="515"/>
  <c r="J23" i="515"/>
  <c r="I23" i="515"/>
  <c r="H23" i="515"/>
  <c r="T23" i="515" s="1"/>
  <c r="T22" i="515"/>
  <c r="T21" i="515"/>
  <c r="T20" i="515"/>
  <c r="S19" i="515"/>
  <c r="R19" i="515"/>
  <c r="Q19" i="515"/>
  <c r="T19" i="515" s="1"/>
  <c r="P19" i="515"/>
  <c r="O19" i="515"/>
  <c r="N19" i="515"/>
  <c r="M19" i="515"/>
  <c r="L19" i="515"/>
  <c r="K19" i="515"/>
  <c r="J19" i="515"/>
  <c r="I19" i="515"/>
  <c r="H19" i="515"/>
  <c r="T18" i="515"/>
  <c r="T17" i="515"/>
  <c r="T16" i="515"/>
  <c r="B9" i="515"/>
  <c r="B8" i="515" l="1"/>
  <c r="T19" i="514"/>
  <c r="T18" i="514"/>
  <c r="T17" i="514"/>
  <c r="T16" i="514"/>
  <c r="B8" i="514"/>
  <c r="E27" i="362"/>
  <c r="Q95" i="510" l="1"/>
  <c r="Q81" i="510"/>
  <c r="Q95" i="511"/>
  <c r="U165" i="511"/>
  <c r="U162" i="511"/>
  <c r="U159" i="511"/>
  <c r="U156" i="511"/>
  <c r="U165" i="510" l="1"/>
  <c r="U162" i="510"/>
  <c r="U156" i="510"/>
  <c r="U159" i="510"/>
  <c r="AB78" i="511"/>
  <c r="Q93" i="511" s="1"/>
  <c r="AB78" i="510"/>
  <c r="Q79" i="510" s="1"/>
  <c r="F94" i="480"/>
  <c r="H11" i="480"/>
  <c r="B78" i="480"/>
  <c r="B84" i="480"/>
  <c r="B72" i="480"/>
  <c r="B68" i="480"/>
  <c r="U118" i="510"/>
  <c r="B23" i="480"/>
  <c r="M15" i="511"/>
  <c r="C8" i="354"/>
  <c r="U118" i="511"/>
  <c r="Q97" i="510" l="1"/>
  <c r="Q103" i="510"/>
  <c r="U151" i="531"/>
  <c r="U151" i="530"/>
  <c r="O13" i="523"/>
  <c r="O12" i="523"/>
  <c r="L12" i="522"/>
  <c r="L11" i="522"/>
  <c r="L13" i="533"/>
  <c r="K13" i="533"/>
  <c r="Q105" i="531" l="1"/>
  <c r="N154" i="531"/>
  <c r="U71" i="531"/>
  <c r="U70" i="531"/>
  <c r="U69" i="531"/>
  <c r="U68" i="531"/>
  <c r="U66" i="531"/>
  <c r="U65" i="531"/>
  <c r="U64" i="531"/>
  <c r="U63" i="531"/>
  <c r="U63" i="530"/>
  <c r="U55" i="531"/>
  <c r="Q16" i="531"/>
  <c r="Q15" i="531"/>
  <c r="M16" i="531"/>
  <c r="M15" i="531"/>
  <c r="N154"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F90" i="522"/>
  <c r="O11" i="522"/>
  <c r="J12" i="522"/>
  <c r="I11" i="522" l="1"/>
  <c r="J11" i="522" s="1"/>
  <c r="U158" i="531" l="1"/>
  <c r="AB156" i="531" s="1"/>
  <c r="Q130" i="531"/>
  <c r="U130" i="531" s="1"/>
  <c r="U127" i="531"/>
  <c r="U125" i="531"/>
  <c r="U124" i="531" s="1"/>
  <c r="U121" i="531"/>
  <c r="U114" i="531"/>
  <c r="AB78" i="531"/>
  <c r="Q85" i="531" s="1"/>
  <c r="K48" i="531"/>
  <c r="U41" i="531"/>
  <c r="U42" i="531" s="1"/>
  <c r="J31" i="531"/>
  <c r="T31" i="531" s="1"/>
  <c r="J32" i="531"/>
  <c r="T32" i="531" s="1"/>
  <c r="M17" i="531"/>
  <c r="J25" i="531" s="1"/>
  <c r="T25" i="531" s="1"/>
  <c r="U158" i="530"/>
  <c r="AB156" i="530" s="1"/>
  <c r="Q130" i="530"/>
  <c r="U130" i="530" s="1"/>
  <c r="U127" i="530"/>
  <c r="U125" i="530"/>
  <c r="U124" i="530" s="1"/>
  <c r="U121" i="530"/>
  <c r="U114" i="530"/>
  <c r="AB78" i="530"/>
  <c r="Q87"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91" i="523"/>
  <c r="Q14" i="523"/>
  <c r="P14" i="523"/>
  <c r="M14" i="523"/>
  <c r="D14" i="523"/>
  <c r="C14" i="523"/>
  <c r="K13" i="523"/>
  <c r="L13" i="523" s="1"/>
  <c r="J13" i="523"/>
  <c r="E13" i="523"/>
  <c r="I12" i="523"/>
  <c r="I14" i="523" s="1"/>
  <c r="F14" i="523"/>
  <c r="E12" i="523"/>
  <c r="E14" i="523" s="1"/>
  <c r="F11" i="522"/>
  <c r="N13" i="522"/>
  <c r="M13" i="522"/>
  <c r="F13" i="522"/>
  <c r="D13" i="522"/>
  <c r="C13" i="522"/>
  <c r="O12" i="522"/>
  <c r="H12" i="522"/>
  <c r="I12" i="522" s="1"/>
  <c r="E12" i="522"/>
  <c r="H11" i="522"/>
  <c r="E11" i="522"/>
  <c r="B5" i="522"/>
  <c r="P4" i="522"/>
  <c r="B1" i="522"/>
  <c r="B24" i="519"/>
  <c r="A7" i="519"/>
  <c r="U109" i="530" l="1"/>
  <c r="Q109" i="530"/>
  <c r="U105" i="530"/>
  <c r="Q105" i="530"/>
  <c r="AB105" i="530"/>
  <c r="Q93" i="531"/>
  <c r="U109" i="531"/>
  <c r="Q109" i="531"/>
  <c r="U105" i="531"/>
  <c r="E13" i="522"/>
  <c r="O13" i="522"/>
  <c r="Q138" i="531"/>
  <c r="U138" i="531" s="1"/>
  <c r="Q27" i="525"/>
  <c r="Q138" i="530"/>
  <c r="U138" i="530" s="1"/>
  <c r="I14" i="525"/>
  <c r="I44" i="525" s="1"/>
  <c r="Q144" i="531"/>
  <c r="U144" i="531" s="1"/>
  <c r="Q144" i="530"/>
  <c r="U144" i="530" s="1"/>
  <c r="C37" i="525"/>
  <c r="V16" i="531"/>
  <c r="Q29" i="525"/>
  <c r="Q44" i="525" s="1"/>
  <c r="Q139" i="530"/>
  <c r="U139" i="530" s="1"/>
  <c r="Q139" i="531"/>
  <c r="U139" i="531" s="1"/>
  <c r="C36" i="525"/>
  <c r="F37" i="525"/>
  <c r="Q134" i="530"/>
  <c r="U134" i="530" s="1"/>
  <c r="E12" i="525"/>
  <c r="Q134" i="531"/>
  <c r="U134" i="531" s="1"/>
  <c r="I12" i="525"/>
  <c r="Q143" i="531"/>
  <c r="U143" i="531" s="1"/>
  <c r="Q143" i="530"/>
  <c r="U143" i="530" s="1"/>
  <c r="H37" i="525"/>
  <c r="AB109" i="531"/>
  <c r="AB105" i="531"/>
  <c r="I13" i="522"/>
  <c r="H13" i="522"/>
  <c r="Q17" i="530"/>
  <c r="V15" i="530"/>
  <c r="J32" i="530"/>
  <c r="T32" i="530" s="1"/>
  <c r="Q147" i="531"/>
  <c r="U147" i="531" s="1"/>
  <c r="Q147" i="530"/>
  <c r="U147" i="530" s="1"/>
  <c r="U27" i="525"/>
  <c r="G13" i="522"/>
  <c r="Z76" i="530"/>
  <c r="Q91" i="530"/>
  <c r="U77" i="530" s="1"/>
  <c r="Q17" i="531"/>
  <c r="J26" i="531" s="1"/>
  <c r="T26" i="531" s="1"/>
  <c r="U27" i="531" s="1"/>
  <c r="Q87" i="531"/>
  <c r="Q93" i="530"/>
  <c r="Z76" i="531"/>
  <c r="Q91" i="531"/>
  <c r="U77" i="531" s="1"/>
  <c r="Q95" i="530"/>
  <c r="J12" i="523"/>
  <c r="J14" i="523" s="1"/>
  <c r="X29" i="526"/>
  <c r="AI23" i="526" s="1"/>
  <c r="AB45" i="527"/>
  <c r="AI46" i="527" s="1"/>
  <c r="Q79" i="530"/>
  <c r="Q97" i="530"/>
  <c r="V15" i="531"/>
  <c r="Q95" i="531"/>
  <c r="J13" i="522"/>
  <c r="K12" i="523"/>
  <c r="L12" i="523" s="1"/>
  <c r="I24" i="525"/>
  <c r="I39" i="525" s="1"/>
  <c r="Q42" i="525" s="1"/>
  <c r="X40" i="527"/>
  <c r="AH39" i="527" s="1"/>
  <c r="E29" i="525" s="1"/>
  <c r="V16" i="530"/>
  <c r="Q81" i="530"/>
  <c r="Q99" i="530"/>
  <c r="AB109" i="530"/>
  <c r="U155" i="530"/>
  <c r="AB155" i="530" s="1"/>
  <c r="Q79" i="531"/>
  <c r="Q97" i="531"/>
  <c r="U155" i="531"/>
  <c r="AB155" i="531" s="1"/>
  <c r="Q83" i="530"/>
  <c r="Q81" i="531"/>
  <c r="Q99" i="531"/>
  <c r="M17" i="530"/>
  <c r="J25" i="530" s="1"/>
  <c r="T25" i="530" s="1"/>
  <c r="Q85" i="530"/>
  <c r="Q83" i="531"/>
  <c r="C23" i="354"/>
  <c r="C22" i="354"/>
  <c r="C21" i="354"/>
  <c r="C9" i="354"/>
  <c r="J26" i="530" l="1"/>
  <c r="T26" i="530" s="1"/>
  <c r="U27" i="530" s="1"/>
  <c r="U142" i="530"/>
  <c r="U137" i="530"/>
  <c r="Q148" i="531"/>
  <c r="U148" i="531" s="1"/>
  <c r="U146" i="531" s="1"/>
  <c r="Q148" i="530"/>
  <c r="U148" i="530" s="1"/>
  <c r="U146" i="530" s="1"/>
  <c r="U29" i="525"/>
  <c r="U44" i="525" s="1"/>
  <c r="L14" i="523"/>
  <c r="K14" i="523"/>
  <c r="E14" i="525"/>
  <c r="E44" i="525" s="1"/>
  <c r="Q135" i="531"/>
  <c r="U135" i="531" s="1"/>
  <c r="U133" i="531" s="1"/>
  <c r="Q135" i="530"/>
  <c r="U135" i="530" s="1"/>
  <c r="U133" i="530" s="1"/>
  <c r="Q101" i="530"/>
  <c r="U101" i="530" s="1"/>
  <c r="U76" i="530" s="1"/>
  <c r="M115" i="530"/>
  <c r="V17" i="530"/>
  <c r="Q115" i="530" s="1"/>
  <c r="Q101" i="531"/>
  <c r="U101" i="531" s="1"/>
  <c r="U76" i="531" s="1"/>
  <c r="M115" i="531"/>
  <c r="V17" i="531"/>
  <c r="Q115" i="531" s="1"/>
  <c r="U142" i="531"/>
  <c r="U28" i="531"/>
  <c r="U137" i="531"/>
  <c r="U28" i="530"/>
  <c r="Q114" i="530" l="1"/>
  <c r="AA114" i="530" s="1"/>
  <c r="U120" i="530"/>
  <c r="Q112" i="530"/>
  <c r="Q120" i="530"/>
  <c r="Q114" i="531"/>
  <c r="AA114" i="531" s="1"/>
  <c r="Q112" i="531"/>
  <c r="U120" i="531"/>
  <c r="U66" i="511"/>
  <c r="U65" i="511"/>
  <c r="U64" i="511"/>
  <c r="AA115" i="530" l="1"/>
  <c r="AB154" i="531"/>
  <c r="AB151" i="531"/>
  <c r="AB154" i="530"/>
  <c r="AB151" i="530"/>
  <c r="AA115" i="531"/>
  <c r="F11" i="480"/>
  <c r="U29" i="354"/>
  <c r="U27" i="354"/>
  <c r="Q29" i="354"/>
  <c r="Q27" i="354"/>
  <c r="I29" i="354"/>
  <c r="I27" i="354"/>
  <c r="E29" i="354"/>
  <c r="E27" i="354"/>
  <c r="I14" i="354"/>
  <c r="E14" i="354"/>
  <c r="I12" i="354"/>
  <c r="E12" i="354"/>
  <c r="C36" i="354" l="1"/>
  <c r="Q16" i="511"/>
  <c r="Q15" i="511"/>
  <c r="Q16" i="510"/>
  <c r="Q15" i="510"/>
  <c r="E12" i="480" l="1"/>
  <c r="AH33" i="510"/>
  <c r="AI15" i="515" l="1"/>
  <c r="AJ15" i="515"/>
  <c r="AH15" i="515"/>
  <c r="AK15" i="514"/>
  <c r="AJ15" i="514"/>
  <c r="AI15" i="514"/>
  <c r="B63" i="480" l="1"/>
  <c r="N171" i="511" l="1"/>
  <c r="N171" i="510"/>
  <c r="AI17" i="515" l="1"/>
  <c r="AH38" i="511" s="1"/>
  <c r="AJ17" i="514"/>
  <c r="B19" i="480" l="1"/>
  <c r="B20" i="480"/>
  <c r="B21" i="480"/>
  <c r="B22"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2" i="480"/>
  <c r="B64" i="480"/>
  <c r="B65" i="480"/>
  <c r="B66" i="480"/>
  <c r="B67" i="480"/>
  <c r="B69" i="480"/>
  <c r="B70" i="480"/>
  <c r="B71"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25" i="510" l="1"/>
  <c r="U175" i="510"/>
  <c r="U172" i="510"/>
  <c r="N13" i="480" l="1"/>
  <c r="M13" i="480"/>
  <c r="T28" i="515" l="1"/>
  <c r="T29" i="515"/>
  <c r="T30" i="515"/>
  <c r="T34" i="515" s="1"/>
  <c r="AI33" i="515" s="1"/>
  <c r="H31" i="515"/>
  <c r="I31" i="515"/>
  <c r="J31" i="515"/>
  <c r="K31" i="515"/>
  <c r="L31" i="515"/>
  <c r="M31" i="515"/>
  <c r="N31" i="515"/>
  <c r="O31" i="515"/>
  <c r="P31" i="515"/>
  <c r="Q31" i="515"/>
  <c r="R31" i="515"/>
  <c r="S31" i="515"/>
  <c r="U32" i="515"/>
  <c r="V32" i="515"/>
  <c r="T33" i="515"/>
  <c r="U33" i="515"/>
  <c r="V33" i="515"/>
  <c r="W33" i="515"/>
  <c r="X33" i="515"/>
  <c r="Y33" i="515"/>
  <c r="Z33" i="515"/>
  <c r="X38" i="515" s="1"/>
  <c r="AH37" i="515" s="1"/>
  <c r="AA33" i="515"/>
  <c r="AB33" i="515"/>
  <c r="AC33" i="515"/>
  <c r="AD33" i="515"/>
  <c r="AB38" i="515" s="1"/>
  <c r="AI37" i="515" s="1"/>
  <c r="U34" i="515"/>
  <c r="AJ33" i="515" s="1"/>
  <c r="V34" i="515"/>
  <c r="AK33" i="515" s="1"/>
  <c r="W35" i="515"/>
  <c r="X35" i="515"/>
  <c r="Y35" i="515"/>
  <c r="X45" i="515" s="1"/>
  <c r="AH46" i="515" s="1"/>
  <c r="Z35" i="515"/>
  <c r="X43" i="515" s="1"/>
  <c r="AH44" i="515" s="1"/>
  <c r="AA35" i="515"/>
  <c r="AB35" i="515"/>
  <c r="AC35" i="515"/>
  <c r="AD35" i="515"/>
  <c r="AB43" i="515" s="1"/>
  <c r="AI44" i="515" s="1"/>
  <c r="T20" i="514"/>
  <c r="T21" i="514"/>
  <c r="T22" i="514"/>
  <c r="T23" i="514"/>
  <c r="U24" i="514"/>
  <c r="V24" i="514"/>
  <c r="U25" i="514"/>
  <c r="D37" i="354" s="1"/>
  <c r="V25" i="514"/>
  <c r="E37" i="354" s="1"/>
  <c r="W25" i="514"/>
  <c r="X25" i="514"/>
  <c r="Y25" i="514"/>
  <c r="Z25" i="514"/>
  <c r="X27" i="514" s="1"/>
  <c r="AI21" i="514" s="1"/>
  <c r="AA25" i="514"/>
  <c r="AB25" i="514"/>
  <c r="K37" i="354" s="1"/>
  <c r="AC25" i="514"/>
  <c r="AD25" i="514"/>
  <c r="AB27" i="514" s="1"/>
  <c r="AJ21" i="514" s="1"/>
  <c r="AB45" i="515" l="1"/>
  <c r="AI46" i="515" s="1"/>
  <c r="X40" i="515"/>
  <c r="AH39" i="515" s="1"/>
  <c r="AB40" i="515"/>
  <c r="AI39" i="515" s="1"/>
  <c r="M16" i="511"/>
  <c r="V16" i="511" s="1"/>
  <c r="M16" i="510"/>
  <c r="V16" i="510" s="1"/>
  <c r="E36" i="354"/>
  <c r="J31" i="511"/>
  <c r="T31" i="511" s="1"/>
  <c r="M15" i="510"/>
  <c r="D36" i="354"/>
  <c r="T32" i="515"/>
  <c r="T25" i="514"/>
  <c r="C37" i="354" s="1"/>
  <c r="X29" i="514"/>
  <c r="AI23" i="514" s="1"/>
  <c r="T24" i="514"/>
  <c r="AB29" i="514"/>
  <c r="AJ23" i="514" s="1"/>
  <c r="I44" i="354" s="1"/>
  <c r="T31" i="515"/>
  <c r="U175" i="511"/>
  <c r="AB173" i="511" s="1"/>
  <c r="U172" i="511"/>
  <c r="AB172" i="511" s="1"/>
  <c r="Q152" i="511"/>
  <c r="U152" i="511" s="1"/>
  <c r="Q151" i="511"/>
  <c r="U151" i="511" s="1"/>
  <c r="Q147" i="511"/>
  <c r="U147" i="511" s="1"/>
  <c r="Q143" i="511"/>
  <c r="U143" i="511" s="1"/>
  <c r="Q142" i="511"/>
  <c r="U142" i="511" s="1"/>
  <c r="Q139" i="511"/>
  <c r="U139" i="511" s="1"/>
  <c r="Q138" i="511"/>
  <c r="U138" i="511" s="1"/>
  <c r="U131" i="511"/>
  <c r="U129" i="511"/>
  <c r="U125" i="511"/>
  <c r="K48" i="511"/>
  <c r="U41" i="511"/>
  <c r="U42" i="511" s="1"/>
  <c r="J32" i="511"/>
  <c r="T32" i="511" s="1"/>
  <c r="Q17" i="511"/>
  <c r="J26" i="511" s="1"/>
  <c r="T26" i="511" s="1"/>
  <c r="V15" i="511"/>
  <c r="Q79" i="511" s="1"/>
  <c r="AB173" i="510"/>
  <c r="AB172" i="510"/>
  <c r="Q152" i="510"/>
  <c r="U152" i="510" s="1"/>
  <c r="Q151" i="510"/>
  <c r="U151" i="510" s="1"/>
  <c r="Q147" i="510"/>
  <c r="U147" i="510" s="1"/>
  <c r="Q143" i="510"/>
  <c r="U143" i="510" s="1"/>
  <c r="Q142" i="510"/>
  <c r="U142" i="510" s="1"/>
  <c r="Q139" i="510"/>
  <c r="U139" i="510" s="1"/>
  <c r="Q138" i="510"/>
  <c r="U138" i="510" s="1"/>
  <c r="U131" i="510"/>
  <c r="U129" i="510"/>
  <c r="K48" i="510"/>
  <c r="U41" i="510"/>
  <c r="U42" i="510" s="1"/>
  <c r="AB109" i="510" s="1"/>
  <c r="J32" i="510"/>
  <c r="T32" i="510" s="1"/>
  <c r="Q17" i="510"/>
  <c r="J26" i="510" s="1"/>
  <c r="T26" i="510" s="1"/>
  <c r="Q81" i="511" l="1"/>
  <c r="Q109" i="511"/>
  <c r="U113" i="511"/>
  <c r="Q103" i="511"/>
  <c r="J31" i="510"/>
  <c r="T31" i="510" s="1"/>
  <c r="V15" i="510"/>
  <c r="Q93" i="510" s="1"/>
  <c r="Q109" i="510"/>
  <c r="U113" i="510"/>
  <c r="M17" i="510"/>
  <c r="J25" i="510" s="1"/>
  <c r="T25" i="510" s="1"/>
  <c r="U28" i="510" s="1"/>
  <c r="AB113" i="510"/>
  <c r="U109" i="510"/>
  <c r="M17" i="511"/>
  <c r="J25" i="511" s="1"/>
  <c r="T25" i="511" s="1"/>
  <c r="U109" i="511"/>
  <c r="U69" i="511"/>
  <c r="Q148" i="511" s="1"/>
  <c r="U148" i="511" s="1"/>
  <c r="U146" i="511" s="1"/>
  <c r="U69" i="510"/>
  <c r="Q148" i="510" s="1"/>
  <c r="U148" i="510" s="1"/>
  <c r="U146" i="510" s="1"/>
  <c r="U150" i="511"/>
  <c r="U150" i="510"/>
  <c r="U137" i="510"/>
  <c r="V17" i="511"/>
  <c r="Q119" i="511" s="1"/>
  <c r="Q89" i="511"/>
  <c r="Q101" i="511"/>
  <c r="Q83" i="511"/>
  <c r="U141" i="510"/>
  <c r="U137" i="511"/>
  <c r="U141" i="511"/>
  <c r="U128" i="511"/>
  <c r="U128" i="510"/>
  <c r="AB113" i="511"/>
  <c r="Q113" i="511"/>
  <c r="AB109" i="511"/>
  <c r="Q85" i="511"/>
  <c r="Q97" i="511"/>
  <c r="Q105" i="511"/>
  <c r="U105" i="511" s="1"/>
  <c r="M119" i="511"/>
  <c r="Q87" i="511"/>
  <c r="Q99" i="511"/>
  <c r="Q83" i="510"/>
  <c r="Q101" i="510"/>
  <c r="Q85" i="510"/>
  <c r="Q87" i="510"/>
  <c r="Q99" i="510"/>
  <c r="Q113" i="510"/>
  <c r="Q89" i="510"/>
  <c r="U77" i="511" l="1"/>
  <c r="U76" i="511" s="1"/>
  <c r="Q116" i="510"/>
  <c r="Q124" i="510"/>
  <c r="M119" i="510"/>
  <c r="U77" i="510"/>
  <c r="U27" i="510"/>
  <c r="V17" i="510"/>
  <c r="Q119" i="510" s="1"/>
  <c r="Q105" i="510"/>
  <c r="U105" i="510" s="1"/>
  <c r="U27" i="511"/>
  <c r="U28" i="511"/>
  <c r="Q116" i="511" s="1"/>
  <c r="U124" i="510"/>
  <c r="Q118" i="510"/>
  <c r="AA118" i="510" s="1"/>
  <c r="U76" i="510" l="1"/>
  <c r="AA119" i="510"/>
  <c r="Q118" i="511"/>
  <c r="U124" i="511"/>
  <c r="AA118" i="511" l="1"/>
  <c r="AA119" i="511"/>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E11" i="480"/>
  <c r="I11" i="480" s="1"/>
  <c r="J11" i="480" s="1"/>
  <c r="L11" i="480" s="1"/>
  <c r="Q6" i="480"/>
  <c r="B5" i="480"/>
  <c r="U55" i="510" l="1"/>
  <c r="Q134" i="510" s="1"/>
  <c r="U134" i="510" s="1"/>
  <c r="AB168" i="510" s="1"/>
  <c r="U55" i="511"/>
  <c r="Q134" i="511" s="1"/>
  <c r="U134" i="511" s="1"/>
  <c r="I12" i="480"/>
  <c r="J12" i="480" s="1"/>
  <c r="L12" i="480" s="1"/>
  <c r="H13" i="480"/>
  <c r="G13"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AB171" i="510" l="1"/>
  <c r="AB168" i="511"/>
  <c r="AB171" i="511"/>
  <c r="I13" i="480"/>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<sst xmlns="http://schemas.openxmlformats.org/spreadsheetml/2006/main" count="4939" uniqueCount="849">
  <si>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</si>
  <si>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</si>
  <si>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</si>
  <si>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</si>
  <si>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</si>
  <si>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</si>
  <si>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</si>
  <si>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</si>
  <si>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</si>
  <si>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</si>
  <si>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</si>
  <si>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</si>
  <si>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</si>
  <si>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</si>
  <si>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</si>
  <si>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</si>
  <si>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</si>
  <si>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</si>
  <si>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</si>
  <si>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</si>
  <si>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</si>
  <si>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</si>
  <si>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</si>
  <si>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</si>
  <si>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</si>
  <si>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</si>
  <si>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</si>
  <si>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</si>
  <si>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</si>
  <si>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</si>
  <si>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</si>
  <si>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</si>
  <si>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</si>
  <si>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</si>
  <si>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</si>
  <si>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</si>
  <si>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</si>
  <si>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</si>
  <si>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</si>
  <si>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</si>
  <si>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</si>
  <si>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</si>
  <si>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</si>
  <si>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</si>
  <si>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</si>
  <si>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</si>
  <si>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</si>
  <si>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</si>
  <si>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</si>
  <si>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</si>
  <si>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</si>
  <si>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</si>
  <si>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</si>
  <si>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</si>
  <si>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</si>
  <si>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</si>
  <si>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</si>
  <si>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</si>
  <si>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</si>
  <si>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</si>
  <si>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</si>
  <si>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</si>
  <si>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</si>
  <si>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</si>
  <si>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</si>
  <si>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</si>
  <si>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</si>
  <si>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</si>
  <si>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</si>
  <si>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</si>
  <si>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</si>
  <si>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</si>
  <si>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</si>
  <si>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</si>
  <si>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</si>
  <si>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</si>
  <si>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</si>
  <si>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</si>
  <si>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</si>
  <si>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</si>
  <si>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</si>
  <si>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</si>
  <si>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</si>
  <si>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</si>
  <si>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</si>
  <si>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</si>
  <si>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</si>
  <si>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</si>
  <si>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</si>
  <si>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</si>
  <si>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</si>
  <si>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</si>
  <si>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</si>
  <si>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</si>
  <si>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雑役務費（手数料等）</t>
    <rPh sb="0" eb="4">
      <t>ザツエキムヒ</t>
    </rPh>
    <rPh sb="5" eb="8">
      <t>テスウリョウ</t>
    </rPh>
    <rPh sb="8" eb="9">
      <t>トウ</t>
    </rPh>
    <phoneticPr fontId="4"/>
  </si>
  <si>
    <t>教育指導経費</t>
  </si>
  <si>
    <t>地域協議会経費</t>
  </si>
  <si>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</si>
  <si>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</si>
  <si>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</si>
  <si>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</si>
  <si>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</si>
  <si>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</si>
  <si>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</si>
  <si>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</si>
  <si>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</si>
  <si>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</si>
  <si>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</si>
  <si>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</si>
  <si>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</si>
  <si>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</si>
  <si>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</si>
  <si>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</si>
  <si>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</si>
  <si>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</si>
  <si>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</si>
  <si>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</si>
  <si>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</si>
  <si>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</si>
  <si>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</si>
  <si>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</si>
  <si>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</si>
  <si>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</si>
  <si>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</si>
  <si>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</si>
  <si>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</si>
  <si>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</si>
  <si>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</si>
  <si>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</si>
  <si>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</si>
  <si>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</si>
  <si>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</si>
  <si>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</si>
  <si>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</si>
  <si>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</si>
  <si>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</si>
  <si>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</si>
  <si>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</si>
  <si>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</si>
  <si>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</si>
  <si>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</si>
  <si>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</si>
  <si>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</si>
  <si>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</si>
  <si>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</si>
  <si>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</si>
  <si>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</si>
  <si>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</si>
  <si>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</si>
  <si>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</si>
  <si>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</si>
  <si>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</si>
  <si>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</si>
  <si>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</si>
  <si>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</si>
  <si>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</si>
  <si>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</si>
  <si>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</si>
  <si>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</si>
  <si>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</si>
  <si>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</si>
  <si>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</si>
  <si>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</si>
  <si>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</si>
  <si>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</si>
  <si>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</si>
  <si>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</si>
  <si>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</si>
  <si>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</si>
  <si>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</si>
  <si>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</si>
  <si>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</si>
  <si>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</si>
  <si>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</si>
  <si>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</si>
  <si>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</si>
  <si>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</si>
  <si>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</si>
  <si>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</si>
  <si>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</si>
  <si>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</si>
  <si>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</si>
  <si>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</si>
  <si>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</si>
  <si>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</si>
  <si>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</si>
  <si>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</si>
  <si>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</si>
  <si>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</si>
  <si>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</si>
  <si>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</si>
  <si>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</si>
  <si>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</si>
  <si>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</si>
  <si>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</si>
  <si>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</si>
  <si>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</si>
  <si>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</si>
  <si>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</si>
  <si>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</si>
  <si>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</si>
  <si>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</si>
  <si>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</si>
  <si>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</si>
  <si>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</si>
  <si>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</si>
  <si>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</si>
  <si>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</si>
  <si>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</si>
  <si>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</si>
  <si>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</si>
  <si>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</si>
  <si>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</si>
  <si>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</si>
  <si>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</si>
  <si>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</si>
  <si>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</si>
  <si>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</si>
  <si>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</si>
  <si>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</si>
  <si>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</si>
  <si>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</si>
  <si>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</si>
  <si>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</si>
  <si>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</si>
  <si>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</si>
  <si>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</si>
  <si>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</si>
  <si>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</si>
  <si>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</si>
  <si>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</si>
  <si>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</si>
  <si>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</si>
  <si>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</si>
  <si>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</si>
  <si>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</si>
  <si>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</si>
  <si>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</si>
  <si>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</si>
  <si>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</si>
  <si>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</si>
  <si>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</si>
  <si>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</si>
  <si>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</si>
  <si>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</si>
  <si>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</si>
  <si>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</si>
  <si>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</si>
  <si>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</si>
  <si>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</si>
  <si>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</si>
  <si>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</si>
  <si>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</si>
  <si>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</si>
  <si>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</si>
  <si>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</si>
  <si>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</si>
  <si>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</si>
  <si>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</si>
  <si>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</si>
  <si>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</si>
  <si>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</si>
  <si>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</si>
  <si>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</si>
  <si>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</si>
  <si>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</si>
  <si>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</si>
  <si>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</si>
  <si>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</si>
  <si>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</si>
  <si>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</si>
  <si>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</si>
  <si>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</si>
  <si>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</si>
  <si>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</si>
  <si>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</si>
  <si>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</si>
  <si>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</si>
  <si>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</si>
  <si>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</si>
  <si>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</si>
  <si>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</si>
  <si>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</si>
  <si>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</si>
  <si>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</si>
  <si>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</si>
  <si>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</si>
  <si>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</si>
  <si>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</si>
  <si>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</si>
  <si>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</si>
  <si>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</si>
  <si>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</si>
  <si>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</si>
  <si>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</si>
  <si>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</si>
  <si>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</si>
  <si>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</si>
  <si>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</si>
  <si>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</si>
  <si>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</si>
  <si>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</si>
  <si>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</si>
  <si>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</si>
  <si>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</si>
  <si>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</si>
  <si>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</si>
  <si>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</si>
  <si>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</si>
  <si>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</si>
  <si>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</si>
  <si>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</si>
  <si>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</si>
  <si>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</si>
  <si>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</si>
  <si>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</si>
  <si>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</si>
  <si>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</si>
  <si>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</si>
  <si>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</si>
  <si>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</si>
  <si>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</si>
  <si>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</si>
  <si>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</si>
  <si>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</si>
  <si>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</si>
  <si>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</si>
  <si>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</si>
  <si>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</si>
  <si>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</si>
  <si>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</si>
  <si>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</si>
  <si>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</si>
  <si>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</si>
  <si>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</si>
  <si>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</si>
  <si>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</si>
  <si>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</si>
  <si>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</si>
  <si>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</si>
  <si>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</si>
  <si>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</si>
  <si>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</si>
  <si>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</si>
  <si>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</si>
  <si>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</si>
  <si>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</si>
  <si>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</si>
  <si>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</si>
  <si>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</si>
  <si>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</si>
  <si>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</si>
  <si>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</si>
  <si>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</si>
  <si>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</si>
  <si>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</si>
  <si>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</si>
  <si>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</si>
  <si>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</si>
  <si>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</si>
  <si>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</si>
  <si>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</si>
  <si>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</si>
  <si>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</si>
  <si>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</si>
  <si>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</si>
  <si>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</si>
  <si>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</si>
  <si>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</si>
  <si>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</si>
  <si>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</si>
  <si>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</si>
  <si>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</si>
  <si>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</si>
  <si>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</si>
  <si>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</si>
  <si>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</si>
  <si>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</si>
  <si>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</si>
  <si>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</si>
  <si>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</si>
  <si>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</si>
  <si>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</si>
  <si>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</si>
  <si>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</si>
  <si>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</si>
  <si>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</si>
  <si>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</si>
  <si>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</si>
  <si>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</si>
  <si>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</si>
  <si>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</si>
  <si>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</si>
  <si>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</si>
  <si>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</si>
  <si>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</si>
  <si>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</si>
  <si>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</si>
  <si>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</si>
  <si>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</si>
  <si>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</si>
  <si>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</si>
  <si>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</si>
  <si>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</si>
  <si>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</si>
  <si>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</si>
  <si>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</si>
  <si>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</si>
  <si>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</si>
  <si>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</si>
  <si>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</si>
  <si>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</si>
  <si>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</si>
  <si>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</si>
  <si>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</si>
  <si>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</si>
  <si>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</si>
  <si>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</si>
  <si>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</si>
  <si>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</si>
  <si>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</si>
  <si>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</si>
  <si>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</si>
  <si>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</si>
  <si>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</si>
  <si>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</si>
  <si>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</si>
  <si>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</si>
  <si>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</si>
  <si>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</si>
  <si>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</si>
  <si>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</si>
  <si>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</si>
  <si>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</si>
  <si>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</si>
  <si>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</si>
  <si>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</si>
  <si>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</si>
  <si>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</si>
  <si>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</si>
  <si>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</si>
  <si>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</si>
  <si>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</si>
  <si>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</si>
  <si>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</si>
  <si>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</si>
  <si>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</si>
  <si>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</si>
  <si>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</si>
  <si>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</si>
  <si>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</si>
  <si>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</si>
  <si>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</si>
  <si>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</si>
  <si>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</si>
  <si>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</si>
  <si>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</si>
  <si>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</si>
  <si>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</si>
  <si>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</si>
  <si>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</si>
  <si>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</si>
  <si>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</si>
  <si>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</si>
  <si>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</si>
  <si>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</si>
  <si>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</si>
  <si>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</si>
  <si>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</si>
  <si>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</si>
  <si>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</si>
  <si>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</si>
  <si>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</si>
  <si>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</si>
  <si>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</si>
  <si>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</si>
  <si>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</si>
  <si>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</si>
  <si>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</si>
  <si>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</si>
  <si>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</si>
  <si>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</si>
  <si>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</si>
  <si>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</si>
  <si>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</si>
  <si>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</si>
  <si>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</si>
  <si>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</si>
  <si>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</si>
  <si>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</si>
  <si>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</si>
  <si>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</si>
  <si>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</si>
  <si>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</si>
  <si>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</si>
  <si>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</si>
  <si>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</si>
  <si>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</si>
  <si>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</si>
  <si>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</si>
  <si>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</si>
  <si>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</si>
  <si>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</si>
  <si>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</si>
  <si>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</si>
  <si>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</si>
  <si>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</si>
  <si>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</si>
  <si>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</si>
  <si>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</si>
  <si>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</si>
  <si>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</si>
  <si>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</si>
  <si>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</si>
  <si>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</si>
  <si>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</si>
  <si>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</si>
  <si>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</si>
  <si>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</si>
  <si>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</si>
  <si>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</si>
  <si>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</si>
  <si>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</si>
  <si>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</si>
  <si>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</si>
  <si>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</si>
  <si>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</si>
  <si>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</si>
  <si>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</si>
  <si>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</si>
  <si>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</si>
  <si>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</si>
  <si>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</si>
  <si>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</si>
  <si>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</si>
  <si>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</si>
  <si>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</si>
  <si>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</si>
  <si>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</si>
  <si>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</si>
  <si>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</si>
  <si>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</si>
  <si>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</si>
  <si>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</si>
  <si>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</si>
  <si>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</si>
  <si>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</si>
  <si>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</si>
  <si>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</si>
  <si>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</si>
  <si>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</si>
  <si>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</si>
  <si>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</si>
  <si>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</si>
  <si>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</si>
  <si>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</si>
  <si>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</si>
  <si>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</si>
  <si>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</si>
  <si>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</si>
  <si>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</si>
  <si>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</si>
  <si>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</si>
  <si>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</si>
  <si>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</si>
  <si>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</si>
  <si>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</si>
  <si>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</si>
  <si>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</si>
  <si>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</si>
  <si>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</si>
  <si>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</si>
  <si>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</si>
  <si>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</si>
  <si>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</si>
  <si>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</si>
  <si>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</si>
  <si>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</si>
  <si>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</si>
  <si>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</si>
  <si>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</si>
  <si>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</si>
  <si>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</si>
  <si>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</si>
  <si>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</si>
  <si>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</si>
  <si>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</si>
  <si>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</si>
  <si>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</si>
  <si>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</si>
  <si>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</si>
  <si>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</si>
  <si>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</si>
  <si>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</si>
  <si>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</si>
  <si>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</si>
  <si>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</si>
  <si>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</si>
  <si>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</si>
  <si>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</si>
  <si>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</si>
  <si>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</si>
  <si>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</si>
  <si>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</si>
  <si>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</si>
  <si>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</si>
  <si>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</si>
  <si>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</si>
  <si>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</si>
  <si>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</si>
  <si>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</si>
  <si>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</si>
  <si>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</si>
  <si>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</si>
  <si>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</si>
  <si>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</si>
  <si>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</si>
  <si>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</si>
  <si>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</si>
  <si>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</si>
  <si>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</si>
  <si>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</si>
  <si>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</si>
  <si>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</si>
  <si>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</si>
  <si>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</si>
  <si>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</si>
  <si>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</si>
  <si>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</si>
  <si>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</si>
  <si>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</si>
  <si>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</si>
  <si>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</si>
  <si>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</si>
  <si>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</si>
  <si>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</si>
  <si>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</si>
  <si>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</si>
  <si>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</si>
  <si>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</si>
  <si>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</si>
  <si>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</si>
  <si>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</si>
  <si>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</si>
  <si>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</si>
  <si>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</si>
  <si>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</si>
  <si>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</si>
  <si>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</si>
  <si>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</si>
  <si>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</si>
  <si>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</si>
  <si>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</si>
  <si>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</si>
  <si>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</si>
  <si>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</si>
  <si>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</si>
  <si>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</si>
  <si>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</si>
  <si>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</si>
  <si>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</si>
  <si>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</si>
  <si>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</si>
  <si>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</si>
  <si>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</si>
  <si>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</si>
  <si>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</si>
  <si>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</si>
  <si>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</si>
  <si>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</si>
  <si>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</si>
  <si>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</si>
  <si>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</si>
  <si>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</si>
  <si>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</si>
  <si>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</si>
  <si>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</si>
  <si>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</si>
  <si>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</si>
  <si>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</si>
  <si>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別紙１－２</t>
    <rPh sb="0" eb="2">
      <t>ベッシ</t>
    </rPh>
    <phoneticPr fontId="4"/>
  </si>
  <si>
    <t>１　臨床研修事業　所要額</t>
    <rPh sb="2" eb="8">
      <t>リンショウケンシュウジギョウ</t>
    </rPh>
    <phoneticPr fontId="4"/>
  </si>
  <si>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</si>
  <si>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</si>
  <si>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</si>
  <si>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</si>
  <si>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</si>
  <si>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諸謝金</t>
  </si>
  <si>
    <t>旅費</t>
  </si>
  <si>
    <t>消耗品費</t>
  </si>
  <si>
    <t>印刷製本費</t>
  </si>
  <si>
    <t>通信運搬費</t>
  </si>
  <si>
    <t>会議費</t>
  </si>
  <si>
    <t/>
  </si>
  <si>
    <t>２　第三者評価受審経費</t>
  </si>
  <si>
    <t>雑役務費（手数料等）</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</si>
  <si>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</si>
  <si>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</si>
  <si>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</si>
  <si>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</si>
  <si>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</si>
  <si>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</si>
  <si>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</si>
  <si>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</si>
  <si>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</si>
  <si>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</si>
  <si>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</si>
  <si>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</si>
  <si>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</si>
  <si>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</si>
  <si>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</si>
  <si>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</si>
  <si>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</si>
  <si>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</si>
  <si>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</si>
  <si>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</si>
  <si>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</si>
  <si>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</si>
  <si>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</si>
  <si>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</si>
  <si>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</si>
  <si>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</si>
  <si>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</si>
  <si>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</si>
  <si>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</si>
  <si>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</si>
  <si>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</si>
  <si>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</si>
  <si>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</si>
  <si>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</si>
  <si>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</si>
  <si>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</si>
  <si>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</si>
  <si>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</si>
  <si>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</si>
  <si>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要国庫補助額
（H）-（J）</t>
    <phoneticPr fontId="4"/>
  </si>
  <si>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</si>
  <si>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</si>
  <si>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</si>
  <si>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</si>
  <si>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</si>
  <si>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</si>
  <si>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</si>
  <si>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</si>
  <si>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</si>
  <si>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</si>
  <si>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</si>
  <si>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</si>
  <si>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</si>
  <si>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</si>
  <si>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</si>
  <si>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</si>
  <si>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</si>
  <si>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</si>
  <si>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</si>
  <si>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</si>
  <si>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</si>
  <si>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</si>
  <si>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</si>
  <si>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</si>
  <si>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</si>
  <si>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（注２）各月の末日に国（国立高度専門医療研究センター及び国立健康危機管理研究機構を含む。）が開設する病院に在籍する場合は対象外とすること。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</si>
  <si>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color theme="1"/>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</si>
  <si>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r>
      <t>（注２）</t>
    </r>
    <r>
      <rPr>
        <sz val="8"/>
        <rFont val="ＭＳ 明朝"/>
        <family val="1"/>
        <charset val="128"/>
      </rPr>
      <t>各月の末日に国（国立高度専門医療研究センター及び国立健康危機管理研究機構を含む。）が開設する病院に在籍する場合は対象外とすること。</t>
    </r>
    <rPh sb="4" eb="6">
      <t>カクツキ</t>
    </rPh>
    <rPh sb="7" eb="9">
      <t>マツジツ</t>
    </rPh>
    <rPh sb="10" eb="11">
      <t>クニ</t>
    </rPh>
    <rPh sb="12" eb="14">
      <t>コクリツ</t>
    </rPh>
    <rPh sb="14" eb="16">
      <t>コウド</t>
    </rPh>
    <rPh sb="16" eb="18">
      <t>センモン</t>
    </rPh>
    <rPh sb="18" eb="20">
      <t>イリョウ</t>
    </rPh>
    <rPh sb="20" eb="22">
      <t>ケンキュウ</t>
    </rPh>
    <rPh sb="41" eb="42">
      <t>フク</t>
    </rPh>
    <rPh sb="46" eb="48">
      <t>カイセツ</t>
    </rPh>
    <rPh sb="50" eb="52">
      <t>ビョウイン</t>
    </rPh>
    <rPh sb="53" eb="55">
      <t>ザイセキ</t>
    </rPh>
    <rPh sb="57" eb="59">
      <t>バアイ</t>
    </rPh>
    <rPh sb="60" eb="62">
      <t>タイショウ</t>
    </rPh>
    <rPh sb="62" eb="63">
      <t>ガイ</t>
    </rPh>
    <phoneticPr fontId="4"/>
  </si>
  <si>
    <t>10　広域連携型プログラム作成経費</t>
    <rPh sb="3" eb="5">
      <t>コウイキ</t>
    </rPh>
    <rPh sb="5" eb="8">
      <t>レンケイガタ</t>
    </rPh>
    <rPh sb="13" eb="15">
      <t>サクセイ</t>
    </rPh>
    <rPh sb="15" eb="17">
      <t>ケイヒ</t>
    </rPh>
    <phoneticPr fontId="4"/>
  </si>
  <si>
    <t>11 研修移動滞在経費</t>
    <rPh sb="3" eb="5">
      <t>ケンシュウ</t>
    </rPh>
    <rPh sb="5" eb="7">
      <t>イドウ</t>
    </rPh>
    <rPh sb="7" eb="9">
      <t>タイザイ</t>
    </rPh>
    <rPh sb="9" eb="11">
      <t>ケイヒ</t>
    </rPh>
    <phoneticPr fontId="4"/>
  </si>
  <si>
    <t>賃借料</t>
    <rPh sb="0" eb="3">
      <t>チンシャクリョウ</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</si>
  <si>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</si>
  <si>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</si>
  <si>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職員諸手当</t>
    <rPh sb="0" eb="2">
      <t>ショクイン</t>
    </rPh>
    <rPh sb="2" eb="3">
      <t>ショ</t>
    </rPh>
    <rPh sb="3" eb="5">
      <t>テアテ</t>
    </rPh>
    <phoneticPr fontId="4"/>
  </si>
  <si>
    <t>13　第三者評価受審経費</t>
    <rPh sb="3" eb="6">
      <t>ダイサンシャ</t>
    </rPh>
    <rPh sb="6" eb="8">
      <t>ヒョウカ</t>
    </rPh>
    <rPh sb="8" eb="10">
      <t>ジュシン</t>
    </rPh>
    <rPh sb="10" eb="12">
      <t>ケイヒ</t>
    </rPh>
    <phoneticPr fontId="4"/>
  </si>
  <si>
    <t>非常勤職員手当（事務補助者雇上経費）</t>
    <rPh sb="0" eb="3">
      <t>ヒジョウキン</t>
    </rPh>
    <rPh sb="3" eb="5">
      <t>ショクイン</t>
    </rPh>
    <rPh sb="5" eb="7">
      <t>テアテ</t>
    </rPh>
    <rPh sb="8" eb="10">
      <t>ジム</t>
    </rPh>
    <rPh sb="10" eb="12">
      <t>ホジョ</t>
    </rPh>
    <rPh sb="12" eb="13">
      <t>シャ</t>
    </rPh>
    <rPh sb="13" eb="14">
      <t>ヤトイ</t>
    </rPh>
    <rPh sb="14" eb="15">
      <t>ア</t>
    </rPh>
    <rPh sb="15" eb="17">
      <t>ケイヒ</t>
    </rPh>
    <phoneticPr fontId="4"/>
  </si>
  <si>
    <t>旅費</t>
    <phoneticPr fontId="4"/>
  </si>
  <si>
    <t>通信運搬費運搬費</t>
    <rPh sb="5" eb="7">
      <t>ウンパン</t>
    </rPh>
    <rPh sb="7" eb="8">
      <t>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</si>
  <si>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</si>
  <si>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</si>
  <si>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非常勤職員手当</t>
    <rPh sb="5" eb="7">
      <t>テアテ</t>
    </rPh>
    <phoneticPr fontId="4"/>
  </si>
  <si>
    <t>諸謝金</t>
    <phoneticPr fontId="4"/>
  </si>
  <si>
    <t>雑役務費（手数料等）</t>
    <rPh sb="0" eb="1">
      <t>ザツ</t>
    </rPh>
    <rPh sb="1" eb="4">
      <t>エキムヒ</t>
    </rPh>
    <rPh sb="5" eb="8">
      <t>テスウリョウ</t>
    </rPh>
    <rPh sb="8" eb="9">
      <t>トウ</t>
    </rPh>
    <phoneticPr fontId="4"/>
  </si>
  <si>
    <t>11　研修移動滞在経費</t>
    <rPh sb="3" eb="5">
      <t>ケンシュウ</t>
    </rPh>
    <rPh sb="5" eb="7">
      <t>イドウ</t>
    </rPh>
    <rPh sb="7" eb="9">
      <t>タイザイ</t>
    </rPh>
    <rPh sb="9" eb="11">
      <t>ケイヒ</t>
    </rPh>
    <phoneticPr fontId="4"/>
  </si>
  <si>
    <t>教育指導経費</t>
    <rPh sb="0" eb="2">
      <t>キョウイク</t>
    </rPh>
    <rPh sb="2" eb="4">
      <t>シドウ</t>
    </rPh>
    <rPh sb="4" eb="6">
      <t>ケイヒ</t>
    </rPh>
    <phoneticPr fontId="4"/>
  </si>
  <si>
    <t>地域協議会経費</t>
    <rPh sb="0" eb="2">
      <t>チイキ</t>
    </rPh>
    <rPh sb="2" eb="5">
      <t>キョウギカイ</t>
    </rPh>
    <rPh sb="5" eb="7">
      <t>ケイヒ</t>
    </rPh>
    <phoneticPr fontId="4"/>
  </si>
  <si>
    <t>（Ⅱ　協議会開催経費）</t>
    <rPh sb="3" eb="6">
      <t>キョウギカイ</t>
    </rPh>
    <rPh sb="6" eb="8">
      <t>カイサイ</t>
    </rPh>
    <rPh sb="8" eb="10">
      <t>ケイヒ</t>
    </rPh>
    <phoneticPr fontId="4"/>
  </si>
  <si>
    <t>職員諸手当（非常勤）</t>
    <rPh sb="0" eb="2">
      <t>ショクイン</t>
    </rPh>
    <rPh sb="2" eb="3">
      <t>ショ</t>
    </rPh>
    <rPh sb="3" eb="5">
      <t>テアテ</t>
    </rPh>
    <rPh sb="6" eb="9">
      <t>ヒジョウキン</t>
    </rPh>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</si>
  <si>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</si>
  <si>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</si>
  <si>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</si>
  <si>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</si>
  <si>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</si>
  <si>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</si>
  <si>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</si>
  <si>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</si>
  <si>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</si>
  <si>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</si>
  <si>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NPO法人卒後臨床研修評価機構が行う臨床研修病院の第三者評価を新規又は更新のために受審結果</t>
    <rPh sb="43" eb="45">
      <t>ケッカ</t>
    </rPh>
    <phoneticPr fontId="4"/>
  </si>
  <si>
    <t>認定</t>
    <rPh sb="0" eb="2">
      <t>ニンテイ</t>
    </rPh>
    <phoneticPr fontId="4"/>
  </si>
  <si>
    <t>030xx1</t>
    <phoneticPr fontId="4"/>
  </si>
  <si>
    <t>第２種</t>
  </si>
  <si>
    <t>○</t>
  </si>
  <si>
    <t>厚生　一郎</t>
    <rPh sb="0" eb="2">
      <t>コウセイ</t>
    </rPh>
    <rPh sb="3" eb="5">
      <t>イチロウ</t>
    </rPh>
    <phoneticPr fontId="4"/>
  </si>
  <si>
    <t>R8</t>
    <phoneticPr fontId="4"/>
  </si>
  <si>
    <t>030xx1103</t>
    <phoneticPr fontId="4"/>
  </si>
  <si>
    <t>県立〇〇病院臨床研修プログラムＣ</t>
    <rPh sb="0" eb="2">
      <t>ケンリツ</t>
    </rPh>
    <rPh sb="4" eb="6">
      <t>ビョウイン</t>
    </rPh>
    <rPh sb="6" eb="8">
      <t>リンショウ</t>
    </rPh>
    <rPh sb="8" eb="10">
      <t>ケンシュウ</t>
    </rPh>
    <phoneticPr fontId="4"/>
  </si>
  <si>
    <t>県立○○病院</t>
    <rPh sb="0" eb="2">
      <t>ケンリツ</t>
    </rPh>
    <rPh sb="4" eb="6">
      <t>ビョウイン</t>
    </rPh>
    <phoneticPr fontId="4"/>
  </si>
  <si>
    <t>○○県</t>
    <rPh sb="2" eb="3">
      <t>ケン</t>
    </rPh>
    <phoneticPr fontId="4"/>
  </si>
  <si>
    <t>△△市</t>
    <rPh sb="2" eb="3">
      <t>シ</t>
    </rPh>
    <phoneticPr fontId="4"/>
  </si>
  <si>
    <t>第2種</t>
  </si>
  <si>
    <t>内</t>
  </si>
  <si>
    <t>→</t>
  </si>
  <si>
    <t>救</t>
  </si>
  <si>
    <t>031xx2</t>
    <phoneticPr fontId="4"/>
  </si>
  <si>
    <t>県立××病院</t>
    <rPh sb="0" eb="2">
      <t>ケンリツ</t>
    </rPh>
    <rPh sb="4" eb="6">
      <t>ビョウイン</t>
    </rPh>
    <phoneticPr fontId="4"/>
  </si>
  <si>
    <t>××市</t>
    <rPh sb="2" eb="3">
      <t>シ</t>
    </rPh>
    <phoneticPr fontId="4"/>
  </si>
  <si>
    <t>第3種</t>
  </si>
  <si>
    <t>小</t>
  </si>
  <si>
    <t>３月の当直のうち１回は救急研修として実施</t>
    <rPh sb="1" eb="2">
      <t>ガツ</t>
    </rPh>
    <rPh sb="3" eb="5">
      <t>トウチョク</t>
    </rPh>
    <rPh sb="9" eb="10">
      <t>カイ</t>
    </rPh>
    <rPh sb="11" eb="13">
      <t>キュウキュウ</t>
    </rPh>
    <rPh sb="13" eb="15">
      <t>ケンシュウ</t>
    </rPh>
    <rPh sb="18" eb="20">
      <t>ジッシ</t>
    </rPh>
    <phoneticPr fontId="4"/>
  </si>
  <si>
    <t>030xx01</t>
    <phoneticPr fontId="4"/>
  </si>
  <si>
    <t>R7</t>
    <phoneticPr fontId="4"/>
  </si>
  <si>
    <t>030xx1101</t>
    <phoneticPr fontId="4"/>
  </si>
  <si>
    <t>県立〇〇病院研修プログラムＡ</t>
    <rPh sb="0" eb="2">
      <t>ケンリツ</t>
    </rPh>
    <rPh sb="4" eb="6">
      <t>ビョウイン</t>
    </rPh>
    <rPh sb="6" eb="8">
      <t>ケンシュウ</t>
    </rPh>
    <phoneticPr fontId="4"/>
  </si>
  <si>
    <t>外</t>
  </si>
  <si>
    <t>R4年6月～R5年5月　育児休業取得</t>
    <rPh sb="2" eb="3">
      <t>ネン</t>
    </rPh>
    <rPh sb="4" eb="5">
      <t>ガツ</t>
    </rPh>
    <rPh sb="8" eb="9">
      <t>ネン</t>
    </rPh>
    <rPh sb="10" eb="11">
      <t>ガツ</t>
    </rPh>
    <rPh sb="12" eb="14">
      <t>イクジ</t>
    </rPh>
    <rPh sb="14" eb="16">
      <t>キュウギョウ</t>
    </rPh>
    <rPh sb="16" eb="18">
      <t>シュトク</t>
    </rPh>
    <phoneticPr fontId="4"/>
  </si>
  <si>
    <t>R5年6月再開</t>
    <rPh sb="2" eb="3">
      <t>ネン</t>
    </rPh>
    <rPh sb="4" eb="5">
      <t>ガツ</t>
    </rPh>
    <rPh sb="5" eb="7">
      <t>サイカイ</t>
    </rPh>
    <phoneticPr fontId="4"/>
  </si>
  <si>
    <t>産</t>
    <rPh sb="0" eb="1">
      <t>サン</t>
    </rPh>
    <phoneticPr fontId="4"/>
  </si>
  <si>
    <t>→</t>
    <phoneticPr fontId="4"/>
  </si>
  <si>
    <t>小</t>
    <rPh sb="0" eb="1">
      <t>ショウ</t>
    </rPh>
    <phoneticPr fontId="4"/>
  </si>
  <si>
    <t>033xx4</t>
    <phoneticPr fontId="4"/>
  </si>
  <si>
    <t>○○診療所</t>
    <rPh sb="2" eb="5">
      <t>シンリョウジョ</t>
    </rPh>
    <phoneticPr fontId="4"/>
  </si>
  <si>
    <t>□□市</t>
    <rPh sb="2" eb="3">
      <t>シ</t>
    </rPh>
    <phoneticPr fontId="4"/>
  </si>
  <si>
    <t>第1種</t>
  </si>
  <si>
    <t>地</t>
    <rPh sb="0" eb="1">
      <t>チ</t>
    </rPh>
    <phoneticPr fontId="4"/>
  </si>
  <si>
    <t>所在地市町村名　◎◎村</t>
    <rPh sb="0" eb="3">
      <t>ショザイチ</t>
    </rPh>
    <rPh sb="3" eb="7">
      <t>シチョウソンメイ</t>
    </rPh>
    <rPh sb="10" eb="11">
      <t>ムラ</t>
    </rPh>
    <phoneticPr fontId="4"/>
  </si>
  <si>
    <t>病床数　１４床</t>
    <rPh sb="0" eb="3">
      <t>ビョウショウスウ</t>
    </rPh>
    <rPh sb="6" eb="7">
      <t>ショウ</t>
    </rPh>
    <phoneticPr fontId="4"/>
  </si>
  <si>
    <t>該当の法律等</t>
    <rPh sb="0" eb="2">
      <t>ガイトウ</t>
    </rPh>
    <rPh sb="3" eb="5">
      <t>ホウリツ</t>
    </rPh>
    <rPh sb="5" eb="6">
      <t>トウ</t>
    </rPh>
    <phoneticPr fontId="4"/>
  </si>
  <si>
    <t>■■診療所</t>
    <rPh sb="2" eb="5">
      <t>シンリョウショ</t>
    </rPh>
    <phoneticPr fontId="4"/>
  </si>
  <si>
    <t>赤川　六郎</t>
    <rPh sb="0" eb="2">
      <t>アカガワ</t>
    </rPh>
    <rPh sb="3" eb="5">
      <t>ロクロウ</t>
    </rPh>
    <phoneticPr fontId="4"/>
  </si>
  <si>
    <t>～</t>
    <phoneticPr fontId="4"/>
  </si>
  <si>
    <t>「へき地保健対策実施要綱」</t>
    <rPh sb="3" eb="4">
      <t>チ</t>
    </rPh>
    <rPh sb="4" eb="6">
      <t>ホケン</t>
    </rPh>
    <rPh sb="6" eb="8">
      <t>タイサク</t>
    </rPh>
    <rPh sb="8" eb="10">
      <t>ジッシ</t>
    </rPh>
    <rPh sb="10" eb="12">
      <t>ヨウコウ</t>
    </rPh>
    <phoneticPr fontId="4"/>
  </si>
  <si>
    <t>平日１９日　土日５日</t>
    <rPh sb="0" eb="2">
      <t>ヘイジツ</t>
    </rPh>
    <rPh sb="4" eb="5">
      <t>ニチ</t>
    </rPh>
    <rPh sb="6" eb="8">
      <t>ドニチ</t>
    </rPh>
    <rPh sb="9" eb="10">
      <t>ニチ</t>
    </rPh>
    <phoneticPr fontId="4"/>
  </si>
  <si>
    <r>
      <t>事業延月数 o</t>
    </r>
    <r>
      <rPr>
        <sz val="8"/>
        <rFont val="ＭＳ 明朝"/>
        <family val="1"/>
        <charset val="128"/>
      </rPr>
      <t xml:space="preserve">
(月４回以上)</t>
    </r>
    <rPh sb="3" eb="5">
      <t>ツキスウ</t>
    </rPh>
    <rPh sb="9" eb="10">
      <t>ツキ</t>
    </rPh>
    <rPh sb="11" eb="12">
      <t>カイ</t>
    </rPh>
    <rPh sb="12" eb="14">
      <t>イジョウ</t>
    </rPh>
    <phoneticPr fontId="4"/>
  </si>
  <si>
    <r>
      <t>事業延日数 p</t>
    </r>
    <r>
      <rPr>
        <sz val="8"/>
        <rFont val="ＭＳ 明朝"/>
        <family val="1"/>
        <charset val="128"/>
      </rPr>
      <t xml:space="preserve">
(月４回未満)</t>
    </r>
    <rPh sb="3" eb="5">
      <t>ニッスウ</t>
    </rPh>
    <rPh sb="9" eb="10">
      <t>ツキ</t>
    </rPh>
    <rPh sb="11" eb="12">
      <t>カイ</t>
    </rPh>
    <rPh sb="12" eb="14">
      <t>ミマン</t>
    </rPh>
    <phoneticPr fontId="4"/>
  </si>
  <si>
    <r>
      <t>大学病院</t>
    </r>
    <r>
      <rPr>
        <sz val="9"/>
        <rFont val="ＭＳ 明朝"/>
        <family val="1"/>
        <charset val="128"/>
      </rPr>
      <t>（国立大学病院を除く）</t>
    </r>
    <rPh sb="0" eb="2">
      <t>ダイガク</t>
    </rPh>
    <rPh sb="2" eb="4">
      <t>ビョウイン</t>
    </rPh>
    <rPh sb="5" eb="11">
      <t>コクリツダイガクビョウイン</t>
    </rPh>
    <rPh sb="12" eb="13">
      <t>ノゾ</t>
    </rPh>
    <phoneticPr fontId="4"/>
  </si>
  <si>
    <r>
      <t>事業延月数 m</t>
    </r>
    <r>
      <rPr>
        <sz val="8"/>
        <rFont val="ＭＳ 明朝"/>
        <family val="1"/>
        <charset val="128"/>
      </rPr>
      <t xml:space="preserve">
(月４回以上)</t>
    </r>
    <rPh sb="3" eb="5">
      <t>ツキスウ</t>
    </rPh>
    <rPh sb="9" eb="10">
      <t>ツキ</t>
    </rPh>
    <rPh sb="11" eb="12">
      <t>カイ</t>
    </rPh>
    <rPh sb="12" eb="14">
      <t>イジョウ</t>
    </rPh>
    <phoneticPr fontId="4"/>
  </si>
  <si>
    <r>
      <t>事業延日数 n</t>
    </r>
    <r>
      <rPr>
        <sz val="8"/>
        <rFont val="ＭＳ 明朝"/>
        <family val="1"/>
        <charset val="128"/>
      </rPr>
      <t xml:space="preserve">
(月４回未満)</t>
    </r>
    <rPh sb="3" eb="5">
      <t>ニッスウ</t>
    </rPh>
    <rPh sb="9" eb="10">
      <t>ツキ</t>
    </rPh>
    <rPh sb="11" eb="12">
      <t>カイ</t>
    </rPh>
    <rPh sb="12" eb="14">
      <t>ミマン</t>
    </rPh>
    <phoneticPr fontId="4"/>
  </si>
  <si>
    <t>非常勤</t>
    <rPh sb="0" eb="3">
      <t>ヒジョウキン</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</si>
  <si>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</si>
  <si>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</si>
  <si>
    <t>（７）広域連携型プログラム研修経費　</t>
    <rPh sb="3" eb="5">
      <t>コウイキ</t>
    </rPh>
    <rPh sb="5" eb="7">
      <t>レンケイ</t>
    </rPh>
    <rPh sb="7" eb="8">
      <t>ガタ</t>
    </rPh>
    <rPh sb="13" eb="15">
      <t>ケンシュウ</t>
    </rPh>
    <rPh sb="15" eb="17">
      <t>ケイヒ</t>
    </rPh>
    <phoneticPr fontId="5"/>
  </si>
  <si>
    <t>（８）第三者評価受審経費</t>
    <rPh sb="3" eb="6">
      <t>ダイサンシャ</t>
    </rPh>
    <rPh sb="6" eb="8">
      <t>ヒョウカ</t>
    </rPh>
    <rPh sb="8" eb="10">
      <t>ジュシン</t>
    </rPh>
    <rPh sb="10" eb="12">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</si>
</sst>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6">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11"/>
      <color rgb="FFFF0000"/>
      <name val="ＭＳ Ｐゴシック"/>
      <family val="3"/>
      <charset val="128"/>
    </font>
    <font>
      <sz val="9"/>
      <name val="ＭＳ Ｐゴシック"/>
      <family val="3"/>
      <charset val="128"/>
    </font>
    <font>
      <u/>
      <sz val="8"/>
      <name val="ＭＳ 明朝"/>
      <family val="1"/>
      <charset val="128"/>
    </font>
    <font>
      <sz val="9"/>
      <name val="ＭＳ Ｐ明朝"/>
      <family val="1"/>
      <charset val="128"/>
    </font>
    <font>
      <strike/>
      <sz val="11"/>
      <name val="ＭＳ 明朝"/>
      <family val="1"/>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611">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6" fillId="9" borderId="0" xfId="2" applyFont="1" applyFill="1" applyBorder="1" applyAlignment="1" applyProtection="1"/>
    <xf numFmtId="0" fontId="7" fillId="9" borderId="0" xfId="0" applyFont="1" applyFill="1"/>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26" fillId="0" borderId="0" xfId="0" applyFont="1" applyAlignment="1" applyProtection="1">
      <alignment horizontal="centerContinuous" vertical="center"/>
      <protection locked="0"/>
    </xf>
    <xf numFmtId="0" fontId="9" fillId="0" borderId="7" xfId="0" applyFont="1" applyBorder="1" applyAlignment="1" applyProtection="1">
      <alignment horizontal="center" vertical="center"/>
      <protection locked="0"/>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0" borderId="7" xfId="1" applyFont="1" applyFill="1" applyBorder="1" applyAlignment="1" applyProtection="1">
      <alignment vertical="center"/>
    </xf>
    <xf numFmtId="38" fontId="17" fillId="2" borderId="7" xfId="1" applyFont="1" applyFill="1" applyBorder="1" applyAlignment="1" applyProtection="1">
      <alignment vertical="center"/>
    </xf>
    <xf numFmtId="38" fontId="17" fillId="0" borderId="7" xfId="1" applyFont="1" applyFill="1" applyBorder="1" applyAlignment="1" applyProtection="1">
      <alignment horizontal="center" vertical="center"/>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0" borderId="5" xfId="1" applyFont="1" applyFill="1" applyBorder="1" applyAlignment="1" applyProtection="1">
      <alignment vertical="center"/>
    </xf>
    <xf numFmtId="38" fontId="17" fillId="2"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11"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2" borderId="12" xfId="0" applyFont="1" applyFill="1" applyBorder="1" applyAlignment="1" applyProtection="1">
      <alignment vertical="center"/>
      <protection locked="0"/>
    </xf>
    <xf numFmtId="0" fontId="17" fillId="0" borderId="12" xfId="0" applyFont="1" applyBorder="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0" fontId="6" fillId="0" borderId="0" xfId="0" applyFont="1" applyAlignment="1">
      <alignment horizontal="left"/>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6" fillId="0" borderId="0" xfId="0" applyFont="1"/>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0" fillId="0" borderId="0" xfId="0" applyFont="1" applyFill="1" applyAlignment="1">
      <alignment horizontal="center"/>
    </xf>
    <xf numFmtId="0" fontId="68" fillId="0" borderId="0" xfId="0" applyFont="1" applyBorder="1" applyAlignment="1">
      <alignment horizontal="left" vertical="center" wrapText="1"/>
    </xf>
    <xf numFmtId="0" fontId="16" fillId="0" borderId="0" xfId="0" applyFont="1" applyBorder="1"/>
    <xf numFmtId="0" fontId="16" fillId="0" borderId="8" xfId="0" applyFont="1" applyBorder="1"/>
    <xf numFmtId="0" fontId="69" fillId="0" borderId="0" xfId="0" applyFont="1"/>
    <xf numFmtId="0" fontId="71" fillId="0" borderId="13" xfId="0" applyFont="1" applyBorder="1"/>
    <xf numFmtId="0" fontId="6" fillId="0" borderId="0" xfId="0" applyFont="1" applyAlignment="1">
      <alignment horizontal="left"/>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center"/>
    </xf>
    <xf numFmtId="0" fontId="6" fillId="0" borderId="0" xfId="0" applyFont="1" applyAlignment="1"/>
    <xf numFmtId="0" fontId="13" fillId="0" borderId="8" xfId="0" applyFont="1" applyBorder="1" applyAlignment="1">
      <alignment horizontal="center" wrapText="1" shrinkToFit="1"/>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38" fontId="6" fillId="0" borderId="0" xfId="2" applyFont="1" applyFill="1" applyBorder="1" applyAlignment="1" applyProtection="1">
      <alignment horizontal="center"/>
    </xf>
    <xf numFmtId="38" fontId="23"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6" fillId="0" borderId="0" xfId="0" applyFont="1"/>
    <xf numFmtId="0" fontId="16" fillId="0" borderId="0" xfId="0" applyFont="1" applyBorder="1" applyAlignment="1">
      <alignment horizontal="left"/>
    </xf>
    <xf numFmtId="0" fontId="6" fillId="0" borderId="0" xfId="0" applyFont="1" applyBorder="1" applyAlignment="1">
      <alignment horizontal="left"/>
    </xf>
    <xf numFmtId="0" fontId="16" fillId="0" borderId="8" xfId="0" applyFont="1" applyBorder="1" applyAlignment="1">
      <alignment horizontal="left"/>
    </xf>
    <xf numFmtId="0" fontId="16" fillId="0" borderId="9" xfId="0" applyFont="1" applyBorder="1" applyAlignment="1">
      <alignment horizontal="left"/>
    </xf>
    <xf numFmtId="0" fontId="6" fillId="0" borderId="8" xfId="0" applyFont="1" applyBorder="1" applyAlignment="1">
      <alignment horizontal="left"/>
    </xf>
    <xf numFmtId="0" fontId="6" fillId="0" borderId="9" xfId="0" applyFont="1" applyBorder="1" applyAlignment="1">
      <alignment horizontal="left"/>
    </xf>
    <xf numFmtId="49" fontId="29" fillId="0" borderId="0" xfId="0" applyNumberFormat="1" applyFont="1" applyBorder="1" applyAlignment="1">
      <alignment wrapText="1"/>
    </xf>
    <xf numFmtId="49" fontId="29" fillId="0" borderId="2" xfId="0" applyNumberFormat="1" applyFont="1" applyBorder="1" applyAlignment="1">
      <alignment wrapText="1"/>
    </xf>
    <xf numFmtId="0" fontId="69" fillId="0" borderId="8" xfId="0" applyFont="1" applyBorder="1" applyAlignment="1">
      <alignment horizontal="right"/>
    </xf>
    <xf numFmtId="38" fontId="70" fillId="0" borderId="0" xfId="2" applyFont="1" applyBorder="1" applyAlignment="1" applyProtection="1"/>
    <xf numFmtId="0" fontId="69" fillId="0" borderId="9" xfId="0" applyFont="1" applyBorder="1"/>
    <xf numFmtId="0" fontId="6" fillId="0" borderId="0" xfId="0" applyFont="1" applyAlignment="1">
      <alignment horizontal="left"/>
    </xf>
    <xf numFmtId="0" fontId="6" fillId="0" borderId="0" xfId="0" applyFont="1" applyAlignment="1">
      <alignment horizontal="right"/>
    </xf>
    <xf numFmtId="0" fontId="7"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horizontal="center" vertical="center"/>
    </xf>
    <xf numFmtId="38" fontId="70" fillId="0" borderId="0" xfId="2" applyFont="1" applyFill="1" applyBorder="1" applyAlignment="1" applyProtection="1">
      <alignment horizont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0" fontId="6" fillId="0" borderId="0" xfId="0" applyFont="1"/>
    <xf numFmtId="0" fontId="47" fillId="0" borderId="0" xfId="0" applyFont="1" applyAlignment="1">
      <alignment horizontal="left" vertical="center"/>
    </xf>
    <xf numFmtId="0" fontId="70" fillId="0" borderId="0" xfId="0" applyFont="1" applyAlignment="1">
      <alignment horizontal="center" vertical="center"/>
    </xf>
    <xf numFmtId="38" fontId="70" fillId="0" borderId="0" xfId="2"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45" fillId="0" borderId="11" xfId="0" applyFont="1" applyBorder="1" applyAlignment="1" applyProtection="1">
      <alignment horizontal="center" vertical="center"/>
      <protection locked="0"/>
    </xf>
    <xf numFmtId="0" fontId="39" fillId="0" borderId="0" xfId="0" applyFont="1" applyAlignment="1">
      <alignment horizontal="left" vertical="top" wrapText="1"/>
    </xf>
    <xf numFmtId="38" fontId="39" fillId="0" borderId="0" xfId="2" applyFont="1" applyBorder="1" applyAlignment="1" applyProtection="1">
      <alignment horizontal="center" vertical="center"/>
    </xf>
    <xf numFmtId="0" fontId="39"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45" fillId="0" borderId="0" xfId="0" applyFont="1" applyAlignment="1">
      <alignment vertical="center"/>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39" fillId="0" borderId="0" xfId="2" applyFont="1" applyFill="1" applyBorder="1" applyAlignment="1" applyProtection="1">
      <alignment shrinkToFit="1"/>
    </xf>
    <xf numFmtId="0" fontId="10" fillId="2" borderId="0" xfId="0" applyFont="1" applyFill="1" applyAlignment="1">
      <alignment horizontal="right"/>
    </xf>
    <xf numFmtId="0" fontId="17" fillId="10" borderId="8" xfId="0" applyFont="1" applyFill="1" applyBorder="1" applyAlignment="1" applyProtection="1">
      <alignment horizontal="right" vertical="center"/>
      <protection locked="0"/>
    </xf>
    <xf numFmtId="0" fontId="17" fillId="10" borderId="0" xfId="0" applyFont="1" applyFill="1" applyAlignment="1" applyProtection="1">
      <alignment vertical="center"/>
      <protection locked="0"/>
    </xf>
    <xf numFmtId="0" fontId="17" fillId="10" borderId="9" xfId="0" applyFont="1" applyFill="1" applyBorder="1" applyAlignment="1" applyProtection="1">
      <alignment vertical="center"/>
      <protection locked="0"/>
    </xf>
    <xf numFmtId="0" fontId="17" fillId="10" borderId="8" xfId="0" applyFont="1" applyFill="1" applyBorder="1" applyAlignment="1" applyProtection="1">
      <alignment vertical="center"/>
      <protection locked="0"/>
    </xf>
    <xf numFmtId="38" fontId="17" fillId="13" borderId="11" xfId="1" applyFont="1" applyFill="1" applyBorder="1" applyAlignment="1" applyProtection="1">
      <alignment horizontal="right" vertical="center"/>
    </xf>
    <xf numFmtId="0" fontId="40" fillId="0" borderId="0" xfId="0" applyFont="1" applyAlignment="1" applyProtection="1">
      <alignment vertical="center"/>
      <protection locked="0"/>
    </xf>
    <xf numFmtId="0" fontId="45" fillId="0" borderId="17" xfId="0" applyFont="1" applyBorder="1" applyAlignment="1">
      <alignment horizontal="center" vertical="center"/>
    </xf>
    <xf numFmtId="0" fontId="53" fillId="0" borderId="5" xfId="0" applyFont="1" applyBorder="1" applyAlignment="1">
      <alignment horizontal="center" vertical="center"/>
    </xf>
    <xf numFmtId="0" fontId="45" fillId="0" borderId="100" xfId="0" applyFont="1" applyBorder="1" applyAlignment="1">
      <alignment horizontal="center" vertical="center"/>
    </xf>
    <xf numFmtId="0" fontId="45" fillId="0" borderId="99" xfId="0" applyFont="1" applyBorder="1" applyAlignment="1">
      <alignment horizontal="center" vertical="center"/>
    </xf>
    <xf numFmtId="0" fontId="45" fillId="0" borderId="53" xfId="0" applyFont="1" applyBorder="1" applyAlignment="1">
      <alignment horizontal="center" vertical="center"/>
    </xf>
    <xf numFmtId="0" fontId="45" fillId="0" borderId="7" xfId="0" applyFont="1" applyBorder="1"/>
    <xf numFmtId="0" fontId="45" fillId="0" borderId="7" xfId="0" applyFont="1" applyBorder="1" applyAlignment="1">
      <alignment horizontal="center"/>
    </xf>
    <xf numFmtId="56" fontId="45" fillId="0" borderId="8" xfId="0" applyNumberFormat="1" applyFont="1" applyBorder="1" applyAlignment="1">
      <alignment horizontal="center"/>
    </xf>
    <xf numFmtId="56" fontId="45" fillId="0" borderId="9" xfId="0" applyNumberFormat="1" applyFont="1" applyBorder="1" applyAlignment="1">
      <alignment horizontal="center"/>
    </xf>
    <xf numFmtId="57" fontId="45" fillId="0" borderId="8" xfId="0" applyNumberFormat="1" applyFont="1" applyBorder="1" applyAlignment="1">
      <alignment horizontal="center"/>
    </xf>
    <xf numFmtId="57" fontId="45" fillId="0" borderId="9" xfId="0" applyNumberFormat="1" applyFont="1" applyBorder="1" applyAlignment="1">
      <alignment horizontal="center"/>
    </xf>
    <xf numFmtId="38" fontId="39" fillId="0" borderId="0" xfId="2" applyFont="1" applyFill="1" applyBorder="1" applyAlignment="1" applyProtection="1">
      <alignment horizontal="center"/>
    </xf>
    <xf numFmtId="0" fontId="48" fillId="0" borderId="0" xfId="0" applyFont="1" applyAlignment="1">
      <alignment wrapText="1" shrinkToFit="1"/>
    </xf>
    <xf numFmtId="0" fontId="48" fillId="0" borderId="0" xfId="0" applyFont="1" applyAlignment="1">
      <alignment horizontal="center" wrapText="1"/>
    </xf>
    <xf numFmtId="0" fontId="39" fillId="0" borderId="0" xfId="0" applyFont="1" applyFill="1"/>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0" fontId="39" fillId="0" borderId="0" xfId="0" applyFont="1" applyAlignment="1"/>
    <xf numFmtId="38" fontId="43" fillId="0" borderId="0" xfId="2" applyFont="1" applyBorder="1" applyAlignment="1" applyProtection="1"/>
    <xf numFmtId="0" fontId="39" fillId="0" borderId="8" xfId="0" applyFont="1" applyBorder="1" applyAlignment="1">
      <alignment shrinkToFit="1"/>
    </xf>
    <xf numFmtId="0" fontId="39" fillId="0" borderId="0" xfId="0" applyFont="1" applyAlignment="1">
      <alignment shrinkToFit="1"/>
    </xf>
    <xf numFmtId="0" fontId="39" fillId="0" borderId="8" xfId="0" applyFont="1" applyBorder="1" applyAlignment="1">
      <alignment horizontal="center" shrinkToFit="1"/>
    </xf>
    <xf numFmtId="0" fontId="39" fillId="0" borderId="0" xfId="0" applyFont="1" applyAlignment="1">
      <alignment horizontal="center" shrinkToFit="1"/>
    </xf>
    <xf numFmtId="38" fontId="39" fillId="0" borderId="0" xfId="2" applyFont="1" applyBorder="1" applyAlignment="1" applyProtection="1">
      <alignment horizontal="center" wrapTex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Border="1" applyAlignment="1">
      <alignment horizontal="center" vertical="center"/>
    </xf>
    <xf numFmtId="0" fontId="44" fillId="0" borderId="0" xfId="0" applyFont="1" applyAlignment="1">
      <alignment vertical="center"/>
    </xf>
    <xf numFmtId="38" fontId="39" fillId="0" borderId="0" xfId="2" applyFont="1" applyBorder="1" applyAlignment="1"/>
    <xf numFmtId="38" fontId="43" fillId="0" borderId="0" xfId="2" applyFont="1" applyFill="1" applyBorder="1" applyAlignment="1" applyProtection="1">
      <alignment horizontal="center"/>
    </xf>
    <xf numFmtId="0" fontId="39" fillId="0" borderId="8" xfId="0" applyFont="1" applyBorder="1" applyAlignment="1">
      <alignment vertical="center"/>
    </xf>
    <xf numFmtId="0" fontId="44" fillId="0" borderId="0" xfId="0" applyFont="1" applyAlignment="1">
      <alignment horizontal="center" vertical="center" wrapText="1"/>
    </xf>
    <xf numFmtId="0" fontId="44" fillId="0" borderId="8" xfId="0" applyFont="1" applyBorder="1" applyAlignment="1">
      <alignment wrapText="1"/>
    </xf>
    <xf numFmtId="0" fontId="73" fillId="0" borderId="8" xfId="0" applyFont="1" applyBorder="1" applyAlignment="1">
      <alignment wrapText="1"/>
    </xf>
    <xf numFmtId="0" fontId="39" fillId="0" borderId="43" xfId="0" applyFont="1" applyBorder="1" applyAlignment="1" applyProtection="1">
      <alignment horizontal="center"/>
      <protection locked="0"/>
    </xf>
    <xf numFmtId="0" fontId="43" fillId="0" borderId="0" xfId="0" applyFont="1"/>
    <xf numFmtId="0" fontId="39" fillId="0" borderId="16" xfId="0" applyFont="1" applyBorder="1" applyAlignment="1" applyProtection="1">
      <alignment horizontal="center"/>
      <protection locked="0"/>
    </xf>
    <xf numFmtId="0" fontId="74" fillId="0" borderId="0" xfId="0" applyFont="1"/>
    <xf numFmtId="0" fontId="39" fillId="9" borderId="8" xfId="0" applyFont="1" applyFill="1" applyBorder="1"/>
    <xf numFmtId="0" fontId="48" fillId="9" borderId="0" xfId="0" applyFont="1" applyFill="1"/>
    <xf numFmtId="0" fontId="39" fillId="9" borderId="0" xfId="0" applyFont="1" applyFill="1" applyAlignment="1">
      <alignment horizontal="right"/>
    </xf>
    <xf numFmtId="0" fontId="39" fillId="9" borderId="0" xfId="0" applyFont="1" applyFill="1" applyAlignment="1">
      <alignment horizontal="center"/>
    </xf>
    <xf numFmtId="0" fontId="43" fillId="9" borderId="0" xfId="0" applyFont="1" applyFill="1"/>
    <xf numFmtId="0" fontId="39" fillId="9" borderId="9" xfId="0" applyFont="1" applyFill="1" applyBorder="1"/>
    <xf numFmtId="0" fontId="48" fillId="9" borderId="77" xfId="0" applyFont="1" applyFill="1" applyBorder="1" applyAlignment="1" applyProtection="1">
      <alignment horizontal="center"/>
      <protection locked="0"/>
    </xf>
    <xf numFmtId="0" fontId="75" fillId="9" borderId="0" xfId="0" applyFont="1" applyFill="1"/>
    <xf numFmtId="0" fontId="39" fillId="9" borderId="8" xfId="0" applyFont="1" applyFill="1" applyBorder="1" applyAlignment="1">
      <alignment horizontal="right"/>
    </xf>
    <xf numFmtId="0" fontId="39" fillId="9" borderId="77" xfId="0" applyFont="1" applyFill="1" applyBorder="1" applyAlignment="1" applyProtection="1">
      <alignment horizontal="center"/>
      <protection locked="0"/>
    </xf>
    <xf numFmtId="38" fontId="43" fillId="9" borderId="0" xfId="2" applyFont="1" applyFill="1" applyBorder="1" applyAlignment="1" applyProtection="1"/>
    <xf numFmtId="38" fontId="39" fillId="9" borderId="0" xfId="2" applyFont="1" applyFill="1" applyBorder="1" applyAlignment="1" applyProtection="1"/>
    <xf numFmtId="0" fontId="45" fillId="9" borderId="0" xfId="0" applyFont="1" applyFill="1"/>
    <xf numFmtId="0" fontId="43" fillId="0" borderId="0" xfId="0" applyFont="1" applyAlignment="1">
      <alignment horizontal="center" vertical="center"/>
    </xf>
    <xf numFmtId="38" fontId="43" fillId="0" borderId="0" xfId="2" applyFont="1" applyFill="1" applyBorder="1" applyAlignment="1" applyProtection="1">
      <alignment horizontal="center" vertical="center"/>
    </xf>
    <xf numFmtId="0" fontId="48" fillId="0" borderId="0" xfId="0" applyFont="1" applyBorder="1" applyAlignment="1">
      <alignment horizontal="center" vertical="center" wrapText="1"/>
    </xf>
    <xf numFmtId="0" fontId="48" fillId="0" borderId="2" xfId="0" applyFont="1" applyBorder="1" applyAlignment="1">
      <alignment horizontal="center" vertical="center" wrapText="1"/>
    </xf>
    <xf numFmtId="0" fontId="0" fillId="0" borderId="0" xfId="0" applyFont="1"/>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2" borderId="0" xfId="0" applyFill="1" applyAlignment="1">
      <alignment horizontal="center"/>
    </xf>
    <xf numFmtId="0" fontId="10" fillId="0" borderId="0" xfId="0" applyFont="1" applyAlignment="1">
      <alignment horizontal="left" shrinkToFit="1"/>
    </xf>
    <xf numFmtId="181" fontId="10" fillId="2" borderId="0" xfId="0" applyNumberFormat="1" applyFont="1" applyFill="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0" xfId="0" applyFont="1" applyAlignment="1">
      <alignment horizontal="right"/>
    </xf>
    <xf numFmtId="38" fontId="6" fillId="0" borderId="0" xfId="2" applyFont="1" applyBorder="1" applyAlignment="1">
      <alignment horizontal="center"/>
    </xf>
    <xf numFmtId="38" fontId="6" fillId="3" borderId="0" xfId="2" applyFont="1" applyFill="1" applyBorder="1" applyAlignment="1"/>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wrapText="1"/>
    </xf>
    <xf numFmtId="38" fontId="6" fillId="0" borderId="0" xfId="2" applyFont="1" applyBorder="1" applyAlignment="1">
      <alignment horizontal="right"/>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Fill="1" applyBorder="1" applyAlignment="1">
      <alignment horizontal="right" wrapText="1"/>
    </xf>
    <xf numFmtId="38" fontId="6" fillId="0" borderId="0" xfId="2" applyFont="1" applyFill="1" applyBorder="1" applyAlignment="1">
      <alignment horizontal="right"/>
    </xf>
    <xf numFmtId="0" fontId="6" fillId="0" borderId="13" xfId="0" applyFont="1" applyBorder="1" applyAlignment="1">
      <alignment horizontal="center"/>
    </xf>
    <xf numFmtId="0" fontId="6" fillId="0" borderId="0" xfId="0" applyFont="1" applyAlignment="1">
      <alignment horizontal="lef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38" fontId="6" fillId="0" borderId="0" xfId="2" applyFont="1" applyBorder="1" applyAlignment="1">
      <alignment horizontal="right" wrapText="1"/>
    </xf>
    <xf numFmtId="0" fontId="13" fillId="0" borderId="0" xfId="0" applyFont="1" applyAlignment="1">
      <alignment horizontal="left" vertical="top"/>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40" fillId="0" borderId="0" xfId="0" applyFont="1" applyBorder="1" applyAlignment="1" applyProtection="1">
      <alignment horizontal="left" vertical="center"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wrapText="1" shrinkToFit="1"/>
      <protection locked="0"/>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1"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17" fillId="0" borderId="11" xfId="0" applyFont="1" applyBorder="1" applyAlignment="1">
      <alignment horizontal="center" vertic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34" fillId="0" borderId="15" xfId="0" applyFont="1" applyBorder="1" applyAlignment="1">
      <alignment horizontal="center" vertical="center"/>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center" vertical="center"/>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26" fillId="0" borderId="1" xfId="0" applyFont="1" applyBorder="1" applyAlignment="1">
      <alignment horizontal="center" vertical="center" wrapText="1"/>
    </xf>
    <xf numFmtId="0" fontId="7" fillId="0" borderId="11" xfId="3"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7" fillId="0" borderId="8" xfId="0" applyFont="1" applyBorder="1" applyAlignment="1">
      <alignment horizontal="left" vertical="top"/>
    </xf>
    <xf numFmtId="0" fontId="7" fillId="0" borderId="8" xfId="0" applyFont="1" applyBorder="1" applyAlignment="1">
      <alignment horizontal="left" vertical="top"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center" vertical="center"/>
      <protection locked="0"/>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179" fontId="57" fillId="0" borderId="1" xfId="0" applyNumberFormat="1" applyFont="1" applyBorder="1" applyAlignment="1">
      <alignment horizontal="center" vertical="center" shrinkToFit="1"/>
    </xf>
    <xf numFmtId="179" fontId="57" fillId="0" borderId="4" xfId="0" applyNumberFormat="1" applyFont="1" applyBorder="1" applyAlignment="1">
      <alignment horizontal="center" vertical="center" shrinkToFit="1"/>
    </xf>
    <xf numFmtId="0" fontId="44" fillId="0" borderId="94" xfId="0" applyFont="1" applyBorder="1" applyAlignment="1">
      <alignment horizontal="center" vertical="center"/>
    </xf>
    <xf numFmtId="0" fontId="44" fillId="0" borderId="3" xfId="0" applyFont="1" applyBorder="1" applyAlignment="1">
      <alignment horizontal="center" vertical="center"/>
    </xf>
    <xf numFmtId="0" fontId="44" fillId="0" borderId="92" xfId="0" applyFont="1" applyBorder="1" applyAlignment="1">
      <alignment horizontal="center" vertical="center"/>
    </xf>
    <xf numFmtId="0" fontId="44" fillId="0" borderId="12" xfId="0" applyFont="1" applyBorder="1" applyAlignment="1">
      <alignment horizontal="center" vertical="center"/>
    </xf>
    <xf numFmtId="0" fontId="45" fillId="0" borderId="6" xfId="0" applyFont="1" applyBorder="1" applyAlignment="1">
      <alignment horizontal="center" vertical="center" wrapText="1"/>
    </xf>
    <xf numFmtId="0" fontId="45"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0" fontId="40" fillId="0" borderId="1" xfId="0" applyFont="1" applyFill="1" applyBorder="1" applyAlignment="1" applyProtection="1">
      <alignment horizontal="center" vertical="center"/>
      <protection locked="0"/>
    </xf>
    <xf numFmtId="0" fontId="40" fillId="0" borderId="2" xfId="0" applyFont="1" applyFill="1" applyBorder="1" applyAlignment="1" applyProtection="1">
      <alignment horizontal="center" vertical="center"/>
      <protection locked="0"/>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179" fontId="3" fillId="0" borderId="1" xfId="0" applyNumberFormat="1" applyFont="1" applyBorder="1" applyAlignment="1">
      <alignment horizontal="center" vertical="center"/>
    </xf>
    <xf numFmtId="179" fontId="3" fillId="0" borderId="8" xfId="0" applyNumberFormat="1" applyFont="1" applyBorder="1" applyAlignment="1">
      <alignment horizontal="center" vertical="center"/>
    </xf>
    <xf numFmtId="179" fontId="3" fillId="0" borderId="4" xfId="0" applyNumberFormat="1" applyFont="1" applyBorder="1" applyAlignment="1">
      <alignment horizontal="center" vertical="center"/>
    </xf>
    <xf numFmtId="0" fontId="44" fillId="0" borderId="94"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93"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92" xfId="0" applyFont="1" applyBorder="1" applyAlignment="1">
      <alignment horizontal="center" vertical="center" wrapText="1"/>
    </xf>
    <xf numFmtId="0" fontId="44" fillId="0" borderId="12" xfId="0" applyFont="1" applyBorder="1" applyAlignment="1">
      <alignment horizontal="center" vertical="center" wrapText="1"/>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0" fontId="40" fillId="0" borderId="11" xfId="0" applyFont="1" applyBorder="1" applyAlignment="1" applyProtection="1">
      <alignment horizontal="center" vertical="center"/>
      <protection locked="0"/>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6" fillId="0" borderId="13" xfId="0" applyFont="1" applyBorder="1" applyAlignment="1" applyProtection="1">
      <alignment horizont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23" fillId="0" borderId="14" xfId="0" applyFont="1" applyBorder="1" applyAlignment="1">
      <alignment horizontal="right"/>
    </xf>
    <xf numFmtId="0" fontId="23" fillId="0" borderId="15"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0" fontId="9" fillId="0" borderId="0" xfId="0" applyFont="1" applyAlignment="1"/>
    <xf numFmtId="0" fontId="10" fillId="0" borderId="0" xfId="0" applyFont="1" applyAlignment="1"/>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alignment horizontal="right"/>
    </xf>
    <xf numFmtId="0" fontId="6" fillId="0" borderId="14" xfId="0" applyFont="1" applyBorder="1" applyAlignment="1">
      <alignment horizontal="right"/>
    </xf>
    <xf numFmtId="0" fontId="6" fillId="0" borderId="15" xfId="0" applyFont="1" applyBorder="1" applyAlignment="1">
      <alignment horizontal="right"/>
    </xf>
    <xf numFmtId="38" fontId="23" fillId="0" borderId="14" xfId="0" applyNumberFormat="1" applyFont="1" applyBorder="1" applyAlignment="1"/>
    <xf numFmtId="38" fontId="23" fillId="0" borderId="15" xfId="0" applyNumberFormat="1" applyFont="1" applyBorder="1" applyAlignment="1"/>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lignment horizontal="left" vertical="top"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7" fillId="0" borderId="9" xfId="0" applyFont="1" applyBorder="1" applyAlignment="1">
      <alignment horizontal="left" vertical="center" wrapText="1"/>
    </xf>
    <xf numFmtId="0" fontId="6" fillId="0" borderId="4" xfId="0" applyFont="1" applyBorder="1" applyAlignment="1">
      <alignment wrapText="1"/>
    </xf>
    <xf numFmtId="0" fontId="6" fillId="0" borderId="12" xfId="0" applyFont="1" applyBorder="1" applyAlignment="1">
      <alignment wrapText="1"/>
    </xf>
    <xf numFmtId="0" fontId="9"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38" fontId="23" fillId="0" borderId="0" xfId="1" applyFont="1" applyFill="1" applyBorder="1" applyAlignment="1" applyProtection="1"/>
    <xf numFmtId="0" fontId="6" fillId="0" borderId="8" xfId="0" applyFont="1" applyBorder="1" applyAlignment="1">
      <alignment horizontal="left" wrapText="1"/>
    </xf>
    <xf numFmtId="0" fontId="6" fillId="0" borderId="9" xfId="0" applyFont="1" applyBorder="1" applyAlignment="1">
      <alignment horizontal="left" wrapText="1"/>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6" fillId="0" borderId="0" xfId="1" applyFont="1" applyBorder="1" applyAlignment="1" applyProtection="1">
      <alignment horizontal="center"/>
    </xf>
    <xf numFmtId="0" fontId="6" fillId="0" borderId="0" xfId="0" applyFont="1" applyAlignment="1"/>
    <xf numFmtId="38" fontId="23" fillId="0" borderId="0" xfId="1" applyFont="1" applyBorder="1" applyAlignment="1" applyProtection="1">
      <alignment horizontal="center"/>
    </xf>
    <xf numFmtId="0" fontId="13" fillId="0" borderId="8" xfId="0" applyFont="1" applyBorder="1" applyAlignment="1">
      <alignment horizontal="center" shrinkToFi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0" fontId="6" fillId="0" borderId="0" xfId="0" applyFont="1" applyAlignment="1">
      <alignment vertical="center"/>
    </xf>
    <xf numFmtId="38" fontId="23" fillId="0" borderId="0" xfId="1" applyFont="1" applyBorder="1" applyAlignment="1" applyProtection="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6" fillId="0" borderId="0" xfId="1" applyFont="1" applyBorder="1" applyAlignment="1">
      <alignment horizontal="center" vertical="center"/>
    </xf>
    <xf numFmtId="38" fontId="23" fillId="0" borderId="0" xfId="1" applyFont="1" applyBorder="1" applyAlignment="1" applyProtection="1">
      <alignment horizontal="center" vertical="center" shrinkToFit="1"/>
    </xf>
    <xf numFmtId="38" fontId="23" fillId="0" borderId="0" xfId="1" applyFont="1" applyFill="1" applyBorder="1" applyAlignment="1" applyProtection="1">
      <alignment horizontal="center"/>
    </xf>
    <xf numFmtId="38" fontId="23" fillId="0" borderId="0" xfId="1" applyFont="1" applyFill="1" applyBorder="1" applyAlignment="1" applyProtection="1">
      <alignment horizontal="center" vertical="center"/>
    </xf>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23" fillId="0" borderId="0" xfId="1" applyFont="1" applyFill="1" applyBorder="1" applyAlignment="1" applyProtection="1">
      <alignment vertical="center"/>
    </xf>
    <xf numFmtId="0" fontId="23" fillId="0" borderId="0" xfId="0" applyFont="1" applyAlignment="1">
      <alignment horizontal="center" vertical="center"/>
    </xf>
    <xf numFmtId="0" fontId="23" fillId="0" borderId="0" xfId="0" applyFont="1" applyAlignment="1">
      <alignment horizontal="right"/>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0" fontId="6" fillId="0" borderId="0" xfId="0" applyFont="1" applyAlignment="1">
      <alignment horizontal="distributed"/>
    </xf>
    <xf numFmtId="0" fontId="7" fillId="0" borderId="0" xfId="0" applyFont="1" applyAlignment="1">
      <alignment horizontal="left"/>
    </xf>
    <xf numFmtId="38" fontId="6" fillId="0" borderId="0" xfId="1" applyFont="1" applyFill="1" applyBorder="1" applyAlignment="1" applyProtection="1">
      <alignment horizontal="center"/>
      <protection locked="0"/>
    </xf>
    <xf numFmtId="38" fontId="6" fillId="0" borderId="0" xfId="1" applyFont="1" applyFill="1" applyBorder="1" applyAlignment="1" applyProtection="1"/>
    <xf numFmtId="0" fontId="9" fillId="0" borderId="0" xfId="0" applyFont="1" applyAlignment="1">
      <alignment horizontal="left" vertical="center"/>
    </xf>
    <xf numFmtId="38" fontId="23" fillId="0" borderId="0" xfId="1" applyFont="1" applyFill="1" applyBorder="1" applyAlignment="1" applyProtection="1">
      <alignment horizontal="right"/>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38" fontId="23" fillId="0" borderId="15" xfId="2" applyFont="1" applyFill="1" applyBorder="1" applyAlignment="1" applyProtection="1">
      <alignment horizontal="right"/>
    </xf>
    <xf numFmtId="0" fontId="48" fillId="0" borderId="0" xfId="0" applyFont="1" applyAlignment="1"/>
    <xf numFmtId="0" fontId="0" fillId="0" borderId="0" xfId="0" applyAlignment="1"/>
    <xf numFmtId="40" fontId="23" fillId="0" borderId="15" xfId="2" applyNumberFormat="1" applyFont="1" applyFill="1" applyBorder="1" applyAlignment="1" applyProtection="1">
      <alignment horizontal="right"/>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38" fontId="23" fillId="0" borderId="0" xfId="2" applyFont="1" applyFill="1" applyBorder="1" applyAlignment="1" applyProtection="1"/>
    <xf numFmtId="38" fontId="70" fillId="0" borderId="0" xfId="2" applyFont="1" applyFill="1" applyBorder="1" applyAlignment="1" applyProtection="1"/>
    <xf numFmtId="38" fontId="6" fillId="0" borderId="0" xfId="2" applyFont="1" applyFill="1" applyBorder="1" applyAlignment="1" applyProtection="1">
      <alignment horizontal="center" wrapText="1"/>
    </xf>
    <xf numFmtId="38" fontId="6" fillId="0" borderId="0" xfId="2" applyFont="1" applyFill="1" applyBorder="1" applyAlignment="1" applyProtection="1">
      <alignment horizontal="center"/>
    </xf>
    <xf numFmtId="38" fontId="70" fillId="0" borderId="0" xfId="2" applyFont="1" applyBorder="1" applyAlignment="1" applyProtection="1">
      <alignment horizontal="center"/>
    </xf>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vertical="center"/>
    </xf>
    <xf numFmtId="38" fontId="23" fillId="0" borderId="0" xfId="2" applyFont="1" applyBorder="1" applyAlignment="1" applyProtection="1">
      <alignment horizontal="center" vertical="center"/>
    </xf>
    <xf numFmtId="38" fontId="70" fillId="0" borderId="0" xfId="2" applyFont="1" applyFill="1" applyBorder="1" applyAlignment="1" applyProtection="1">
      <alignment horizontal="center"/>
    </xf>
    <xf numFmtId="38" fontId="23" fillId="0" borderId="0" xfId="2" applyFont="1" applyFill="1" applyBorder="1" applyAlignment="1" applyProtection="1">
      <alignment horizontal="center"/>
    </xf>
    <xf numFmtId="38" fontId="23" fillId="0" borderId="0" xfId="2" applyFont="1" applyFill="1" applyBorder="1" applyAlignment="1" applyProtection="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38" fontId="39" fillId="0" borderId="0" xfId="2" applyFont="1" applyBorder="1" applyAlignment="1" applyProtection="1">
      <alignment horizontal="center" vertical="center"/>
    </xf>
    <xf numFmtId="0" fontId="45"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38" fontId="23" fillId="0" borderId="0" xfId="2" applyFont="1" applyFill="1" applyBorder="1" applyAlignment="1" applyProtection="1">
      <alignment horizontal="center" vertical="center"/>
    </xf>
    <xf numFmtId="0" fontId="39" fillId="0" borderId="0" xfId="0" applyFont="1" applyAlignment="1">
      <alignment vertic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xf numFmtId="0" fontId="9" fillId="0" borderId="11" xfId="0" applyFont="1" applyBorder="1" applyAlignment="1">
      <alignment horizontal="center" vertical="center" wrapText="1"/>
    </xf>
    <xf numFmtId="38" fontId="23" fillId="8" borderId="0" xfId="2" applyFont="1" applyFill="1" applyBorder="1" applyAlignment="1" applyProtection="1">
      <alignment horizontal="right"/>
    </xf>
    <xf numFmtId="38" fontId="23" fillId="0" borderId="0" xfId="2" applyFont="1" applyFill="1" applyBorder="1" applyAlignment="1" applyProtection="1">
      <alignment horizontal="right"/>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0" fontId="39" fillId="0" borderId="0" xfId="0" applyFont="1" applyAlignment="1">
      <alignment horizontal="distributed"/>
    </xf>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38" fontId="39" fillId="0" borderId="0" xfId="2" applyFont="1" applyFill="1" applyBorder="1" applyAlignment="1" applyProtection="1">
      <alignment horizontal="center"/>
    </xf>
    <xf numFmtId="0" fontId="39" fillId="0" borderId="0" xfId="0" applyFont="1" applyAlignment="1"/>
    <xf numFmtId="38" fontId="43" fillId="0" borderId="0" xfId="2" applyFont="1" applyFill="1" applyBorder="1" applyAlignment="1" applyProtection="1">
      <alignment horizontal="center"/>
    </xf>
    <xf numFmtId="0" fontId="72" fillId="0" borderId="4" xfId="0" applyFont="1" applyBorder="1" applyAlignment="1">
      <alignment horizontal="left" vertical="center" wrapText="1"/>
    </xf>
    <xf numFmtId="0" fontId="72" fillId="0" borderId="13" xfId="0" applyFont="1" applyBorder="1" applyAlignment="1">
      <alignment horizontal="left" vertical="center" wrapText="1"/>
    </xf>
    <xf numFmtId="0" fontId="71" fillId="0" borderId="14" xfId="0" applyFont="1" applyFill="1" applyBorder="1" applyAlignment="1">
      <alignment horizontal="center" vertical="center"/>
    </xf>
    <xf numFmtId="0" fontId="71" fillId="0" borderId="10" xfId="0" applyFont="1" applyFill="1" applyBorder="1" applyAlignment="1">
      <alignment horizontal="center" vertical="center"/>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0" fontId="39" fillId="0" borderId="0" xfId="0" applyFont="1" applyAlignment="1">
      <alignment vertical="center" wrapText="1"/>
    </xf>
    <xf numFmtId="0" fontId="48" fillId="0" borderId="0" xfId="0" applyFont="1" applyAlignment="1">
      <alignment wrapText="1" shrinkToFit="1"/>
    </xf>
    <xf numFmtId="38" fontId="70" fillId="0" borderId="0" xfId="2" applyFont="1" applyFill="1" applyBorder="1" applyAlignment="1" applyProtection="1">
      <alignment horizontal="center" vertical="center"/>
    </xf>
    <xf numFmtId="0" fontId="48" fillId="0" borderId="0" xfId="0" applyFont="1" applyAlignment="1">
      <alignment horizontal="center" wrapText="1"/>
    </xf>
    <xf numFmtId="0" fontId="48" fillId="0" borderId="0" xfId="0" applyFont="1" applyAlignment="1">
      <alignment horizontal="center" vertical="center" wrapText="1"/>
    </xf>
    <xf numFmtId="38" fontId="43" fillId="0" borderId="0" xfId="2" applyFont="1" applyFill="1" applyBorder="1" applyAlignment="1" applyProtection="1">
      <alignment horizontal="right" vertical="center"/>
    </xf>
    <xf numFmtId="38" fontId="39" fillId="0" borderId="0" xfId="2" applyFont="1" applyBorder="1" applyAlignment="1" applyProtection="1">
      <alignment horizontal="center"/>
    </xf>
    <xf numFmtId="0" fontId="44" fillId="0" borderId="8" xfId="0" applyFont="1" applyBorder="1" applyAlignment="1">
      <alignment horizontal="center" shrinkToFi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Fill="1" applyBorder="1" applyAlignment="1" applyProtection="1">
      <alignment horizontal="center" vertical="center"/>
    </xf>
    <xf numFmtId="38" fontId="43" fillId="0" borderId="0" xfId="2" applyFont="1" applyBorder="1" applyAlignment="1" applyProtection="1">
      <alignment horizontal="center" vertical="center"/>
    </xf>
    <xf numFmtId="0" fontId="39" fillId="0" borderId="8" xfId="0" applyFont="1" applyBorder="1" applyAlignment="1">
      <alignment horizontal="left" wrapText="1"/>
    </xf>
    <xf numFmtId="0" fontId="39" fillId="0" borderId="0" xfId="0" applyFont="1" applyAlignment="1">
      <alignment horizontal="left" wrapText="1"/>
    </xf>
    <xf numFmtId="0" fontId="39" fillId="0" borderId="9" xfId="0" applyFont="1" applyBorder="1" applyAlignment="1">
      <alignment horizontal="left" wrapText="1"/>
    </xf>
    <xf numFmtId="38" fontId="43" fillId="0" borderId="0" xfId="2" applyFont="1" applyFill="1" applyBorder="1" applyAlignment="1" applyProtection="1">
      <alignment horizontal="center" vertical="center"/>
    </xf>
    <xf numFmtId="0" fontId="43" fillId="0" borderId="0" xfId="0" applyFont="1" applyAlignment="1">
      <alignment horizontal="center" vertical="center"/>
    </xf>
    <xf numFmtId="38" fontId="43" fillId="0" borderId="0" xfId="0" applyNumberFormat="1"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39" fillId="0" borderId="0" xfId="0" applyFont="1" applyAlignment="1">
      <alignment horizontal="center"/>
    </xf>
    <xf numFmtId="0" fontId="39" fillId="0" borderId="9" xfId="0" applyFont="1" applyBorder="1" applyAlignment="1">
      <alignment horizontal="center"/>
    </xf>
    <xf numFmtId="38" fontId="43" fillId="0" borderId="0" xfId="7" applyFont="1" applyFill="1" applyBorder="1" applyAlignment="1" applyProtection="1">
      <alignment vertical="center"/>
    </xf>
    <xf numFmtId="38" fontId="43" fillId="9" borderId="0" xfId="2" applyFont="1" applyFill="1" applyBorder="1" applyAlignment="1" applyProtection="1"/>
    <xf numFmtId="38" fontId="39" fillId="9" borderId="0" xfId="2" applyFont="1" applyFill="1" applyBorder="1" applyAlignment="1" applyProtection="1">
      <alignment horizontal="center"/>
    </xf>
    <xf numFmtId="0" fontId="45" fillId="9" borderId="0" xfId="0" applyFont="1" applyFill="1" applyAlignment="1">
      <alignment horizontal="left"/>
    </xf>
    <xf numFmtId="38" fontId="39" fillId="9" borderId="0" xfId="2" applyFont="1" applyFill="1" applyBorder="1" applyAlignment="1" applyProtection="1">
      <alignment horizontal="center"/>
      <protection locked="0"/>
    </xf>
    <xf numFmtId="0" fontId="75" fillId="9" borderId="0" xfId="0" applyFont="1" applyFill="1" applyAlignment="1">
      <alignment horizontal="distributed"/>
    </xf>
    <xf numFmtId="0" fontId="39" fillId="9" borderId="0" xfId="0" applyFont="1" applyFill="1" applyAlignment="1">
      <alignment horizontal="right"/>
    </xf>
    <xf numFmtId="38" fontId="43" fillId="9" borderId="0" xfId="2" applyFont="1" applyFill="1" applyBorder="1" applyAlignment="1" applyProtection="1">
      <alignment horizontal="center"/>
    </xf>
    <xf numFmtId="38" fontId="43" fillId="0" borderId="0" xfId="2" applyFont="1" applyFill="1" applyBorder="1" applyAlignment="1" applyProtection="1"/>
    <xf numFmtId="0" fontId="39" fillId="0" borderId="11" xfId="0" applyFont="1" applyBorder="1" applyAlignment="1">
      <alignment horizontal="center" vertical="center" wrapText="1"/>
    </xf>
    <xf numFmtId="0" fontId="15" fillId="0" borderId="14" xfId="0" applyFont="1" applyFill="1" applyBorder="1" applyAlignment="1">
      <alignment horizontal="center" vertical="center"/>
    </xf>
    <xf numFmtId="0" fontId="15" fillId="0" borderId="10" xfId="0" applyFont="1" applyFill="1" applyBorder="1" applyAlignment="1">
      <alignment horizontal="center" vertical="center"/>
    </xf>
    <xf numFmtId="0" fontId="44" fillId="9" borderId="0" xfId="0" applyFont="1" applyFill="1" applyAlignment="1">
      <alignment vertical="center" wrapText="1"/>
    </xf>
    <xf numFmtId="0" fontId="44" fillId="9" borderId="9" xfId="0" applyFont="1" applyFill="1" applyBorder="1" applyAlignment="1">
      <alignment vertical="center" wrapText="1"/>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7" fillId="0" borderId="11" xfId="0" applyFont="1" applyBorder="1" applyAlignment="1" applyProtection="1">
      <alignment horizontal="center" vertical="center" wrapText="1" shrinkToFit="1"/>
      <protection locked="0"/>
    </xf>
    <xf numFmtId="0" fontId="17" fillId="0" borderId="11" xfId="0" applyFont="1" applyBorder="1" applyAlignment="1" applyProtection="1">
      <alignment horizontal="center" vertical="center"/>
      <protection locked="0"/>
    </xf>
    <xf numFmtId="0" fontId="34" fillId="5" borderId="13" xfId="0" applyFont="1" applyFill="1" applyBorder="1" applyAlignment="1">
      <alignment horizontal="center" vertical="center"/>
    </xf>
    <xf numFmtId="0" fontId="34" fillId="5" borderId="15"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6" fillId="0" borderId="14" xfId="0" applyFont="1" applyFill="1" applyBorder="1" applyAlignment="1">
      <alignment horizontal="right"/>
    </xf>
    <xf numFmtId="0" fontId="6" fillId="0" borderId="15" xfId="0" applyFont="1" applyFill="1" applyBorder="1" applyAlignment="1">
      <alignment horizontal="right"/>
    </xf>
    <xf numFmtId="40" fontId="23" fillId="0" borderId="15" xfId="0" applyNumberFormat="1" applyFont="1" applyBorder="1"/>
    <xf numFmtId="38" fontId="23" fillId="0" borderId="15" xfId="0" applyNumberFormat="1" applyFont="1" applyBorder="1"/>
    <xf numFmtId="38" fontId="23" fillId="0" borderId="14" xfId="0" applyNumberFormat="1" applyFont="1" applyBorder="1"/>
    <xf numFmtId="0" fontId="9" fillId="0" borderId="0" xfId="0" applyFont="1" applyAlignment="1">
      <alignment horizontal="left" vertical="top" wrapText="1"/>
    </xf>
    <xf numFmtId="0" fontId="48" fillId="0" borderId="0" xfId="0" applyFont="1" applyAlignment="1">
      <alignment horizontal="left" vertical="top" wrapText="1"/>
    </xf>
    <xf numFmtId="176" fontId="6" fillId="4" borderId="15" xfId="0" applyNumberFormat="1" applyFont="1" applyFill="1" applyBorder="1"/>
    <xf numFmtId="178" fontId="6" fillId="4" borderId="15" xfId="0" applyNumberFormat="1" applyFont="1" applyFill="1" applyBorder="1"/>
    <xf numFmtId="0" fontId="6" fillId="0" borderId="15" xfId="0" applyFont="1" applyBorder="1"/>
    <xf numFmtId="0" fontId="6" fillId="0" borderId="26" xfId="0" applyFont="1" applyFill="1" applyBorder="1"/>
    <xf numFmtId="0" fontId="6" fillId="0" borderId="24" xfId="0" applyFont="1" applyFill="1" applyBorder="1"/>
    <xf numFmtId="0" fontId="6" fillId="0" borderId="27" xfId="0" applyFont="1" applyFill="1" applyBorder="1"/>
    <xf numFmtId="0" fontId="6" fillId="0" borderId="32" xfId="0" applyFont="1" applyFill="1" applyBorder="1"/>
    <xf numFmtId="0" fontId="6" fillId="0" borderId="29" xfId="0" applyFont="1" applyFill="1" applyBorder="1"/>
    <xf numFmtId="0" fontId="6" fillId="0" borderId="33" xfId="0" applyFont="1" applyFill="1" applyBorder="1"/>
    <xf numFmtId="0" fontId="9" fillId="0" borderId="0" xfId="0" applyFont="1"/>
    <xf numFmtId="0" fontId="9" fillId="0" borderId="9" xfId="0" applyFont="1" applyBorder="1"/>
    <xf numFmtId="0" fontId="6" fillId="0" borderId="0" xfId="0" applyFont="1"/>
    <xf numFmtId="38" fontId="6" fillId="0" borderId="0" xfId="2" applyFont="1" applyFill="1" applyBorder="1" applyAlignment="1" applyProtection="1">
      <alignment shrinkToFit="1"/>
    </xf>
    <xf numFmtId="177" fontId="6" fillId="0" borderId="48" xfId="0" applyNumberFormat="1" applyFont="1" applyBorder="1"/>
    <xf numFmtId="177" fontId="6" fillId="0" borderId="50" xfId="0" applyNumberFormat="1" applyFont="1" applyBorder="1"/>
    <xf numFmtId="0" fontId="16" fillId="0" borderId="4" xfId="0" applyFont="1" applyBorder="1" applyAlignment="1">
      <alignment horizontal="center" vertical="center"/>
    </xf>
    <xf numFmtId="0" fontId="16" fillId="0" borderId="13" xfId="0" applyFont="1" applyBorder="1" applyAlignment="1">
      <alignment horizontal="center" vertical="center"/>
    </xf>
    <xf numFmtId="177" fontId="6" fillId="0" borderId="50" xfId="0" applyNumberFormat="1" applyFont="1" applyBorder="1" applyProtection="1">
      <protection locked="0"/>
    </xf>
    <xf numFmtId="38" fontId="23" fillId="0" borderId="0" xfId="7" applyFont="1" applyFill="1" applyBorder="1" applyAlignment="1" applyProtection="1">
      <alignment vertical="center"/>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9" borderId="0" xfId="2" applyFont="1" applyFill="1" applyBorder="1" applyAlignment="1" applyProtection="1"/>
    <xf numFmtId="0" fontId="13" fillId="9" borderId="0" xfId="0" applyFont="1" applyFill="1" applyAlignment="1">
      <alignment vertical="center" wrapText="1"/>
    </xf>
    <xf numFmtId="0" fontId="13" fillId="9" borderId="9" xfId="0" applyFont="1" applyFill="1" applyBorder="1" applyAlignment="1">
      <alignment vertical="center" wrapText="1"/>
    </xf>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38" fontId="39" fillId="0" borderId="0" xfId="2" applyFont="1" applyFill="1" applyBorder="1" applyAlignment="1" applyProtection="1">
      <alignment shrinkToFit="1"/>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Fill="1" applyBorder="1" applyAlignment="1">
      <alignment horizontal="center"/>
    </xf>
    <xf numFmtId="38" fontId="6" fillId="0" borderId="0" xfId="1" applyFont="1" applyBorder="1" applyAlignment="1">
      <alignment horizontal="right"/>
    </xf>
    <xf numFmtId="38" fontId="6" fillId="0" borderId="0" xfId="1" applyFont="1" applyBorder="1" applyAlignment="1"/>
    <xf numFmtId="38" fontId="6" fillId="0" borderId="0" xfId="1" applyFont="1" applyBorder="1" applyAlignment="1">
      <alignment horizontal="center"/>
    </xf>
    <xf numFmtId="0" fontId="6" fillId="0" borderId="0" xfId="0" applyFont="1" applyAlignment="1">
      <alignment horizontal="distributed" vertical="center"/>
    </xf>
    <xf numFmtId="38" fontId="6" fillId="0" borderId="0" xfId="1" applyFont="1" applyFill="1" applyBorder="1" applyAlignment="1">
      <alignment horizontal="right"/>
    </xf>
    <xf numFmtId="38" fontId="6" fillId="0" borderId="0" xfId="1" applyFont="1" applyFill="1" applyBorder="1" applyAlignment="1"/>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0" fontId="6" fillId="0" borderId="3" xfId="0" applyFont="1" applyBorder="1" applyAlignment="1">
      <alignment horizontal="center"/>
    </xf>
    <xf numFmtId="0" fontId="6" fillId="0" borderId="12" xfId="0" applyFont="1" applyBorder="1" applyAlignment="1">
      <alignment horizontal="center"/>
    </xf>
    <xf numFmtId="38" fontId="6" fillId="0" borderId="0" xfId="1" applyFont="1" applyFill="1" applyBorder="1" applyAlignment="1">
      <alignment horizontal="left"/>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5">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theme/theme1.xml" Type="http://schemas.openxmlformats.org/officeDocument/2006/relationships/theme"/><Relationship Id="rId36" Target="styles.xml" Type="http://schemas.openxmlformats.org/officeDocument/2006/relationships/styles"/><Relationship Id="rId37" Target="sharedStrings.xml" Type="http://schemas.openxmlformats.org/officeDocument/2006/relationships/sharedStrings"/><Relationship Id="rId38" Target="calcChain.xml" Type="http://schemas.openxmlformats.org/officeDocument/2006/relationships/calcChain"/><Relationship Id="rId39" Target="../customXml/item1.xml" Type="http://schemas.openxmlformats.org/officeDocument/2006/relationships/customXml"/><Relationship Id="rId4" Target="worksheets/sheet4.xml" Type="http://schemas.openxmlformats.org/officeDocument/2006/relationships/worksheet"/><Relationship Id="rId40" Target="../customXml/item2.xml" Type="http://schemas.openxmlformats.org/officeDocument/2006/relationships/customXml"/><Relationship Id="rId41"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twoCellAnchor>
    <xdr:from>
      <xdr:col>0</xdr:col>
      <xdr:colOff>66261</xdr:colOff>
      <xdr:row>1</xdr:row>
      <xdr:rowOff>107673</xdr:rowOff>
    </xdr:from>
    <xdr:to>
      <xdr:col>2</xdr:col>
      <xdr:colOff>482881</xdr:colOff>
      <xdr:row>3</xdr:row>
      <xdr:rowOff>17616</xdr:rowOff>
    </xdr:to>
    <xdr:sp macro="" textlink="">
      <xdr:nvSpPr>
        <xdr:cNvPr id="3" name="AutoShape 6">
          <a:extLst>
            <a:ext uri="{FF2B5EF4-FFF2-40B4-BE49-F238E27FC236}">
              <a16:creationId xmlns:a16="http://schemas.microsoft.com/office/drawing/2014/main" id="{46337E6B-5D65-4D7A-A834-D62E586A5462}"/>
            </a:ext>
          </a:extLst>
        </xdr:cNvPr>
        <xdr:cNvSpPr>
          <a:spLocks noChangeArrowheads="1"/>
        </xdr:cNvSpPr>
      </xdr:nvSpPr>
      <xdr:spPr bwMode="auto">
        <a:xfrm>
          <a:off x="66261" y="298173"/>
          <a:ext cx="1451946" cy="266095"/>
        </a:xfrm>
        <a:prstGeom prst="wedgeRectCallout">
          <a:avLst>
            <a:gd name="adj1" fmla="val -12710"/>
            <a:gd name="adj2" fmla="val 115163"/>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管轄の地方厚生局長</a:t>
          </a:r>
        </a:p>
      </xdr:txBody>
    </xdr:sp>
    <xdr:clientData/>
  </xdr:twoCellAnchor>
  <xdr:twoCellAnchor>
    <xdr:from>
      <xdr:col>3</xdr:col>
      <xdr:colOff>455545</xdr:colOff>
      <xdr:row>1</xdr:row>
      <xdr:rowOff>16564</xdr:rowOff>
    </xdr:from>
    <xdr:to>
      <xdr:col>6</xdr:col>
      <xdr:colOff>470741</xdr:colOff>
      <xdr:row>3</xdr:row>
      <xdr:rowOff>42143</xdr:rowOff>
    </xdr:to>
    <xdr:sp macro="" textlink="">
      <xdr:nvSpPr>
        <xdr:cNvPr id="4" name="AutoShape 5">
          <a:extLst>
            <a:ext uri="{FF2B5EF4-FFF2-40B4-BE49-F238E27FC236}">
              <a16:creationId xmlns:a16="http://schemas.microsoft.com/office/drawing/2014/main" id="{B5014317-DA2A-4BE7-943A-854BFBA507EB}"/>
            </a:ext>
          </a:extLst>
        </xdr:cNvPr>
        <xdr:cNvSpPr>
          <a:spLocks noChangeArrowheads="1"/>
        </xdr:cNvSpPr>
      </xdr:nvSpPr>
      <xdr:spPr bwMode="auto">
        <a:xfrm>
          <a:off x="2567610" y="207064"/>
          <a:ext cx="2077566" cy="381731"/>
        </a:xfrm>
        <a:prstGeom prst="wedgeRectCallout">
          <a:avLst>
            <a:gd name="adj1" fmla="val 57711"/>
            <a:gd name="adj2" fmla="val -15493"/>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補助事業者において文書番号がない場合は、消す。</a:t>
          </a:r>
        </a:p>
      </xdr:txBody>
    </xdr:sp>
    <xdr:clientData/>
  </xdr:twoCellAnchor>
  <xdr:twoCellAnchor>
    <xdr:from>
      <xdr:col>0</xdr:col>
      <xdr:colOff>339587</xdr:colOff>
      <xdr:row>21</xdr:row>
      <xdr:rowOff>157370</xdr:rowOff>
    </xdr:from>
    <xdr:to>
      <xdr:col>3</xdr:col>
      <xdr:colOff>373209</xdr:colOff>
      <xdr:row>25</xdr:row>
      <xdr:rowOff>114323</xdr:rowOff>
    </xdr:to>
    <xdr:sp macro="" textlink="">
      <xdr:nvSpPr>
        <xdr:cNvPr id="5" name="AutoShape 11">
          <a:extLst>
            <a:ext uri="{FF2B5EF4-FFF2-40B4-BE49-F238E27FC236}">
              <a16:creationId xmlns:a16="http://schemas.microsoft.com/office/drawing/2014/main" id="{9E8027D1-7E83-47D8-8471-7013D2A858F7}"/>
            </a:ext>
          </a:extLst>
        </xdr:cNvPr>
        <xdr:cNvSpPr>
          <a:spLocks noChangeArrowheads="1"/>
        </xdr:cNvSpPr>
      </xdr:nvSpPr>
      <xdr:spPr bwMode="auto">
        <a:xfrm>
          <a:off x="339587" y="3834848"/>
          <a:ext cx="2145687" cy="652692"/>
        </a:xfrm>
        <a:prstGeom prst="wedgeRectCallout">
          <a:avLst>
            <a:gd name="adj1" fmla="val 66961"/>
            <a:gd name="adj2" fmla="val 56702"/>
          </a:avLst>
        </a:prstGeom>
        <a:solidFill>
          <a:srgbClr val="FFFFFF"/>
        </a:solidFill>
        <a:ln w="28575">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別紙１　要国庫補助額（Ｌ</a:t>
          </a:r>
          <a:r>
            <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11</a:t>
          </a: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及び</a:t>
          </a:r>
          <a:r>
            <a:rPr kumimoji="0" lang="en-US" altLang="ja-JP"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L12</a:t>
          </a:r>
          <a:r>
            <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）の合計と同額です。</a:t>
          </a:r>
          <a:endParaRPr kumimoji="0" lang="ja-JP" altLang="en-US" sz="105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5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1671204</xdr:colOff>
      <xdr:row>10</xdr:row>
      <xdr:rowOff>331519</xdr:rowOff>
    </xdr:from>
    <xdr:to>
      <xdr:col>11</xdr:col>
      <xdr:colOff>1307522</xdr:colOff>
      <xdr:row>16</xdr:row>
      <xdr:rowOff>205344</xdr:rowOff>
    </xdr:to>
    <xdr:sp macro="" textlink="">
      <xdr:nvSpPr>
        <xdr:cNvPr id="2" name="角丸四角形 3">
          <a:extLst>
            <a:ext uri="{FF2B5EF4-FFF2-40B4-BE49-F238E27FC236}">
              <a16:creationId xmlns:a16="http://schemas.microsoft.com/office/drawing/2014/main" id="{B2A9F33D-70C2-4F9E-A05B-61DEB6DC7B5D}"/>
            </a:ext>
          </a:extLst>
        </xdr:cNvPr>
        <xdr:cNvSpPr/>
      </xdr:nvSpPr>
      <xdr:spPr bwMode="auto">
        <a:xfrm>
          <a:off x="10515847" y="2563090"/>
          <a:ext cx="7936675" cy="1588325"/>
        </a:xfrm>
        <a:prstGeom prst="roundRect">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a:t>
          </a:r>
          <a:r>
            <a:rPr kumimoji="1" lang="ja-JP" altLang="en-US" sz="1400">
              <a:effectLst/>
              <a:latin typeface="+mn-lt"/>
              <a:ea typeface="+mn-ea"/>
              <a:cs typeface="+mn-cs"/>
            </a:rPr>
            <a:t>黄色</a:t>
          </a:r>
          <a:r>
            <a:rPr kumimoji="1" lang="ja-JP" altLang="ja-JP" sz="1400">
              <a:effectLst/>
              <a:latin typeface="+mn-lt"/>
              <a:ea typeface="+mn-ea"/>
              <a:cs typeface="+mn-cs"/>
            </a:rPr>
            <a:t>セルが入力必要箇所です。</a:t>
          </a:r>
          <a:endParaRPr lang="ja-JP" altLang="ja-JP" sz="1400">
            <a:effectLst/>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twoCellAnchor>
    <xdr:from>
      <xdr:col>6</xdr:col>
      <xdr:colOff>1646464</xdr:colOff>
      <xdr:row>21</xdr:row>
      <xdr:rowOff>149678</xdr:rowOff>
    </xdr:from>
    <xdr:to>
      <xdr:col>9</xdr:col>
      <xdr:colOff>1169401</xdr:colOff>
      <xdr:row>28</xdr:row>
      <xdr:rowOff>73945</xdr:rowOff>
    </xdr:to>
    <xdr:sp macro="" textlink="">
      <xdr:nvSpPr>
        <xdr:cNvPr id="3" name="角丸四角形 2">
          <a:extLst>
            <a:ext uri="{FF2B5EF4-FFF2-40B4-BE49-F238E27FC236}">
              <a16:creationId xmlns:a16="http://schemas.microsoft.com/office/drawing/2014/main" id="{4C3134ED-05B3-4E3A-B6A2-002B3575F236}"/>
            </a:ext>
          </a:extLst>
        </xdr:cNvPr>
        <xdr:cNvSpPr/>
      </xdr:nvSpPr>
      <xdr:spPr bwMode="auto">
        <a:xfrm>
          <a:off x="10491107" y="5252357"/>
          <a:ext cx="4666437" cy="1543517"/>
        </a:xfrm>
        <a:prstGeom prst="roundRect">
          <a:avLst/>
        </a:prstGeom>
        <a:solidFill>
          <a:srgbClr val="FFFFFF"/>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・黄色セルが入力必要箇所です。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661147</xdr:colOff>
      <xdr:row>0</xdr:row>
      <xdr:rowOff>257735</xdr:rowOff>
    </xdr:from>
    <xdr:to>
      <xdr:col>6</xdr:col>
      <xdr:colOff>280482</xdr:colOff>
      <xdr:row>3</xdr:row>
      <xdr:rowOff>10533</xdr:rowOff>
    </xdr:to>
    <xdr:sp macro="" textlink="">
      <xdr:nvSpPr>
        <xdr:cNvPr id="2" name="四角形吹き出し 1">
          <a:extLst>
            <a:ext uri="{FF2B5EF4-FFF2-40B4-BE49-F238E27FC236}">
              <a16:creationId xmlns:a16="http://schemas.microsoft.com/office/drawing/2014/main" id="{6D82BEDB-BCA6-46D2-AB7C-550F70C8B10B}"/>
            </a:ext>
          </a:extLst>
        </xdr:cNvPr>
        <xdr:cNvSpPr/>
      </xdr:nvSpPr>
      <xdr:spPr bwMode="auto">
        <a:xfrm>
          <a:off x="2274794" y="257735"/>
          <a:ext cx="2756982" cy="570827"/>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記入する数字はそれぞれ別紙２－４もしくは別紙２－５</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の研修医データの合計と</a:t>
          </a:r>
          <a:r>
            <a:rPr kumimoji="1" lang="ja-JP" altLang="en-US" sz="900" b="0" i="0" u="none" strike="noStrike" kern="0" cap="none" spc="0" normalizeH="0" baseline="0" noProof="0">
              <a:ln>
                <a:noFill/>
              </a:ln>
              <a:solidFill>
                <a:sysClr val="windowText" lastClr="000000"/>
              </a:solidFill>
              <a:effectLst/>
              <a:uLnTx/>
              <a:uFillTx/>
            </a:rPr>
            <a:t>合致させること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295275</xdr:colOff>
      <xdr:row>18</xdr:row>
      <xdr:rowOff>0</xdr:rowOff>
    </xdr:from>
    <xdr:to>
      <xdr:col>19</xdr:col>
      <xdr:colOff>9525</xdr:colOff>
      <xdr:row>18</xdr:row>
      <xdr:rowOff>304800</xdr:rowOff>
    </xdr:to>
    <xdr:sp macro="" textlink="">
      <xdr:nvSpPr>
        <xdr:cNvPr id="2" name="正方形/長方形 1">
          <a:extLst>
            <a:ext uri="{FF2B5EF4-FFF2-40B4-BE49-F238E27FC236}">
              <a16:creationId xmlns:a16="http://schemas.microsoft.com/office/drawing/2014/main" id="{16611EEF-751B-40AD-BC82-E002FF74AE0D}"/>
            </a:ext>
          </a:extLst>
        </xdr:cNvPr>
        <xdr:cNvSpPr>
          <a:spLocks noChangeArrowheads="1"/>
        </xdr:cNvSpPr>
      </xdr:nvSpPr>
      <xdr:spPr bwMode="auto">
        <a:xfrm>
          <a:off x="9725025" y="4829175"/>
          <a:ext cx="323850" cy="304800"/>
        </a:xfrm>
        <a:prstGeom prst="rect">
          <a:avLst/>
        </a:prstGeom>
        <a:solidFill>
          <a:srgbClr val="FFFFFF">
            <a:alpha val="0"/>
          </a:srgbClr>
        </a:solidFill>
        <a:ln w="28575" algn="ctr">
          <a:solidFill>
            <a:srgbClr val="FF0000"/>
          </a:solidFill>
          <a:round/>
          <a:headEnd/>
          <a:tailEnd/>
        </a:ln>
      </xdr:spPr>
    </xdr:sp>
    <xdr:clientData/>
  </xdr:twoCellAnchor>
  <xdr:twoCellAnchor>
    <xdr:from>
      <xdr:col>6</xdr:col>
      <xdr:colOff>561975</xdr:colOff>
      <xdr:row>15</xdr:row>
      <xdr:rowOff>9525</xdr:rowOff>
    </xdr:from>
    <xdr:to>
      <xdr:col>8</xdr:col>
      <xdr:colOff>9525</xdr:colOff>
      <xdr:row>16</xdr:row>
      <xdr:rowOff>0</xdr:rowOff>
    </xdr:to>
    <xdr:sp macro="" textlink="">
      <xdr:nvSpPr>
        <xdr:cNvPr id="3" name="正方形/長方形 2">
          <a:extLst>
            <a:ext uri="{FF2B5EF4-FFF2-40B4-BE49-F238E27FC236}">
              <a16:creationId xmlns:a16="http://schemas.microsoft.com/office/drawing/2014/main" id="{78C705FB-E14B-4232-8A39-8E4D0362601D}"/>
            </a:ext>
          </a:extLst>
        </xdr:cNvPr>
        <xdr:cNvSpPr>
          <a:spLocks noChangeArrowheads="1"/>
        </xdr:cNvSpPr>
      </xdr:nvSpPr>
      <xdr:spPr bwMode="auto">
        <a:xfrm>
          <a:off x="6372225" y="3895725"/>
          <a:ext cx="323850" cy="304800"/>
        </a:xfrm>
        <a:prstGeom prst="rect">
          <a:avLst/>
        </a:prstGeom>
        <a:solidFill>
          <a:srgbClr val="FFFFFF">
            <a:alpha val="0"/>
          </a:srgbClr>
        </a:solidFill>
        <a:ln w="28575" algn="ctr">
          <a:solidFill>
            <a:srgbClr val="FF0000"/>
          </a:solidFill>
          <a:round/>
          <a:headEnd/>
          <a:tailEnd/>
        </a:ln>
      </xdr:spPr>
    </xdr:sp>
    <xdr:clientData/>
  </xdr:twoCellAnchor>
  <xdr:twoCellAnchor>
    <xdr:from>
      <xdr:col>15</xdr:col>
      <xdr:colOff>0</xdr:colOff>
      <xdr:row>4</xdr:row>
      <xdr:rowOff>38100</xdr:rowOff>
    </xdr:from>
    <xdr:to>
      <xdr:col>19</xdr:col>
      <xdr:colOff>1167651</xdr:colOff>
      <xdr:row>8</xdr:row>
      <xdr:rowOff>310291</xdr:rowOff>
    </xdr:to>
    <xdr:sp macro="" textlink="">
      <xdr:nvSpPr>
        <xdr:cNvPr id="4" name="四角形吹き出し 6">
          <a:extLst>
            <a:ext uri="{FF2B5EF4-FFF2-40B4-BE49-F238E27FC236}">
              <a16:creationId xmlns:a16="http://schemas.microsoft.com/office/drawing/2014/main" id="{595F0898-B6A7-480A-8740-EE36847FEA39}"/>
            </a:ext>
          </a:extLst>
        </xdr:cNvPr>
        <xdr:cNvSpPr/>
      </xdr:nvSpPr>
      <xdr:spPr bwMode="auto">
        <a:xfrm>
          <a:off x="8963025" y="923925"/>
          <a:ext cx="2386851" cy="1338991"/>
        </a:xfrm>
        <a:prstGeom prst="wedgeRectCallout">
          <a:avLst>
            <a:gd name="adj1" fmla="val -84669"/>
            <a:gd name="adj2" fmla="val 2316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050" b="1">
            <a:solidFill>
              <a:sysClr val="windowText" lastClr="000000"/>
            </a:solidFill>
          </a:endParaRPr>
        </a:p>
        <a:p>
          <a:pPr algn="l"/>
          <a:r>
            <a:rPr kumimoji="1" lang="ja-JP" altLang="en-US" sz="1050" b="1">
              <a:solidFill>
                <a:sysClr val="windowText" lastClr="000000"/>
              </a:solidFill>
            </a:rPr>
            <a:t>基幹型臨床研修病院と同一都道府県内の大学医学部を卒業している場合は、「地元大学出身」欄に○を、同一都道府県内の義務教育の修了、又は高等学校を卒業している場合は、「地元出身」欄に○を記載してください。</a:t>
          </a:r>
        </a:p>
      </xdr:txBody>
    </xdr:sp>
    <xdr:clientData/>
  </xdr:twoCellAnchor>
  <xdr:twoCellAnchor>
    <xdr:from>
      <xdr:col>7</xdr:col>
      <xdr:colOff>47625</xdr:colOff>
      <xdr:row>9</xdr:row>
      <xdr:rowOff>95250</xdr:rowOff>
    </xdr:from>
    <xdr:to>
      <xdr:col>16</xdr:col>
      <xdr:colOff>108136</xdr:colOff>
      <xdr:row>14</xdr:row>
      <xdr:rowOff>12326</xdr:rowOff>
    </xdr:to>
    <xdr:sp macro="" textlink="">
      <xdr:nvSpPr>
        <xdr:cNvPr id="5" name="四角形吹き出し 3">
          <a:extLst>
            <a:ext uri="{FF2B5EF4-FFF2-40B4-BE49-F238E27FC236}">
              <a16:creationId xmlns:a16="http://schemas.microsoft.com/office/drawing/2014/main" id="{ED7C0C1E-CF39-4244-9774-3948D7D1894A}"/>
            </a:ext>
          </a:extLst>
        </xdr:cNvPr>
        <xdr:cNvSpPr/>
      </xdr:nvSpPr>
      <xdr:spPr bwMode="auto">
        <a:xfrm>
          <a:off x="6572250" y="2362200"/>
          <a:ext cx="2803711" cy="1060076"/>
        </a:xfrm>
        <a:prstGeom prst="wedgeRectCallout">
          <a:avLst>
            <a:gd name="adj1" fmla="val -41934"/>
            <a:gd name="adj2" fmla="val 107161"/>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分野名は、必修分野単位で略称を記載。</a:t>
          </a:r>
          <a:endParaRPr kumimoji="1" lang="en-US" altLang="ja-JP" sz="1100" b="1"/>
        </a:p>
        <a:p>
          <a:pPr algn="l"/>
          <a:r>
            <a:rPr kumimoji="1" lang="ja-JP" altLang="en-US" sz="1100" b="1"/>
            <a:t>（例：内科＝内、救急＝救、外科＝外、小児科＝小、産婦人科＝産、麻酔科＝麻、精神科＝精、地域医療＝地、選択＝選）</a:t>
          </a:r>
        </a:p>
      </xdr:txBody>
    </xdr:sp>
    <xdr:clientData/>
  </xdr:twoCellAnchor>
  <xdr:twoCellAnchor>
    <xdr:from>
      <xdr:col>12</xdr:col>
      <xdr:colOff>9525</xdr:colOff>
      <xdr:row>19</xdr:row>
      <xdr:rowOff>257175</xdr:rowOff>
    </xdr:from>
    <xdr:to>
      <xdr:col>18</xdr:col>
      <xdr:colOff>83932</xdr:colOff>
      <xdr:row>22</xdr:row>
      <xdr:rowOff>244065</xdr:rowOff>
    </xdr:to>
    <xdr:sp macro="" textlink="">
      <xdr:nvSpPr>
        <xdr:cNvPr id="6" name="四角形吹き出し 4">
          <a:extLst>
            <a:ext uri="{FF2B5EF4-FFF2-40B4-BE49-F238E27FC236}">
              <a16:creationId xmlns:a16="http://schemas.microsoft.com/office/drawing/2014/main" id="{5984AA8F-919E-4744-8EFA-2D8EC285CAF4}"/>
            </a:ext>
          </a:extLst>
        </xdr:cNvPr>
        <xdr:cNvSpPr/>
      </xdr:nvSpPr>
      <xdr:spPr bwMode="auto">
        <a:xfrm>
          <a:off x="8058150" y="5400675"/>
          <a:ext cx="1903207" cy="929865"/>
        </a:xfrm>
        <a:prstGeom prst="wedgeRectCallout">
          <a:avLst>
            <a:gd name="adj1" fmla="val 44791"/>
            <a:gd name="adj2" fmla="val -8554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小児科の研修期間において３回の当直の内、１回は救急として行った場合は、小児科宿日直回数から除く</a:t>
          </a:r>
        </a:p>
      </xdr:txBody>
    </xdr:sp>
    <xdr:clientData/>
  </xdr:twoCellAnchor>
  <xdr:twoCellAnchor>
    <xdr:from>
      <xdr:col>20</xdr:col>
      <xdr:colOff>19050</xdr:colOff>
      <xdr:row>14</xdr:row>
      <xdr:rowOff>457200</xdr:rowOff>
    </xdr:from>
    <xdr:to>
      <xdr:col>21</xdr:col>
      <xdr:colOff>306818</xdr:colOff>
      <xdr:row>22</xdr:row>
      <xdr:rowOff>295051</xdr:rowOff>
    </xdr:to>
    <xdr:sp macro="" textlink="">
      <xdr:nvSpPr>
        <xdr:cNvPr id="7" name="正方形/長方形 1">
          <a:extLst>
            <a:ext uri="{FF2B5EF4-FFF2-40B4-BE49-F238E27FC236}">
              <a16:creationId xmlns:a16="http://schemas.microsoft.com/office/drawing/2014/main" id="{B694C082-B64C-4E86-8817-464159D5714F}"/>
            </a:ext>
          </a:extLst>
        </xdr:cNvPr>
        <xdr:cNvSpPr>
          <a:spLocks noChangeArrowheads="1"/>
        </xdr:cNvSpPr>
      </xdr:nvSpPr>
      <xdr:spPr bwMode="auto">
        <a:xfrm>
          <a:off x="11382375" y="3867150"/>
          <a:ext cx="621143" cy="2514376"/>
        </a:xfrm>
        <a:prstGeom prst="rect">
          <a:avLst/>
        </a:prstGeom>
        <a:solidFill>
          <a:srgbClr val="FFFFFF">
            <a:alpha val="0"/>
          </a:srgbClr>
        </a:solidFill>
        <a:ln w="28575" algn="ctr">
          <a:solidFill>
            <a:srgbClr val="FF0000"/>
          </a:solidFill>
          <a:round/>
          <a:headEnd/>
          <a:tailEnd/>
        </a:ln>
      </xdr:spPr>
    </xdr:sp>
    <xdr:clientData/>
  </xdr:twoCellAnchor>
  <xdr:twoCellAnchor>
    <xdr:from>
      <xdr:col>21</xdr:col>
      <xdr:colOff>152400</xdr:colOff>
      <xdr:row>5</xdr:row>
      <xdr:rowOff>57150</xdr:rowOff>
    </xdr:from>
    <xdr:to>
      <xdr:col>26</xdr:col>
      <xdr:colOff>372147</xdr:colOff>
      <xdr:row>10</xdr:row>
      <xdr:rowOff>94016</xdr:rowOff>
    </xdr:to>
    <xdr:sp macro="" textlink="">
      <xdr:nvSpPr>
        <xdr:cNvPr id="8" name="四角形吹き出し 8">
          <a:extLst>
            <a:ext uri="{FF2B5EF4-FFF2-40B4-BE49-F238E27FC236}">
              <a16:creationId xmlns:a16="http://schemas.microsoft.com/office/drawing/2014/main" id="{85C32B59-4F10-4B73-A7B0-AFF590D33032}"/>
            </a:ext>
          </a:extLst>
        </xdr:cNvPr>
        <xdr:cNvSpPr/>
      </xdr:nvSpPr>
      <xdr:spPr bwMode="auto">
        <a:xfrm>
          <a:off x="11849100" y="1162050"/>
          <a:ext cx="2572422" cy="1513241"/>
        </a:xfrm>
        <a:prstGeom prst="wedgeRectCallout">
          <a:avLst>
            <a:gd name="adj1" fmla="val -42567"/>
            <a:gd name="adj2" fmla="val 126907"/>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この部分については</a:t>
          </a:r>
          <a:r>
            <a:rPr kumimoji="1" lang="ja-JP" altLang="en-US" sz="1100" b="1">
              <a:solidFill>
                <a:srgbClr val="FF0000"/>
              </a:solidFill>
            </a:rPr>
            <a:t>必ず入力してください。</a:t>
          </a:r>
          <a:endParaRPr kumimoji="1" lang="en-US" altLang="ja-JP" sz="1100" b="1">
            <a:solidFill>
              <a:srgbClr val="FF0000"/>
            </a:solidFill>
          </a:endParaRPr>
        </a:p>
        <a:p>
          <a:pPr algn="l"/>
          <a:r>
            <a:rPr kumimoji="1" lang="ja-JP" altLang="en-US" sz="1100" b="1">
              <a:solidFill>
                <a:sysClr val="windowText" lastClr="000000"/>
              </a:solidFill>
            </a:rPr>
            <a:t>また、補助対象外である国（国立高度専門医療研究センター等）が開設する病院又は設置する協議会の場合は必ず</a:t>
          </a:r>
          <a:r>
            <a:rPr kumimoji="1" lang="ja-JP" altLang="en-US" sz="1100" b="1">
              <a:solidFill>
                <a:srgbClr val="FF0000"/>
              </a:solidFill>
            </a:rPr>
            <a:t>補助対象外に計上</a:t>
          </a:r>
          <a:r>
            <a:rPr kumimoji="1" lang="ja-JP" altLang="en-US" sz="1100" b="1">
              <a:solidFill>
                <a:sysClr val="windowText" lastClr="000000"/>
              </a:solidFill>
            </a:rPr>
            <a:t>をお願いします。</a:t>
          </a:r>
          <a:endParaRPr kumimoji="1" lang="en-US" altLang="ja-JP" sz="1100" b="1">
            <a:solidFill>
              <a:sysClr val="windowText" lastClr="000000"/>
            </a:solidFill>
          </a:endParaRPr>
        </a:p>
      </xdr:txBody>
    </xdr:sp>
    <xdr:clientData/>
  </xdr:twoCellAnchor>
  <xdr:twoCellAnchor>
    <xdr:from>
      <xdr:col>29</xdr:col>
      <xdr:colOff>495300</xdr:colOff>
      <xdr:row>17</xdr:row>
      <xdr:rowOff>0</xdr:rowOff>
    </xdr:from>
    <xdr:to>
      <xdr:col>30</xdr:col>
      <xdr:colOff>2771775</xdr:colOff>
      <xdr:row>18</xdr:row>
      <xdr:rowOff>314178</xdr:rowOff>
    </xdr:to>
    <xdr:sp macro="" textlink="">
      <xdr:nvSpPr>
        <xdr:cNvPr id="9" name="正方形/長方形 8">
          <a:extLst>
            <a:ext uri="{FF2B5EF4-FFF2-40B4-BE49-F238E27FC236}">
              <a16:creationId xmlns:a16="http://schemas.microsoft.com/office/drawing/2014/main" id="{4AF50D61-6B6E-4D38-9542-BF2BD9610FCF}"/>
            </a:ext>
          </a:extLst>
        </xdr:cNvPr>
        <xdr:cNvSpPr>
          <a:spLocks noChangeArrowheads="1"/>
        </xdr:cNvSpPr>
      </xdr:nvSpPr>
      <xdr:spPr bwMode="auto">
        <a:xfrm>
          <a:off x="16059150" y="4514850"/>
          <a:ext cx="2781300" cy="628503"/>
        </a:xfrm>
        <a:prstGeom prst="rect">
          <a:avLst/>
        </a:prstGeom>
        <a:solidFill>
          <a:srgbClr val="FFFFFF">
            <a:alpha val="0"/>
          </a:srgbClr>
        </a:solidFill>
        <a:ln w="28575" algn="ctr">
          <a:solidFill>
            <a:srgbClr val="FF0000"/>
          </a:solidFill>
          <a:round/>
          <a:headEnd/>
          <a:tailEnd/>
        </a:ln>
      </xdr:spPr>
    </xdr:sp>
    <xdr:clientData/>
  </xdr:twoCellAnchor>
  <xdr:twoCellAnchor>
    <xdr:from>
      <xdr:col>30</xdr:col>
      <xdr:colOff>361950</xdr:colOff>
      <xdr:row>20</xdr:row>
      <xdr:rowOff>9525</xdr:rowOff>
    </xdr:from>
    <xdr:to>
      <xdr:col>30</xdr:col>
      <xdr:colOff>2289810</xdr:colOff>
      <xdr:row>22</xdr:row>
      <xdr:rowOff>269434</xdr:rowOff>
    </xdr:to>
    <xdr:sp macro="" textlink="">
      <xdr:nvSpPr>
        <xdr:cNvPr id="10" name="四角形吹き出し 6">
          <a:extLst>
            <a:ext uri="{FF2B5EF4-FFF2-40B4-BE49-F238E27FC236}">
              <a16:creationId xmlns:a16="http://schemas.microsoft.com/office/drawing/2014/main" id="{73B474A9-52EF-4347-B868-ADCC3988126E}"/>
            </a:ext>
          </a:extLst>
        </xdr:cNvPr>
        <xdr:cNvSpPr/>
      </xdr:nvSpPr>
      <xdr:spPr bwMode="auto">
        <a:xfrm>
          <a:off x="16430625" y="5467350"/>
          <a:ext cx="1927860" cy="888559"/>
        </a:xfrm>
        <a:prstGeom prst="wedgeRectCallout">
          <a:avLst>
            <a:gd name="adj1" fmla="val 16078"/>
            <a:gd name="adj2" fmla="val -87676"/>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補助対象の宿日直に補助対象外の診療科としての宿日直が混在する場合は必ずその旨記載してください。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0</xdr:colOff>
      <xdr:row>15</xdr:row>
      <xdr:rowOff>0</xdr:rowOff>
    </xdr:from>
    <xdr:to>
      <xdr:col>30</xdr:col>
      <xdr:colOff>2586429</xdr:colOff>
      <xdr:row>19</xdr:row>
      <xdr:rowOff>7620</xdr:rowOff>
    </xdr:to>
    <xdr:sp macro="" textlink="">
      <xdr:nvSpPr>
        <xdr:cNvPr id="2" name="正方形/長方形 1">
          <a:extLst>
            <a:ext uri="{FF2B5EF4-FFF2-40B4-BE49-F238E27FC236}">
              <a16:creationId xmlns:a16="http://schemas.microsoft.com/office/drawing/2014/main" id="{BD36766D-13D4-4744-BA70-70E236F96FB4}"/>
            </a:ext>
          </a:extLst>
        </xdr:cNvPr>
        <xdr:cNvSpPr>
          <a:spLocks noChangeArrowheads="1"/>
        </xdr:cNvSpPr>
      </xdr:nvSpPr>
      <xdr:spPr bwMode="auto">
        <a:xfrm>
          <a:off x="15992475" y="3886200"/>
          <a:ext cx="2586429" cy="1264920"/>
        </a:xfrm>
        <a:prstGeom prst="rect">
          <a:avLst/>
        </a:prstGeom>
        <a:solidFill>
          <a:srgbClr val="FFFFFF">
            <a:alpha val="0"/>
          </a:srgbClr>
        </a:solidFill>
        <a:ln w="28575" algn="ctr">
          <a:solidFill>
            <a:srgbClr val="FF0000"/>
          </a:solidFill>
          <a:round/>
          <a:headEnd/>
          <a:tailEnd/>
        </a:ln>
      </xdr:spPr>
      <xdr:txBody>
        <a:bodyPr/>
        <a:lstStyle/>
        <a:p>
          <a:endParaRPr lang="en-US" altLang="ja-JP"/>
        </a:p>
        <a:p>
          <a:endParaRPr lang="en-US" altLang="ja-JP"/>
        </a:p>
        <a:p>
          <a:endParaRPr lang="en-US" altLang="ja-JP"/>
        </a:p>
        <a:p>
          <a:endParaRPr lang="ja-JP" altLang="en-US"/>
        </a:p>
      </xdr:txBody>
    </xdr:sp>
    <xdr:clientData/>
  </xdr:twoCellAnchor>
  <xdr:twoCellAnchor>
    <xdr:from>
      <xdr:col>15</xdr:col>
      <xdr:colOff>11206</xdr:colOff>
      <xdr:row>4</xdr:row>
      <xdr:rowOff>100853</xdr:rowOff>
    </xdr:from>
    <xdr:to>
      <xdr:col>20</xdr:col>
      <xdr:colOff>13446</xdr:colOff>
      <xdr:row>9</xdr:row>
      <xdr:rowOff>49531</xdr:rowOff>
    </xdr:to>
    <xdr:sp macro="" textlink="">
      <xdr:nvSpPr>
        <xdr:cNvPr id="3" name="四角形吹き出し 6">
          <a:extLst>
            <a:ext uri="{FF2B5EF4-FFF2-40B4-BE49-F238E27FC236}">
              <a16:creationId xmlns:a16="http://schemas.microsoft.com/office/drawing/2014/main" id="{685C0E79-D370-47FE-8B04-B0002B064292}"/>
            </a:ext>
          </a:extLst>
        </xdr:cNvPr>
        <xdr:cNvSpPr/>
      </xdr:nvSpPr>
      <xdr:spPr bwMode="auto">
        <a:xfrm>
          <a:off x="8975912" y="986118"/>
          <a:ext cx="2321858" cy="1338207"/>
        </a:xfrm>
        <a:prstGeom prst="wedgeRectCallout">
          <a:avLst>
            <a:gd name="adj1" fmla="val -84669"/>
            <a:gd name="adj2" fmla="val 2316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050" b="1">
            <a:solidFill>
              <a:sysClr val="windowText" lastClr="000000"/>
            </a:solidFill>
          </a:endParaRPr>
        </a:p>
        <a:p>
          <a:pPr algn="l"/>
          <a:r>
            <a:rPr kumimoji="1" lang="ja-JP" altLang="en-US" sz="1050" b="1">
              <a:solidFill>
                <a:sysClr val="windowText" lastClr="000000"/>
              </a:solidFill>
            </a:rPr>
            <a:t>基幹型臨床研修病院と同一都道府県内の大学医学部を卒業している場合は、「地元大学出身」欄に○を、同一都道府県内の義務教育の修了、又は高等学校を卒業している場合は、「地元出身」欄に○を記載してください。</a:t>
          </a:r>
        </a:p>
      </xdr:txBody>
    </xdr:sp>
    <xdr:clientData/>
  </xdr:twoCellAnchor>
  <xdr:twoCellAnchor>
    <xdr:from>
      <xdr:col>19</xdr:col>
      <xdr:colOff>1019736</xdr:colOff>
      <xdr:row>14</xdr:row>
      <xdr:rowOff>470647</xdr:rowOff>
    </xdr:from>
    <xdr:to>
      <xdr:col>21</xdr:col>
      <xdr:colOff>319593</xdr:colOff>
      <xdr:row>31</xdr:row>
      <xdr:rowOff>7285</xdr:rowOff>
    </xdr:to>
    <xdr:sp macro="" textlink="">
      <xdr:nvSpPr>
        <xdr:cNvPr id="4" name="正方形/長方形 1">
          <a:extLst>
            <a:ext uri="{FF2B5EF4-FFF2-40B4-BE49-F238E27FC236}">
              <a16:creationId xmlns:a16="http://schemas.microsoft.com/office/drawing/2014/main" id="{6F583A12-5437-4DF0-987B-5F60E4A41384}"/>
            </a:ext>
          </a:extLst>
        </xdr:cNvPr>
        <xdr:cNvSpPr>
          <a:spLocks noChangeArrowheads="1"/>
        </xdr:cNvSpPr>
      </xdr:nvSpPr>
      <xdr:spPr bwMode="auto">
        <a:xfrm>
          <a:off x="11194677" y="3877235"/>
          <a:ext cx="745416" cy="5038726"/>
        </a:xfrm>
        <a:prstGeom prst="rect">
          <a:avLst/>
        </a:prstGeom>
        <a:solidFill>
          <a:srgbClr val="FFFFFF">
            <a:alpha val="0"/>
          </a:srgbClr>
        </a:solidFill>
        <a:ln w="28575" algn="ctr">
          <a:solidFill>
            <a:srgbClr val="FF0000"/>
          </a:solidFill>
          <a:round/>
          <a:headEnd/>
          <a:tailEnd/>
        </a:ln>
      </xdr:spPr>
    </xdr:sp>
    <xdr:clientData/>
  </xdr:twoCellAnchor>
  <xdr:twoCellAnchor>
    <xdr:from>
      <xdr:col>21</xdr:col>
      <xdr:colOff>11206</xdr:colOff>
      <xdr:row>6</xdr:row>
      <xdr:rowOff>156882</xdr:rowOff>
    </xdr:from>
    <xdr:to>
      <xdr:col>26</xdr:col>
      <xdr:colOff>458321</xdr:colOff>
      <xdr:row>10</xdr:row>
      <xdr:rowOff>125953</xdr:rowOff>
    </xdr:to>
    <xdr:sp macro="" textlink="">
      <xdr:nvSpPr>
        <xdr:cNvPr id="5" name="四角形吹き出し 5">
          <a:extLst>
            <a:ext uri="{FF2B5EF4-FFF2-40B4-BE49-F238E27FC236}">
              <a16:creationId xmlns:a16="http://schemas.microsoft.com/office/drawing/2014/main" id="{89FCBD0A-035B-4475-BE88-800DDA2401E9}"/>
            </a:ext>
          </a:extLst>
        </xdr:cNvPr>
        <xdr:cNvSpPr/>
      </xdr:nvSpPr>
      <xdr:spPr bwMode="auto">
        <a:xfrm>
          <a:off x="11631706" y="1490382"/>
          <a:ext cx="2800350" cy="1224130"/>
        </a:xfrm>
        <a:prstGeom prst="wedgeRectCallout">
          <a:avLst>
            <a:gd name="adj1" fmla="val -38731"/>
            <a:gd name="adj2" fmla="val 143084"/>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en-US" altLang="ja-JP" sz="1100" b="1"/>
        </a:p>
        <a:p>
          <a:pPr algn="l"/>
          <a:r>
            <a:rPr kumimoji="1" lang="ja-JP" altLang="en-US" sz="1100" b="1"/>
            <a:t>この部分については</a:t>
          </a:r>
          <a:r>
            <a:rPr kumimoji="1" lang="ja-JP" altLang="en-US" sz="1100" b="1">
              <a:solidFill>
                <a:srgbClr val="FF0000"/>
              </a:solidFill>
            </a:rPr>
            <a:t>必ず入力してください。</a:t>
          </a:r>
          <a:endParaRPr kumimoji="1" lang="en-US" altLang="ja-JP" sz="1100" b="1">
            <a:solidFill>
              <a:srgbClr val="FF0000"/>
            </a:solidFill>
          </a:endParaRPr>
        </a:p>
        <a:p>
          <a:pPr algn="l">
            <a:lnSpc>
              <a:spcPts val="1300"/>
            </a:lnSpc>
          </a:pPr>
          <a:r>
            <a:rPr kumimoji="1" lang="ja-JP" altLang="en-US" sz="1100" b="1">
              <a:solidFill>
                <a:sysClr val="windowText" lastClr="000000"/>
              </a:solidFill>
            </a:rPr>
            <a:t>また、補助対象外である国（国立高度専門医療研究センター等）が開設する病院又は設置する協議会の場合は必ず</a:t>
          </a:r>
          <a:r>
            <a:rPr kumimoji="1" lang="ja-JP" altLang="en-US" sz="1100" b="1">
              <a:solidFill>
                <a:srgbClr val="FF0000"/>
              </a:solidFill>
            </a:rPr>
            <a:t>補助対象外に計上</a:t>
          </a:r>
          <a:r>
            <a:rPr kumimoji="1" lang="ja-JP" altLang="en-US" sz="1100" b="1">
              <a:solidFill>
                <a:sysClr val="windowText" lastClr="000000"/>
              </a:solidFill>
            </a:rPr>
            <a:t>をお願いします。</a:t>
          </a:r>
          <a:endParaRPr kumimoji="1" lang="en-US" altLang="ja-JP" sz="1100" b="1">
            <a:solidFill>
              <a:sysClr val="windowText" lastClr="000000"/>
            </a:solidFill>
          </a:endParaRPr>
        </a:p>
      </xdr:txBody>
    </xdr:sp>
    <xdr:clientData/>
  </xdr:twoCellAnchor>
  <xdr:twoCellAnchor>
    <xdr:from>
      <xdr:col>30</xdr:col>
      <xdr:colOff>11206</xdr:colOff>
      <xdr:row>9</xdr:row>
      <xdr:rowOff>291353</xdr:rowOff>
    </xdr:from>
    <xdr:to>
      <xdr:col>30</xdr:col>
      <xdr:colOff>2274345</xdr:colOff>
      <xdr:row>13</xdr:row>
      <xdr:rowOff>97043</xdr:rowOff>
    </xdr:to>
    <xdr:sp macro="" textlink="">
      <xdr:nvSpPr>
        <xdr:cNvPr id="6" name="四角形吹き出し 2">
          <a:extLst>
            <a:ext uri="{FF2B5EF4-FFF2-40B4-BE49-F238E27FC236}">
              <a16:creationId xmlns:a16="http://schemas.microsoft.com/office/drawing/2014/main" id="{31A3CCC8-9894-4792-B505-AD3C3FF2987D}"/>
            </a:ext>
          </a:extLst>
        </xdr:cNvPr>
        <xdr:cNvSpPr/>
      </xdr:nvSpPr>
      <xdr:spPr bwMode="auto">
        <a:xfrm>
          <a:off x="16002000" y="2566147"/>
          <a:ext cx="2263139" cy="769396"/>
        </a:xfrm>
        <a:prstGeom prst="wedgeRectCallout">
          <a:avLst>
            <a:gd name="adj1" fmla="val 13844"/>
            <a:gd name="adj2" fmla="val 123538"/>
          </a:avLst>
        </a:prstGeom>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lnSpc>
              <a:spcPts val="1300"/>
            </a:lnSpc>
          </a:pPr>
          <a:endParaRPr kumimoji="1" lang="en-US" altLang="ja-JP" sz="1100" b="1"/>
        </a:p>
        <a:p>
          <a:pPr algn="l">
            <a:lnSpc>
              <a:spcPts val="1300"/>
            </a:lnSpc>
          </a:pPr>
          <a:r>
            <a:rPr kumimoji="1" lang="ja-JP" altLang="en-US" sz="1100" b="1"/>
            <a:t>育児休業等により研修を再開した場合にはその旨の記載をお願いします。</a:t>
          </a:r>
          <a:endParaRPr kumimoji="1" lang="en-US" altLang="ja-JP"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370416</xdr:colOff>
      <xdr:row>15</xdr:row>
      <xdr:rowOff>105834</xdr:rowOff>
    </xdr:from>
    <xdr:to>
      <xdr:col>1</xdr:col>
      <xdr:colOff>713939</xdr:colOff>
      <xdr:row>16</xdr:row>
      <xdr:rowOff>169333</xdr:rowOff>
    </xdr:to>
    <xdr:sp macro="" textlink="">
      <xdr:nvSpPr>
        <xdr:cNvPr id="2" name="四角形吹き出し 1">
          <a:extLst>
            <a:ext uri="{FF2B5EF4-FFF2-40B4-BE49-F238E27FC236}">
              <a16:creationId xmlns:a16="http://schemas.microsoft.com/office/drawing/2014/main" id="{BAA8FB73-4BA6-4FCE-AE14-3D5A59509583}"/>
            </a:ext>
          </a:extLst>
        </xdr:cNvPr>
        <xdr:cNvSpPr/>
      </xdr:nvSpPr>
      <xdr:spPr bwMode="auto">
        <a:xfrm>
          <a:off x="370416" y="2991909"/>
          <a:ext cx="2496173" cy="253999"/>
        </a:xfrm>
        <a:prstGeom prst="wedgeRectCallout">
          <a:avLst>
            <a:gd name="adj1" fmla="val -39250"/>
            <a:gd name="adj2" fmla="val -13491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　医事課長通知に定める診療所又は病院</a:t>
          </a:r>
        </a:p>
      </xdr:txBody>
    </xdr:sp>
    <xdr:clientData/>
  </xdr:twoCellAnchor>
  <xdr:twoCellAnchor>
    <xdr:from>
      <xdr:col>4</xdr:col>
      <xdr:colOff>167218</xdr:colOff>
      <xdr:row>15</xdr:row>
      <xdr:rowOff>14817</xdr:rowOff>
    </xdr:from>
    <xdr:to>
      <xdr:col>5</xdr:col>
      <xdr:colOff>389467</xdr:colOff>
      <xdr:row>16</xdr:row>
      <xdr:rowOff>99484</xdr:rowOff>
    </xdr:to>
    <xdr:sp macro="" textlink="">
      <xdr:nvSpPr>
        <xdr:cNvPr id="3" name="四角形吹き出し 2">
          <a:extLst>
            <a:ext uri="{FF2B5EF4-FFF2-40B4-BE49-F238E27FC236}">
              <a16:creationId xmlns:a16="http://schemas.microsoft.com/office/drawing/2014/main" id="{0A393E16-A002-4152-9E1C-208C0455B4D9}"/>
            </a:ext>
          </a:extLst>
        </xdr:cNvPr>
        <xdr:cNvSpPr/>
      </xdr:nvSpPr>
      <xdr:spPr bwMode="auto">
        <a:xfrm>
          <a:off x="4424893" y="2900892"/>
          <a:ext cx="936624" cy="275167"/>
        </a:xfrm>
        <a:prstGeom prst="wedgeRectCallout">
          <a:avLst>
            <a:gd name="adj1" fmla="val -27562"/>
            <a:gd name="adj2" fmla="val -104482"/>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別紙２－４と合致</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124240</xdr:colOff>
      <xdr:row>2</xdr:row>
      <xdr:rowOff>223630</xdr:rowOff>
    </xdr:from>
    <xdr:to>
      <xdr:col>8</xdr:col>
      <xdr:colOff>215183</xdr:colOff>
      <xdr:row>5</xdr:row>
      <xdr:rowOff>153062</xdr:rowOff>
    </xdr:to>
    <xdr:sp macro="" textlink="">
      <xdr:nvSpPr>
        <xdr:cNvPr id="2" name="四角形吹き出し 1">
          <a:extLst>
            <a:ext uri="{FF2B5EF4-FFF2-40B4-BE49-F238E27FC236}">
              <a16:creationId xmlns:a16="http://schemas.microsoft.com/office/drawing/2014/main" id="{D1F41990-28BB-43C7-B259-19839DCDF1E2}"/>
            </a:ext>
          </a:extLst>
        </xdr:cNvPr>
        <xdr:cNvSpPr/>
      </xdr:nvSpPr>
      <xdr:spPr bwMode="auto">
        <a:xfrm>
          <a:off x="124240" y="579782"/>
          <a:ext cx="2335530" cy="525780"/>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記入する数字はそれぞれ別紙２－１～３に合致しているか確認すること</a:t>
          </a:r>
        </a:p>
      </xdr:txBody>
    </xdr:sp>
    <xdr:clientData/>
  </xdr:twoCellAnchor>
  <xdr:twoCellAnchor>
    <xdr:from>
      <xdr:col>5</xdr:col>
      <xdr:colOff>149087</xdr:colOff>
      <xdr:row>70</xdr:row>
      <xdr:rowOff>207065</xdr:rowOff>
    </xdr:from>
    <xdr:to>
      <xdr:col>11</xdr:col>
      <xdr:colOff>229843</xdr:colOff>
      <xdr:row>73</xdr:row>
      <xdr:rowOff>39259</xdr:rowOff>
    </xdr:to>
    <xdr:sp macro="" textlink="">
      <xdr:nvSpPr>
        <xdr:cNvPr id="3" name="四角形吹き出し 2">
          <a:extLst>
            <a:ext uri="{FF2B5EF4-FFF2-40B4-BE49-F238E27FC236}">
              <a16:creationId xmlns:a16="http://schemas.microsoft.com/office/drawing/2014/main" id="{1F3ECD6D-356C-48B6-A0C7-CD910DAB67B1}"/>
            </a:ext>
          </a:extLst>
        </xdr:cNvPr>
        <xdr:cNvSpPr/>
      </xdr:nvSpPr>
      <xdr:spPr bwMode="auto">
        <a:xfrm>
          <a:off x="1573696" y="13517217"/>
          <a:ext cx="1762125" cy="453390"/>
        </a:xfrm>
        <a:prstGeom prst="wedgeRectCallout">
          <a:avLst>
            <a:gd name="adj1" fmla="val 27629"/>
            <a:gd name="adj2" fmla="val 9810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医事課長通知に示している対応する地域種別を記入（必須）</a:t>
          </a:r>
        </a:p>
      </xdr:txBody>
    </xdr:sp>
    <xdr:clientData/>
  </xdr:twoCellAnchor>
  <xdr:twoCellAnchor>
    <xdr:from>
      <xdr:col>14</xdr:col>
      <xdr:colOff>82826</xdr:colOff>
      <xdr:row>71</xdr:row>
      <xdr:rowOff>66261</xdr:rowOff>
    </xdr:from>
    <xdr:to>
      <xdr:col>20</xdr:col>
      <xdr:colOff>24600</xdr:colOff>
      <xdr:row>74</xdr:row>
      <xdr:rowOff>42655</xdr:rowOff>
    </xdr:to>
    <xdr:sp macro="" textlink="">
      <xdr:nvSpPr>
        <xdr:cNvPr id="4" name="四角形吹き出し 3">
          <a:extLst>
            <a:ext uri="{FF2B5EF4-FFF2-40B4-BE49-F238E27FC236}">
              <a16:creationId xmlns:a16="http://schemas.microsoft.com/office/drawing/2014/main" id="{3C4D3F2E-F157-44F5-9F88-EB13CFC45BEF}"/>
            </a:ext>
          </a:extLst>
        </xdr:cNvPr>
        <xdr:cNvSpPr/>
      </xdr:nvSpPr>
      <xdr:spPr bwMode="auto">
        <a:xfrm>
          <a:off x="4008783" y="13691152"/>
          <a:ext cx="1788795" cy="390525"/>
        </a:xfrm>
        <a:prstGeom prst="wedgeRectCallout">
          <a:avLst>
            <a:gd name="adj1" fmla="val -54795"/>
            <a:gd name="adj2" fmla="val 8447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２次又は３次救急病院に認定されている場合のみ記入（必須）</a:t>
          </a:r>
        </a:p>
      </xdr:txBody>
    </xdr:sp>
    <xdr:clientData/>
  </xdr:twoCellAnchor>
  <xdr:twoCellAnchor>
    <xdr:from>
      <xdr:col>8</xdr:col>
      <xdr:colOff>115956</xdr:colOff>
      <xdr:row>125</xdr:row>
      <xdr:rowOff>82826</xdr:rowOff>
    </xdr:from>
    <xdr:to>
      <xdr:col>16</xdr:col>
      <xdr:colOff>172029</xdr:colOff>
      <xdr:row>128</xdr:row>
      <xdr:rowOff>48205</xdr:rowOff>
    </xdr:to>
    <xdr:sp macro="" textlink="">
      <xdr:nvSpPr>
        <xdr:cNvPr id="5" name="四角形吹き出し 4">
          <a:extLst>
            <a:ext uri="{FF2B5EF4-FFF2-40B4-BE49-F238E27FC236}">
              <a16:creationId xmlns:a16="http://schemas.microsoft.com/office/drawing/2014/main" id="{00E6A969-DC9E-4EF1-A904-4057D6B655A4}"/>
            </a:ext>
          </a:extLst>
        </xdr:cNvPr>
        <xdr:cNvSpPr/>
      </xdr:nvSpPr>
      <xdr:spPr bwMode="auto">
        <a:xfrm>
          <a:off x="2360543" y="25676087"/>
          <a:ext cx="2284095" cy="445770"/>
        </a:xfrm>
        <a:prstGeom prst="wedgeRectCallout">
          <a:avLst>
            <a:gd name="adj1" fmla="val -114593"/>
            <a:gd name="adj2" fmla="val -6449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募集定員が２０名以上で産科・小児科プログラム必置の病院は○を付すこと</a:t>
          </a:r>
        </a:p>
      </xdr:txBody>
    </xdr:sp>
    <xdr:clientData/>
  </xdr:twoCellAnchor>
  <xdr:twoCellAnchor>
    <xdr:from>
      <xdr:col>6</xdr:col>
      <xdr:colOff>49695</xdr:colOff>
      <xdr:row>173</xdr:row>
      <xdr:rowOff>16565</xdr:rowOff>
    </xdr:from>
    <xdr:to>
      <xdr:col>13</xdr:col>
      <xdr:colOff>120015</xdr:colOff>
      <xdr:row>174</xdr:row>
      <xdr:rowOff>188016</xdr:rowOff>
    </xdr:to>
    <xdr:sp macro="" textlink="">
      <xdr:nvSpPr>
        <xdr:cNvPr id="6" name="四角形吹き出し 5">
          <a:extLst>
            <a:ext uri="{FF2B5EF4-FFF2-40B4-BE49-F238E27FC236}">
              <a16:creationId xmlns:a16="http://schemas.microsoft.com/office/drawing/2014/main" id="{2A20C4E7-67C1-4099-AE54-1C39C6D5108F}"/>
            </a:ext>
          </a:extLst>
        </xdr:cNvPr>
        <xdr:cNvSpPr/>
      </xdr:nvSpPr>
      <xdr:spPr bwMode="auto">
        <a:xfrm>
          <a:off x="1747630" y="38157978"/>
          <a:ext cx="2025015" cy="552451"/>
        </a:xfrm>
        <a:prstGeom prst="wedgeRectCallout">
          <a:avLst>
            <a:gd name="adj1" fmla="val 74782"/>
            <a:gd name="adj2" fmla="val 59327"/>
          </a:avLst>
        </a:prstGeom>
        <a:solidFill>
          <a:schemeClr val="bg1"/>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基幹型臨床研修病院における１年次研修医受入数を記載。（協力型臨床研修病院等が申請する場合も同じ）</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0</xdr:col>
      <xdr:colOff>190500</xdr:colOff>
      <xdr:row>3</xdr:row>
      <xdr:rowOff>0</xdr:rowOff>
    </xdr:from>
    <xdr:to>
      <xdr:col>8</xdr:col>
      <xdr:colOff>228600</xdr:colOff>
      <xdr:row>5</xdr:row>
      <xdr:rowOff>167640</xdr:rowOff>
    </xdr:to>
    <xdr:sp macro="" textlink="">
      <xdr:nvSpPr>
        <xdr:cNvPr id="4" name="四角形吹き出し 1">
          <a:extLst>
            <a:ext uri="{FF2B5EF4-FFF2-40B4-BE49-F238E27FC236}">
              <a16:creationId xmlns:a16="http://schemas.microsoft.com/office/drawing/2014/main" id="{E8645F69-AC94-4533-AB39-A4ECDCB4688A}"/>
            </a:ext>
          </a:extLst>
        </xdr:cNvPr>
        <xdr:cNvSpPr/>
      </xdr:nvSpPr>
      <xdr:spPr bwMode="auto">
        <a:xfrm>
          <a:off x="190500" y="590550"/>
          <a:ext cx="2305050" cy="520065"/>
        </a:xfrm>
        <a:prstGeom prst="wedgeRectCallout">
          <a:avLst>
            <a:gd name="adj1" fmla="val 50116"/>
            <a:gd name="adj2" fmla="val -1879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記入する数字はそれぞれ別紙２－１～３に合致しているか確認すること</a:t>
          </a:r>
        </a:p>
      </xdr:txBody>
    </xdr:sp>
    <xdr:clientData/>
  </xdr:twoCellAnchor>
  <xdr:twoCellAnchor>
    <xdr:from>
      <xdr:col>5</xdr:col>
      <xdr:colOff>190500</xdr:colOff>
      <xdr:row>70</xdr:row>
      <xdr:rowOff>238125</xdr:rowOff>
    </xdr:from>
    <xdr:to>
      <xdr:col>11</xdr:col>
      <xdr:colOff>217170</xdr:colOff>
      <xdr:row>73</xdr:row>
      <xdr:rowOff>78105</xdr:rowOff>
    </xdr:to>
    <xdr:sp macro="" textlink="">
      <xdr:nvSpPr>
        <xdr:cNvPr id="5" name="四角形吹き出し 2">
          <a:extLst>
            <a:ext uri="{FF2B5EF4-FFF2-40B4-BE49-F238E27FC236}">
              <a16:creationId xmlns:a16="http://schemas.microsoft.com/office/drawing/2014/main" id="{09E9F55A-CFE3-458C-9605-C6E04F8BEBF4}"/>
            </a:ext>
          </a:extLst>
        </xdr:cNvPr>
        <xdr:cNvSpPr/>
      </xdr:nvSpPr>
      <xdr:spPr bwMode="auto">
        <a:xfrm>
          <a:off x="1628775" y="13582650"/>
          <a:ext cx="1750695" cy="459105"/>
        </a:xfrm>
        <a:prstGeom prst="wedgeRectCallout">
          <a:avLst>
            <a:gd name="adj1" fmla="val 27629"/>
            <a:gd name="adj2" fmla="val 98106"/>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医事課長通知に示している対応する地域種別を記入（必須）</a:t>
          </a:r>
        </a:p>
      </xdr:txBody>
    </xdr:sp>
    <xdr:clientData/>
  </xdr:twoCellAnchor>
  <xdr:twoCellAnchor>
    <xdr:from>
      <xdr:col>14</xdr:col>
      <xdr:colOff>95250</xdr:colOff>
      <xdr:row>71</xdr:row>
      <xdr:rowOff>57150</xdr:rowOff>
    </xdr:from>
    <xdr:to>
      <xdr:col>20</xdr:col>
      <xdr:colOff>64770</xdr:colOff>
      <xdr:row>74</xdr:row>
      <xdr:rowOff>38100</xdr:rowOff>
    </xdr:to>
    <xdr:sp macro="" textlink="">
      <xdr:nvSpPr>
        <xdr:cNvPr id="6" name="四角形吹き出し 3">
          <a:extLst>
            <a:ext uri="{FF2B5EF4-FFF2-40B4-BE49-F238E27FC236}">
              <a16:creationId xmlns:a16="http://schemas.microsoft.com/office/drawing/2014/main" id="{3A17B292-99BA-4A81-A292-45F44B323A0A}"/>
            </a:ext>
          </a:extLst>
        </xdr:cNvPr>
        <xdr:cNvSpPr/>
      </xdr:nvSpPr>
      <xdr:spPr bwMode="auto">
        <a:xfrm>
          <a:off x="4086225" y="13716000"/>
          <a:ext cx="1779270" cy="390525"/>
        </a:xfrm>
        <a:prstGeom prst="wedgeRectCallout">
          <a:avLst>
            <a:gd name="adj1" fmla="val -54795"/>
            <a:gd name="adj2" fmla="val 84470"/>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２次又は３次救急病院に認定されている場合のみ記入（必須）</a:t>
          </a:r>
        </a:p>
      </xdr:txBody>
    </xdr:sp>
    <xdr:clientData/>
  </xdr:twoCellAnchor>
  <xdr:twoCellAnchor>
    <xdr:from>
      <xdr:col>4</xdr:col>
      <xdr:colOff>228600</xdr:colOff>
      <xdr:row>173</xdr:row>
      <xdr:rowOff>114300</xdr:rowOff>
    </xdr:from>
    <xdr:to>
      <xdr:col>12</xdr:col>
      <xdr:colOff>150495</xdr:colOff>
      <xdr:row>174</xdr:row>
      <xdr:rowOff>190501</xdr:rowOff>
    </xdr:to>
    <xdr:sp macro="" textlink="">
      <xdr:nvSpPr>
        <xdr:cNvPr id="7" name="四角形吹き出し 6">
          <a:extLst>
            <a:ext uri="{FF2B5EF4-FFF2-40B4-BE49-F238E27FC236}">
              <a16:creationId xmlns:a16="http://schemas.microsoft.com/office/drawing/2014/main" id="{F0101DB5-0EE0-4AFD-A285-D368FAC1C567}"/>
            </a:ext>
          </a:extLst>
        </xdr:cNvPr>
        <xdr:cNvSpPr/>
      </xdr:nvSpPr>
      <xdr:spPr bwMode="auto">
        <a:xfrm>
          <a:off x="1390650" y="35899725"/>
          <a:ext cx="2198370" cy="457201"/>
        </a:xfrm>
        <a:prstGeom prst="wedgeRectCallout">
          <a:avLst>
            <a:gd name="adj1" fmla="val 74782"/>
            <a:gd name="adj2" fmla="val 59327"/>
          </a:avLst>
        </a:prstGeom>
        <a:solidFill>
          <a:srgbClr val="FFFFFF"/>
        </a:solidFill>
        <a:ln w="254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rPr>
            <a:t>基幹型臨床研修病院における１年次研修医受入数を記載。（協力型臨床研修病院等が申請する場合も同じ）</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3.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8.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9.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0.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1.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12.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13.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77"/>
      <c r="C2" s="278" t="s">
        <v>1</v>
      </c>
      <c r="D2" s="279"/>
      <c r="E2" s="279"/>
      <c r="F2" s="280"/>
      <c r="G2" s="278" t="s">
        <v>2</v>
      </c>
      <c r="H2" s="279"/>
      <c r="I2" s="279"/>
      <c r="J2" s="280"/>
      <c r="K2" s="281" t="s">
        <v>3</v>
      </c>
    </row>
    <row r="3" spans="2:11" ht="27">
      <c r="B3" s="282"/>
      <c r="C3" s="283" t="s">
        <v>4</v>
      </c>
      <c r="D3" s="284"/>
      <c r="F3" s="285" t="s">
        <v>5</v>
      </c>
      <c r="G3" s="283" t="s">
        <v>6</v>
      </c>
      <c r="H3" s="284"/>
      <c r="J3" s="285" t="s">
        <v>5</v>
      </c>
      <c r="K3" s="277" t="s">
        <v>7</v>
      </c>
    </row>
    <row r="4" spans="2:11">
      <c r="B4" s="286"/>
      <c r="C4" s="287"/>
      <c r="D4" s="281" t="s">
        <v>8</v>
      </c>
      <c r="E4" s="281" t="s">
        <v>9</v>
      </c>
      <c r="F4" s="288"/>
      <c r="G4" s="287"/>
      <c r="H4" s="281" t="s">
        <v>8</v>
      </c>
      <c r="I4" s="281" t="s">
        <v>9</v>
      </c>
      <c r="J4" s="288"/>
      <c r="K4" s="289"/>
    </row>
    <row r="5" spans="2:11">
      <c r="B5" s="290" t="s">
        <v>10</v>
      </c>
      <c r="C5" s="291"/>
      <c r="D5" s="291"/>
      <c r="E5" s="291"/>
      <c r="F5" s="291"/>
      <c r="G5" s="291"/>
      <c r="H5" s="291"/>
      <c r="I5" s="291"/>
      <c r="J5" s="291"/>
      <c r="K5" s="292"/>
    </row>
    <row r="6" spans="2:11">
      <c r="B6" s="293" t="s">
        <v>11</v>
      </c>
      <c r="C6" s="281" t="s">
        <v>12</v>
      </c>
      <c r="D6" s="281" t="s">
        <v>12</v>
      </c>
      <c r="E6" s="281" t="s">
        <v>12</v>
      </c>
      <c r="F6" s="291"/>
      <c r="G6" s="281" t="s">
        <v>12</v>
      </c>
      <c r="H6" s="281" t="s">
        <v>12</v>
      </c>
      <c r="I6" s="281" t="s">
        <v>12</v>
      </c>
      <c r="J6" s="291"/>
      <c r="K6" s="294" t="s">
        <v>12</v>
      </c>
    </row>
    <row r="7" spans="2:11">
      <c r="B7" s="293" t="s">
        <v>13</v>
      </c>
      <c r="C7" s="281" t="s">
        <v>12</v>
      </c>
      <c r="D7" s="281" t="s">
        <v>12</v>
      </c>
      <c r="E7" s="281" t="s">
        <v>12</v>
      </c>
      <c r="F7" s="291"/>
      <c r="G7" s="281" t="s">
        <v>12</v>
      </c>
      <c r="H7" s="281" t="s">
        <v>12</v>
      </c>
      <c r="I7" s="281" t="s">
        <v>12</v>
      </c>
      <c r="J7" s="291"/>
      <c r="K7" s="294" t="s">
        <v>12</v>
      </c>
    </row>
    <row r="8" spans="2:11">
      <c r="B8" s="293" t="s">
        <v>14</v>
      </c>
      <c r="C8" s="281" t="s">
        <v>12</v>
      </c>
      <c r="D8" s="281" t="s">
        <v>12</v>
      </c>
      <c r="E8" s="281" t="s">
        <v>12</v>
      </c>
      <c r="F8" s="291"/>
      <c r="G8" s="281" t="s">
        <v>12</v>
      </c>
      <c r="H8" s="281" t="s">
        <v>12</v>
      </c>
      <c r="I8" s="281" t="s">
        <v>12</v>
      </c>
      <c r="J8" s="291"/>
      <c r="K8" s="294" t="s">
        <v>12</v>
      </c>
    </row>
    <row r="9" spans="2:11">
      <c r="B9" s="293" t="s">
        <v>15</v>
      </c>
      <c r="C9" s="291"/>
      <c r="D9" s="291"/>
      <c r="E9" s="291"/>
      <c r="F9" s="291"/>
      <c r="G9" s="291"/>
      <c r="H9" s="291"/>
      <c r="I9" s="291"/>
      <c r="J9" s="291"/>
      <c r="K9" s="292"/>
    </row>
    <row r="10" spans="2:11">
      <c r="B10" s="293" t="s">
        <v>16</v>
      </c>
      <c r="C10" s="281" t="s">
        <v>12</v>
      </c>
      <c r="D10" s="281" t="s">
        <v>12</v>
      </c>
      <c r="E10" s="281" t="s">
        <v>12</v>
      </c>
      <c r="F10" s="281"/>
      <c r="G10" s="281" t="s">
        <v>12</v>
      </c>
      <c r="H10" s="281" t="s">
        <v>12</v>
      </c>
      <c r="I10" s="281" t="s">
        <v>12</v>
      </c>
      <c r="J10" s="281"/>
      <c r="K10" s="294" t="s">
        <v>12</v>
      </c>
    </row>
    <row r="11" spans="2:11">
      <c r="B11" s="293" t="s">
        <v>17</v>
      </c>
      <c r="C11" s="281" t="s">
        <v>12</v>
      </c>
      <c r="D11" s="281" t="s">
        <v>12</v>
      </c>
      <c r="E11" s="281" t="s">
        <v>12</v>
      </c>
      <c r="F11" s="281" t="s">
        <v>12</v>
      </c>
      <c r="G11" s="281" t="s">
        <v>12</v>
      </c>
      <c r="H11" s="281" t="s">
        <v>12</v>
      </c>
      <c r="I11" s="281" t="s">
        <v>12</v>
      </c>
      <c r="J11" s="281" t="s">
        <v>12</v>
      </c>
      <c r="K11" s="294" t="s">
        <v>12</v>
      </c>
    </row>
    <row r="12" spans="2:11">
      <c r="B12" s="293" t="s">
        <v>18</v>
      </c>
      <c r="C12" s="281" t="s">
        <v>12</v>
      </c>
      <c r="D12" s="281" t="s">
        <v>12</v>
      </c>
      <c r="E12" s="281" t="s">
        <v>12</v>
      </c>
      <c r="F12" s="291"/>
      <c r="G12" s="281" t="s">
        <v>12</v>
      </c>
      <c r="H12" s="281" t="s">
        <v>12</v>
      </c>
      <c r="I12" s="281" t="s">
        <v>12</v>
      </c>
      <c r="J12" s="291"/>
      <c r="K12" s="294" t="s">
        <v>12</v>
      </c>
    </row>
    <row r="13" spans="2:11">
      <c r="B13" s="293" t="s">
        <v>19</v>
      </c>
      <c r="C13" s="281"/>
      <c r="D13" s="281"/>
      <c r="E13" s="281"/>
      <c r="F13" s="291"/>
      <c r="G13" s="281"/>
      <c r="H13" s="281"/>
      <c r="I13" s="281"/>
      <c r="J13" s="291"/>
      <c r="K13" s="292"/>
    </row>
    <row r="14" spans="2:11">
      <c r="B14" s="293" t="s">
        <v>20</v>
      </c>
      <c r="C14" s="281" t="s">
        <v>12</v>
      </c>
      <c r="D14" s="281" t="s">
        <v>12</v>
      </c>
      <c r="E14" s="281" t="s">
        <v>12</v>
      </c>
      <c r="F14" s="291"/>
      <c r="G14" s="281" t="s">
        <v>12</v>
      </c>
      <c r="H14" s="281" t="s">
        <v>12</v>
      </c>
      <c r="I14" s="281" t="s">
        <v>12</v>
      </c>
      <c r="J14" s="291"/>
      <c r="K14" s="294" t="s">
        <v>12</v>
      </c>
    </row>
    <row r="15" spans="2:11">
      <c r="B15" s="293" t="s">
        <v>21</v>
      </c>
      <c r="C15" s="281" t="s">
        <v>12</v>
      </c>
      <c r="D15" s="281" t="s">
        <v>12</v>
      </c>
      <c r="E15" s="281" t="s">
        <v>12</v>
      </c>
      <c r="F15" s="291"/>
      <c r="G15" s="281" t="s">
        <v>12</v>
      </c>
      <c r="H15" s="281" t="s">
        <v>12</v>
      </c>
      <c r="I15" s="281" t="s">
        <v>12</v>
      </c>
      <c r="J15" s="291"/>
      <c r="K15" s="294" t="s">
        <v>12</v>
      </c>
    </row>
    <row r="16" spans="2:11">
      <c r="B16" s="293" t="s">
        <v>22</v>
      </c>
      <c r="C16" s="281" t="s">
        <v>12</v>
      </c>
      <c r="D16" s="281" t="s">
        <v>12</v>
      </c>
      <c r="E16" s="281" t="s">
        <v>12</v>
      </c>
      <c r="F16" s="291"/>
      <c r="G16" s="281" t="s">
        <v>12</v>
      </c>
      <c r="H16" s="281" t="s">
        <v>12</v>
      </c>
      <c r="I16" s="281" t="s">
        <v>12</v>
      </c>
      <c r="J16" s="291"/>
      <c r="K16" s="294" t="s">
        <v>12</v>
      </c>
    </row>
    <row r="17" spans="2:11">
      <c r="B17" s="293" t="s">
        <v>23</v>
      </c>
      <c r="C17" s="281" t="s">
        <v>12</v>
      </c>
      <c r="D17" s="281" t="s">
        <v>12</v>
      </c>
      <c r="E17" s="281" t="s">
        <v>12</v>
      </c>
      <c r="F17" s="291"/>
      <c r="G17" s="281" t="s">
        <v>12</v>
      </c>
      <c r="H17" s="281" t="s">
        <v>12</v>
      </c>
      <c r="I17" s="281" t="s">
        <v>12</v>
      </c>
      <c r="J17" s="291"/>
      <c r="K17" s="294" t="s">
        <v>12</v>
      </c>
    </row>
    <row r="18" spans="2:11">
      <c r="B18" s="293" t="s">
        <v>24</v>
      </c>
      <c r="C18" s="281" t="s">
        <v>12</v>
      </c>
      <c r="D18" s="281" t="s">
        <v>12</v>
      </c>
      <c r="E18" s="281" t="s">
        <v>12</v>
      </c>
      <c r="F18" s="291"/>
      <c r="G18" s="281" t="s">
        <v>12</v>
      </c>
      <c r="H18" s="281" t="s">
        <v>12</v>
      </c>
      <c r="I18" s="281" t="s">
        <v>12</v>
      </c>
      <c r="J18" s="291"/>
      <c r="K18" s="294" t="s">
        <v>12</v>
      </c>
    </row>
    <row r="19" spans="2:11">
      <c r="B19" s="293" t="s">
        <v>25</v>
      </c>
      <c r="C19" s="291"/>
      <c r="D19" s="291"/>
      <c r="E19" s="291"/>
      <c r="F19" s="291"/>
      <c r="G19" s="291"/>
      <c r="H19" s="291"/>
      <c r="I19" s="291"/>
      <c r="J19" s="291"/>
      <c r="K19" s="292"/>
    </row>
    <row r="20" spans="2:11">
      <c r="B20" s="293" t="s">
        <v>26</v>
      </c>
      <c r="C20" s="281" t="s">
        <v>12</v>
      </c>
      <c r="D20" s="281" t="s">
        <v>12</v>
      </c>
      <c r="E20" s="281" t="s">
        <v>12</v>
      </c>
      <c r="F20" s="291"/>
      <c r="G20" s="281" t="s">
        <v>12</v>
      </c>
      <c r="H20" s="281" t="s">
        <v>12</v>
      </c>
      <c r="I20" s="281" t="s">
        <v>12</v>
      </c>
      <c r="J20" s="291"/>
      <c r="K20" s="294" t="s">
        <v>12</v>
      </c>
    </row>
    <row r="21" spans="2:11">
      <c r="B21" s="293" t="s">
        <v>27</v>
      </c>
      <c r="C21" s="281" t="s">
        <v>12</v>
      </c>
      <c r="D21" s="281" t="s">
        <v>12</v>
      </c>
      <c r="E21" s="281" t="s">
        <v>12</v>
      </c>
      <c r="F21" s="291"/>
      <c r="G21" s="281" t="s">
        <v>12</v>
      </c>
      <c r="H21" s="281" t="s">
        <v>12</v>
      </c>
      <c r="I21" s="281" t="s">
        <v>12</v>
      </c>
      <c r="J21" s="291"/>
      <c r="K21" s="294" t="s">
        <v>12</v>
      </c>
    </row>
    <row r="22" spans="2:11">
      <c r="B22" s="293" t="s">
        <v>28</v>
      </c>
      <c r="C22" s="281" t="s">
        <v>12</v>
      </c>
      <c r="D22" s="281" t="s">
        <v>12</v>
      </c>
      <c r="E22" s="281" t="s">
        <v>12</v>
      </c>
      <c r="F22" s="291"/>
      <c r="G22" s="281" t="s">
        <v>12</v>
      </c>
      <c r="H22" s="281" t="s">
        <v>12</v>
      </c>
      <c r="I22" s="281" t="s">
        <v>12</v>
      </c>
      <c r="J22" s="291"/>
      <c r="K22" s="294" t="s">
        <v>12</v>
      </c>
    </row>
    <row r="23" spans="2:11">
      <c r="B23" s="290"/>
      <c r="C23" s="291"/>
      <c r="D23" s="291"/>
      <c r="E23" s="291"/>
      <c r="F23" s="291"/>
      <c r="G23" s="291"/>
      <c r="H23" s="291"/>
      <c r="I23" s="291"/>
      <c r="J23" s="291"/>
      <c r="K23" s="292"/>
    </row>
    <row r="24" spans="2:11">
      <c r="B24" s="290" t="s">
        <v>29</v>
      </c>
      <c r="C24" s="291"/>
      <c r="D24" s="291"/>
      <c r="E24" s="291"/>
      <c r="F24" s="291"/>
      <c r="G24" s="291"/>
      <c r="H24" s="291"/>
      <c r="I24" s="291"/>
      <c r="J24" s="291"/>
      <c r="K24" s="292"/>
    </row>
    <row r="25" spans="2:11">
      <c r="B25" s="293" t="s">
        <v>30</v>
      </c>
      <c r="C25" s="291"/>
      <c r="D25" s="291"/>
      <c r="E25" s="291"/>
      <c r="F25" s="291"/>
      <c r="G25" s="291"/>
      <c r="H25" s="291"/>
      <c r="I25" s="291"/>
      <c r="J25" s="291"/>
      <c r="K25" s="294"/>
    </row>
    <row r="26" spans="2:11">
      <c r="B26" s="293" t="s">
        <v>31</v>
      </c>
      <c r="C26" s="281" t="s">
        <v>12</v>
      </c>
      <c r="D26" s="281" t="s">
        <v>12</v>
      </c>
      <c r="E26" s="281" t="s">
        <v>12</v>
      </c>
      <c r="F26" s="281" t="s">
        <v>12</v>
      </c>
      <c r="G26" s="281" t="s">
        <v>12</v>
      </c>
      <c r="H26" s="281" t="s">
        <v>12</v>
      </c>
      <c r="I26" s="281" t="s">
        <v>12</v>
      </c>
      <c r="J26" s="281" t="s">
        <v>12</v>
      </c>
      <c r="K26" s="294" t="s">
        <v>12</v>
      </c>
    </row>
    <row r="27" spans="2:11">
      <c r="B27" s="293" t="s">
        <v>32</v>
      </c>
      <c r="C27" s="281" t="s">
        <v>12</v>
      </c>
      <c r="D27" s="281" t="s">
        <v>12</v>
      </c>
      <c r="E27" s="281" t="s">
        <v>12</v>
      </c>
      <c r="F27" s="281" t="s">
        <v>12</v>
      </c>
      <c r="G27" s="281" t="s">
        <v>12</v>
      </c>
      <c r="H27" s="281" t="s">
        <v>12</v>
      </c>
      <c r="I27" s="281" t="s">
        <v>12</v>
      </c>
      <c r="J27" s="281" t="s">
        <v>12</v>
      </c>
      <c r="K27" s="294"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DA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CB4" sqref="CB4"/>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80" width="9" style="71"/>
    <col min="81" max="81" width="47.75" style="71" bestFit="1" customWidth="1"/>
    <col min="82" max="83" width="33.75" style="71" customWidth="1"/>
    <col min="84" max="85" width="14.375" style="71" bestFit="1" customWidth="1"/>
    <col min="86" max="16384" width="9" style="71"/>
  </cols>
  <sheetData>
    <row r="1" spans="1:105" s="276" customFormat="1" ht="14.25">
      <c r="B1" s="297">
        <v>1</v>
      </c>
      <c r="C1" s="276">
        <v>2</v>
      </c>
      <c r="D1" s="276">
        <v>3</v>
      </c>
      <c r="E1" s="297">
        <v>4</v>
      </c>
      <c r="F1" s="276">
        <v>5</v>
      </c>
      <c r="G1" s="276">
        <v>6</v>
      </c>
      <c r="H1" s="297">
        <v>7</v>
      </c>
      <c r="I1" s="276">
        <v>8</v>
      </c>
      <c r="J1" s="276">
        <v>9</v>
      </c>
      <c r="K1" s="297">
        <v>10</v>
      </c>
      <c r="L1" s="276">
        <v>11</v>
      </c>
      <c r="M1" s="276">
        <v>12</v>
      </c>
      <c r="N1" s="297">
        <v>13</v>
      </c>
      <c r="O1" s="276">
        <v>14</v>
      </c>
      <c r="P1" s="276">
        <v>15</v>
      </c>
      <c r="Q1" s="297">
        <v>16</v>
      </c>
      <c r="R1" s="276">
        <v>17</v>
      </c>
      <c r="S1" s="276">
        <v>18</v>
      </c>
      <c r="T1" s="297">
        <v>19</v>
      </c>
      <c r="U1" s="276">
        <v>20</v>
      </c>
      <c r="V1" s="276">
        <v>21</v>
      </c>
      <c r="W1" s="297">
        <v>22</v>
      </c>
      <c r="X1" s="276">
        <v>23</v>
      </c>
      <c r="Y1" s="276">
        <v>24</v>
      </c>
      <c r="Z1" s="297">
        <v>25</v>
      </c>
      <c r="AA1" s="276">
        <v>26</v>
      </c>
      <c r="AB1" s="276">
        <v>27</v>
      </c>
      <c r="AC1" s="297">
        <v>28</v>
      </c>
      <c r="AD1" s="276">
        <v>29</v>
      </c>
      <c r="AE1" s="276">
        <v>30</v>
      </c>
      <c r="AF1" s="297">
        <v>31</v>
      </c>
      <c r="AG1" s="276">
        <v>32</v>
      </c>
      <c r="AH1" s="276">
        <v>33</v>
      </c>
      <c r="AI1" s="297">
        <v>34</v>
      </c>
      <c r="AJ1" s="276">
        <v>35</v>
      </c>
      <c r="AK1" s="276">
        <v>36</v>
      </c>
      <c r="AL1" s="297">
        <v>37</v>
      </c>
      <c r="AM1" s="276">
        <v>38</v>
      </c>
      <c r="AN1" s="276">
        <v>39</v>
      </c>
      <c r="AO1" s="297">
        <v>40</v>
      </c>
      <c r="AP1" s="276">
        <v>41</v>
      </c>
      <c r="AQ1" s="276">
        <v>42</v>
      </c>
      <c r="AR1" s="297">
        <v>43</v>
      </c>
      <c r="AS1" s="276">
        <v>44</v>
      </c>
      <c r="AT1" s="276">
        <v>45</v>
      </c>
      <c r="AU1" s="297">
        <v>46</v>
      </c>
      <c r="AV1" s="276">
        <v>47</v>
      </c>
      <c r="AW1" s="276">
        <v>48</v>
      </c>
      <c r="AX1" s="297">
        <v>49</v>
      </c>
      <c r="AY1" s="276">
        <v>50</v>
      </c>
      <c r="AZ1" s="276">
        <v>51</v>
      </c>
      <c r="BA1" s="297">
        <v>52</v>
      </c>
      <c r="BB1" s="276">
        <v>53</v>
      </c>
      <c r="BC1" s="276">
        <v>54</v>
      </c>
      <c r="BD1" s="297">
        <v>55</v>
      </c>
      <c r="BE1" s="276">
        <v>56</v>
      </c>
      <c r="BF1" s="276">
        <v>57</v>
      </c>
      <c r="BG1" s="297">
        <v>58</v>
      </c>
      <c r="BH1" s="276">
        <v>59</v>
      </c>
      <c r="BI1" s="276">
        <v>60</v>
      </c>
      <c r="BJ1" s="297">
        <v>61</v>
      </c>
      <c r="BK1" s="276">
        <v>62</v>
      </c>
      <c r="BL1" s="276">
        <v>63</v>
      </c>
      <c r="BM1" s="297">
        <v>64</v>
      </c>
      <c r="BN1" s="276">
        <v>65</v>
      </c>
      <c r="BO1" s="276">
        <v>66</v>
      </c>
      <c r="BP1" s="297">
        <v>67</v>
      </c>
      <c r="BQ1" s="276">
        <v>68</v>
      </c>
      <c r="BR1" s="276">
        <v>69</v>
      </c>
      <c r="BS1" s="297">
        <v>70</v>
      </c>
      <c r="BT1" s="276">
        <v>71</v>
      </c>
      <c r="BU1" s="276">
        <v>72</v>
      </c>
      <c r="BV1" s="297">
        <v>73</v>
      </c>
      <c r="BW1" s="276">
        <v>74</v>
      </c>
      <c r="BX1" s="276">
        <v>75</v>
      </c>
      <c r="CC1" s="297">
        <v>76</v>
      </c>
      <c r="CD1" s="276">
        <v>77</v>
      </c>
      <c r="CE1" s="276">
        <v>78</v>
      </c>
      <c r="CF1" s="276">
        <v>78</v>
      </c>
      <c r="CG1" s="276">
        <v>79</v>
      </c>
    </row>
    <row r="2" spans="1:105" s="298" customFormat="1">
      <c r="A2" s="71"/>
      <c r="B2" s="71" t="s">
        <v>33</v>
      </c>
      <c r="C2" s="298" t="s">
        <v>34</v>
      </c>
      <c r="D2" s="298" t="s">
        <v>35</v>
      </c>
      <c r="E2" s="298" t="s">
        <v>36</v>
      </c>
      <c r="BX2" s="816"/>
      <c r="BY2" s="816"/>
      <c r="BZ2" s="816"/>
      <c r="CA2" s="816"/>
      <c r="CB2" s="299" t="s">
        <v>37</v>
      </c>
      <c r="CC2" s="298" t="s">
        <v>38</v>
      </c>
      <c r="CD2" s="298" t="s">
        <v>39</v>
      </c>
      <c r="CF2" s="298" t="s">
        <v>40</v>
      </c>
      <c r="CG2" s="298" t="s">
        <v>41</v>
      </c>
    </row>
    <row r="3" spans="1:105" ht="39" customHeight="1">
      <c r="A3" s="947"/>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496"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CC3" s="71" t="s">
        <v>46</v>
      </c>
      <c r="CD3" s="71" t="s">
        <v>46</v>
      </c>
      <c r="CF3" s="71">
        <v>5048000</v>
      </c>
      <c r="CG3" s="347" t="s">
        <v>46</v>
      </c>
      <c r="CM3" s="71" t="s">
        <v>54</v>
      </c>
    </row>
    <row r="4" spans="1:105" ht="39" customHeight="1">
      <c r="A4" s="947"/>
      <c r="B4" s="497"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496"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806"/>
      <c r="AW4" s="71" t="s">
        <v>764</v>
      </c>
      <c r="AX4" s="71" t="s">
        <v>68</v>
      </c>
      <c r="AY4" s="71" t="s">
        <v>90</v>
      </c>
      <c r="AZ4" s="806" t="s">
        <v>91</v>
      </c>
      <c r="BA4" s="806" t="s">
        <v>92</v>
      </c>
      <c r="BB4" s="806" t="s">
        <v>47</v>
      </c>
      <c r="BC4" s="71" t="s">
        <v>48</v>
      </c>
      <c r="BD4" s="15" t="s">
        <v>49</v>
      </c>
      <c r="BE4" s="806" t="s">
        <v>93</v>
      </c>
      <c r="BF4" s="806" t="s">
        <v>52</v>
      </c>
      <c r="BG4" s="806"/>
      <c r="BH4" s="806" t="s">
        <v>765</v>
      </c>
      <c r="BI4" s="806" t="s">
        <v>47</v>
      </c>
      <c r="BJ4" s="806" t="s">
        <v>766</v>
      </c>
      <c r="BK4" s="806" t="s">
        <v>93</v>
      </c>
      <c r="BL4" s="806" t="s">
        <v>767</v>
      </c>
      <c r="BM4" s="806"/>
      <c r="BN4" s="806" t="s">
        <v>768</v>
      </c>
      <c r="BO4" s="806" t="s">
        <v>68</v>
      </c>
      <c r="BP4" s="806" t="s">
        <v>769</v>
      </c>
      <c r="BQ4" s="806" t="s">
        <v>73</v>
      </c>
      <c r="BR4" s="806" t="s">
        <v>92</v>
      </c>
      <c r="BS4" s="806"/>
      <c r="BT4" s="806" t="s">
        <v>770</v>
      </c>
      <c r="BU4" s="71" t="s">
        <v>94</v>
      </c>
      <c r="BV4" s="71" t="s">
        <v>46</v>
      </c>
      <c r="BW4" s="1" t="s">
        <v>89</v>
      </c>
      <c r="BX4" s="1" t="s">
        <v>72</v>
      </c>
      <c r="BY4" s="806" t="s">
        <v>771</v>
      </c>
      <c r="BZ4" s="806" t="s">
        <v>92</v>
      </c>
      <c r="CA4" s="806" t="s">
        <v>47</v>
      </c>
      <c r="CB4" s="806" t="s">
        <v>52</v>
      </c>
      <c r="CC4" s="71" t="s">
        <v>95</v>
      </c>
      <c r="CD4" s="71" t="s">
        <v>96</v>
      </c>
      <c r="CE4" s="1"/>
      <c r="CF4" s="71" t="s">
        <v>97</v>
      </c>
      <c r="CG4" s="1"/>
      <c r="CH4" s="1" t="s">
        <v>70</v>
      </c>
      <c r="CI4" s="71" t="s">
        <v>70</v>
      </c>
      <c r="CM4" s="1"/>
      <c r="CN4" s="1"/>
      <c r="CO4" s="1"/>
      <c r="CQ4" s="15"/>
      <c r="CR4" s="1"/>
      <c r="CT4" s="1"/>
      <c r="DA4" s="347" t="s">
        <v>66</v>
      </c>
    </row>
    <row r="5" spans="1:105" ht="39" customHeight="1">
      <c r="A5" s="947"/>
      <c r="B5" s="300" t="s">
        <v>98</v>
      </c>
      <c r="C5" s="495" t="s">
        <v>43</v>
      </c>
      <c r="D5" s="495" t="s">
        <v>57</v>
      </c>
      <c r="E5" s="35" t="s">
        <v>58</v>
      </c>
      <c r="F5" s="35" t="s">
        <v>59</v>
      </c>
      <c r="G5" s="35" t="s">
        <v>60</v>
      </c>
      <c r="H5" s="35" t="s">
        <v>61</v>
      </c>
      <c r="I5" s="35" t="s">
        <v>62</v>
      </c>
      <c r="J5" s="35" t="s">
        <v>63</v>
      </c>
      <c r="K5" s="35" t="s">
        <v>64</v>
      </c>
      <c r="L5" s="35" t="s">
        <v>65</v>
      </c>
      <c r="M5" s="35" t="s">
        <v>66</v>
      </c>
      <c r="N5" s="348" t="s">
        <v>67</v>
      </c>
      <c r="O5" s="35" t="s">
        <v>68</v>
      </c>
      <c r="P5" s="35" t="s">
        <v>69</v>
      </c>
      <c r="Q5" s="35" t="s">
        <v>99</v>
      </c>
      <c r="R5" s="348" t="s">
        <v>70</v>
      </c>
      <c r="S5" s="35" t="s">
        <v>100</v>
      </c>
      <c r="T5" s="35" t="s">
        <v>70</v>
      </c>
      <c r="U5" s="35" t="s">
        <v>101</v>
      </c>
      <c r="V5" s="495" t="s">
        <v>102</v>
      </c>
      <c r="W5" s="35" t="s">
        <v>68</v>
      </c>
      <c r="X5" s="35" t="s">
        <v>69</v>
      </c>
      <c r="Y5" s="71" t="s">
        <v>103</v>
      </c>
      <c r="Z5" s="35" t="s">
        <v>45</v>
      </c>
      <c r="AA5" s="35" t="s">
        <v>104</v>
      </c>
      <c r="AB5" s="35" t="s">
        <v>70</v>
      </c>
      <c r="AC5" s="35" t="s">
        <v>105</v>
      </c>
      <c r="AD5" s="71" t="s">
        <v>48</v>
      </c>
      <c r="AE5" s="35" t="s">
        <v>49</v>
      </c>
      <c r="AF5" s="35" t="s">
        <v>106</v>
      </c>
      <c r="AG5" s="35" t="s">
        <v>70</v>
      </c>
      <c r="AH5" s="35" t="s">
        <v>76</v>
      </c>
      <c r="AI5" s="35" t="s">
        <v>47</v>
      </c>
      <c r="AJ5" s="35" t="s">
        <v>77</v>
      </c>
      <c r="AK5" s="35" t="s">
        <v>78</v>
      </c>
      <c r="AL5" s="35" t="s">
        <v>70</v>
      </c>
      <c r="AM5" s="35" t="s">
        <v>107</v>
      </c>
      <c r="AN5" s="35" t="s">
        <v>47</v>
      </c>
      <c r="AO5" s="35" t="s">
        <v>70</v>
      </c>
      <c r="AP5" s="35" t="s">
        <v>108</v>
      </c>
      <c r="AQ5" s="35" t="s">
        <v>45</v>
      </c>
      <c r="AR5" s="35" t="s">
        <v>47</v>
      </c>
      <c r="AS5" s="35" t="s">
        <v>82</v>
      </c>
      <c r="AT5" s="35" t="s">
        <v>49</v>
      </c>
      <c r="AU5" s="35" t="s">
        <v>93</v>
      </c>
      <c r="AV5" s="35" t="s">
        <v>52</v>
      </c>
      <c r="AW5" s="35" t="s">
        <v>70</v>
      </c>
      <c r="AX5" s="35" t="s">
        <v>109</v>
      </c>
      <c r="AY5" s="35" t="s">
        <v>72</v>
      </c>
      <c r="AZ5" s="35" t="s">
        <v>73</v>
      </c>
      <c r="BA5" s="35" t="s">
        <v>45</v>
      </c>
      <c r="BB5" s="35" t="s">
        <v>47</v>
      </c>
      <c r="BC5" s="35" t="s">
        <v>48</v>
      </c>
      <c r="BD5" s="35" t="s">
        <v>49</v>
      </c>
      <c r="BE5" s="35" t="s">
        <v>110</v>
      </c>
      <c r="BF5" s="495" t="s">
        <v>70</v>
      </c>
      <c r="BG5" s="495" t="s">
        <v>70</v>
      </c>
      <c r="BH5" s="495" t="s">
        <v>70</v>
      </c>
      <c r="BI5" s="495" t="s">
        <v>70</v>
      </c>
      <c r="BJ5" s="495" t="s">
        <v>70</v>
      </c>
      <c r="BK5" s="495" t="s">
        <v>66</v>
      </c>
      <c r="BL5" s="495" t="s">
        <v>66</v>
      </c>
      <c r="BM5" s="495" t="s">
        <v>66</v>
      </c>
      <c r="BN5" s="495" t="s">
        <v>70</v>
      </c>
      <c r="BO5" s="495" t="s">
        <v>70</v>
      </c>
      <c r="BP5" s="495" t="s">
        <v>70</v>
      </c>
      <c r="BQ5" s="495" t="s">
        <v>70</v>
      </c>
      <c r="BR5" s="495" t="s">
        <v>70</v>
      </c>
      <c r="BS5" s="495" t="s">
        <v>70</v>
      </c>
      <c r="BT5" s="495" t="s">
        <v>70</v>
      </c>
      <c r="BU5" s="495" t="s">
        <v>70</v>
      </c>
      <c r="BV5" s="495" t="s">
        <v>70</v>
      </c>
      <c r="BW5" s="495" t="s">
        <v>70</v>
      </c>
      <c r="BX5" s="495" t="s">
        <v>46</v>
      </c>
      <c r="BY5" s="495"/>
      <c r="BZ5" s="495"/>
      <c r="CA5" s="495"/>
      <c r="CB5" s="495"/>
      <c r="CC5" s="495" t="s">
        <v>70</v>
      </c>
      <c r="CD5" s="495" t="s">
        <v>66</v>
      </c>
      <c r="CE5" s="495"/>
      <c r="CF5" s="495">
        <v>1932000</v>
      </c>
      <c r="CG5" s="349" t="s">
        <v>66</v>
      </c>
    </row>
    <row r="6" spans="1:105" ht="39" customHeight="1">
      <c r="A6" s="948"/>
      <c r="B6" s="71" t="s">
        <v>42</v>
      </c>
      <c r="C6" s="71" t="s">
        <v>43</v>
      </c>
      <c r="D6" s="71" t="s">
        <v>111</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496"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CC6" s="71" t="s">
        <v>46</v>
      </c>
      <c r="CD6" s="71" t="s">
        <v>46</v>
      </c>
      <c r="CF6" s="71">
        <v>5048000</v>
      </c>
      <c r="CG6" s="347" t="s">
        <v>46</v>
      </c>
    </row>
    <row r="7" spans="1:105" ht="39" customHeight="1">
      <c r="A7" s="948"/>
      <c r="B7" s="497" t="s">
        <v>112</v>
      </c>
      <c r="C7" s="71" t="s">
        <v>56</v>
      </c>
      <c r="D7" s="495" t="s">
        <v>113</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496"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764</v>
      </c>
      <c r="AX7" s="71" t="s">
        <v>68</v>
      </c>
      <c r="AY7" s="71" t="s">
        <v>90</v>
      </c>
      <c r="AZ7" s="806" t="s">
        <v>91</v>
      </c>
      <c r="BA7" s="806" t="s">
        <v>92</v>
      </c>
      <c r="BB7" s="806" t="s">
        <v>47</v>
      </c>
      <c r="BC7" s="71" t="s">
        <v>48</v>
      </c>
      <c r="BD7" s="15" t="s">
        <v>49</v>
      </c>
      <c r="BE7" s="806" t="s">
        <v>93</v>
      </c>
      <c r="BF7" s="806" t="s">
        <v>52</v>
      </c>
      <c r="BG7" s="806"/>
      <c r="BH7" s="806" t="s">
        <v>765</v>
      </c>
      <c r="BI7" s="806" t="s">
        <v>47</v>
      </c>
      <c r="BJ7" s="806" t="s">
        <v>766</v>
      </c>
      <c r="BK7" s="806" t="s">
        <v>93</v>
      </c>
      <c r="BL7" s="806" t="s">
        <v>767</v>
      </c>
      <c r="BM7" s="806"/>
      <c r="BN7" s="806" t="s">
        <v>768</v>
      </c>
      <c r="BO7" s="806" t="s">
        <v>68</v>
      </c>
      <c r="BP7" s="806" t="s">
        <v>769</v>
      </c>
      <c r="BQ7" s="806" t="s">
        <v>73</v>
      </c>
      <c r="BR7" s="806" t="s">
        <v>92</v>
      </c>
      <c r="BS7" s="806"/>
      <c r="BT7" s="806" t="s">
        <v>770</v>
      </c>
      <c r="BU7" s="71" t="s">
        <v>94</v>
      </c>
      <c r="BV7" s="71" t="s">
        <v>46</v>
      </c>
      <c r="BW7" s="806" t="s">
        <v>89</v>
      </c>
      <c r="BX7" s="806" t="s">
        <v>72</v>
      </c>
      <c r="BY7" s="806" t="s">
        <v>771</v>
      </c>
      <c r="BZ7" s="806" t="s">
        <v>92</v>
      </c>
      <c r="CA7" s="806" t="s">
        <v>47</v>
      </c>
      <c r="CB7" s="806" t="s">
        <v>52</v>
      </c>
      <c r="CC7" s="71" t="s">
        <v>95</v>
      </c>
      <c r="CD7" s="71" t="s">
        <v>96</v>
      </c>
      <c r="CE7" s="806"/>
      <c r="CF7" s="71" t="s">
        <v>97</v>
      </c>
      <c r="CG7" s="347" t="s">
        <v>66</v>
      </c>
    </row>
    <row r="8" spans="1:105" ht="39" customHeight="1">
      <c r="A8" s="948"/>
      <c r="B8" s="300" t="s">
        <v>114</v>
      </c>
      <c r="C8" s="495" t="s">
        <v>43</v>
      </c>
      <c r="D8" s="495" t="s">
        <v>113</v>
      </c>
      <c r="E8" s="35" t="s">
        <v>58</v>
      </c>
      <c r="F8" s="35" t="s">
        <v>59</v>
      </c>
      <c r="G8" s="35" t="s">
        <v>60</v>
      </c>
      <c r="H8" s="35" t="s">
        <v>61</v>
      </c>
      <c r="I8" s="35" t="s">
        <v>62</v>
      </c>
      <c r="J8" s="35" t="s">
        <v>63</v>
      </c>
      <c r="K8" s="35" t="s">
        <v>64</v>
      </c>
      <c r="L8" s="35" t="s">
        <v>65</v>
      </c>
      <c r="M8" s="35" t="s">
        <v>66</v>
      </c>
      <c r="N8" s="348" t="s">
        <v>67</v>
      </c>
      <c r="O8" s="35" t="s">
        <v>68</v>
      </c>
      <c r="P8" s="35" t="s">
        <v>69</v>
      </c>
      <c r="Q8" s="35" t="s">
        <v>99</v>
      </c>
      <c r="R8" s="348" t="s">
        <v>70</v>
      </c>
      <c r="S8" s="35" t="s">
        <v>100</v>
      </c>
      <c r="T8" s="35" t="s">
        <v>70</v>
      </c>
      <c r="U8" s="35" t="s">
        <v>101</v>
      </c>
      <c r="V8" s="495" t="s">
        <v>102</v>
      </c>
      <c r="W8" s="35" t="s">
        <v>68</v>
      </c>
      <c r="X8" s="35" t="s">
        <v>69</v>
      </c>
      <c r="Y8" s="71" t="s">
        <v>103</v>
      </c>
      <c r="Z8" s="35" t="s">
        <v>45</v>
      </c>
      <c r="AA8" s="35" t="s">
        <v>104</v>
      </c>
      <c r="AB8" s="35" t="s">
        <v>70</v>
      </c>
      <c r="AC8" s="35" t="s">
        <v>105</v>
      </c>
      <c r="AD8" s="71" t="s">
        <v>48</v>
      </c>
      <c r="AE8" s="35" t="s">
        <v>49</v>
      </c>
      <c r="AF8" s="35" t="s">
        <v>106</v>
      </c>
      <c r="AG8" s="35" t="s">
        <v>70</v>
      </c>
      <c r="AH8" s="35" t="s">
        <v>76</v>
      </c>
      <c r="AI8" s="35" t="s">
        <v>47</v>
      </c>
      <c r="AJ8" s="35" t="s">
        <v>77</v>
      </c>
      <c r="AK8" s="35" t="s">
        <v>78</v>
      </c>
      <c r="AL8" s="35" t="s">
        <v>70</v>
      </c>
      <c r="AM8" s="35" t="s">
        <v>107</v>
      </c>
      <c r="AN8" s="35" t="s">
        <v>47</v>
      </c>
      <c r="AO8" s="35" t="s">
        <v>70</v>
      </c>
      <c r="AP8" s="35" t="s">
        <v>108</v>
      </c>
      <c r="AQ8" s="35" t="s">
        <v>45</v>
      </c>
      <c r="AR8" s="35" t="s">
        <v>47</v>
      </c>
      <c r="AS8" s="35" t="s">
        <v>82</v>
      </c>
      <c r="AT8" s="35" t="s">
        <v>49</v>
      </c>
      <c r="AU8" s="35" t="s">
        <v>93</v>
      </c>
      <c r="AV8" s="35" t="s">
        <v>52</v>
      </c>
      <c r="AW8" s="35" t="s">
        <v>70</v>
      </c>
      <c r="AX8" s="35" t="s">
        <v>109</v>
      </c>
      <c r="AY8" s="35" t="s">
        <v>72</v>
      </c>
      <c r="AZ8" s="35" t="s">
        <v>73</v>
      </c>
      <c r="BA8" s="35" t="s">
        <v>45</v>
      </c>
      <c r="BB8" s="35" t="s">
        <v>47</v>
      </c>
      <c r="BC8" s="35" t="s">
        <v>48</v>
      </c>
      <c r="BD8" s="35" t="s">
        <v>49</v>
      </c>
      <c r="BE8" s="35" t="s">
        <v>110</v>
      </c>
      <c r="BF8" s="495" t="s">
        <v>70</v>
      </c>
      <c r="BG8" s="495" t="s">
        <v>70</v>
      </c>
      <c r="BH8" s="495" t="s">
        <v>70</v>
      </c>
      <c r="BI8" s="495" t="s">
        <v>70</v>
      </c>
      <c r="BJ8" s="495" t="s">
        <v>70</v>
      </c>
      <c r="BK8" s="495" t="s">
        <v>66</v>
      </c>
      <c r="BL8" s="495" t="s">
        <v>66</v>
      </c>
      <c r="BM8" s="495" t="s">
        <v>66</v>
      </c>
      <c r="BN8" s="495" t="s">
        <v>70</v>
      </c>
      <c r="BO8" s="495" t="s">
        <v>70</v>
      </c>
      <c r="BP8" s="495" t="s">
        <v>70</v>
      </c>
      <c r="BQ8" s="495" t="s">
        <v>70</v>
      </c>
      <c r="BR8" s="495" t="s">
        <v>70</v>
      </c>
      <c r="BS8" s="495" t="s">
        <v>70</v>
      </c>
      <c r="BT8" s="495" t="s">
        <v>70</v>
      </c>
      <c r="BU8" s="495" t="s">
        <v>70</v>
      </c>
      <c r="BV8" s="495" t="s">
        <v>70</v>
      </c>
      <c r="BW8" s="495" t="s">
        <v>70</v>
      </c>
      <c r="BX8" s="495" t="s">
        <v>46</v>
      </c>
      <c r="BY8" s="495"/>
      <c r="BZ8" s="495"/>
      <c r="CA8" s="495"/>
      <c r="CB8" s="495"/>
      <c r="CC8" s="495" t="s">
        <v>70</v>
      </c>
      <c r="CD8" s="495" t="s">
        <v>66</v>
      </c>
      <c r="CE8" s="495"/>
      <c r="CF8" s="495">
        <v>1932000</v>
      </c>
      <c r="CG8" s="349" t="s">
        <v>66</v>
      </c>
    </row>
    <row r="9" spans="1:105" ht="39" customHeight="1">
      <c r="B9" s="71" t="s">
        <v>115</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M10" sqref="M10"/>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116</v>
      </c>
      <c r="B1" s="295"/>
    </row>
    <row r="2" spans="1:12" ht="14.25" thickBot="1">
      <c r="H2" s="498"/>
      <c r="I2" s="883" t="s">
        <v>117</v>
      </c>
      <c r="K2" s="249" t="s">
        <v>118</v>
      </c>
      <c r="L2" s="250" t="s">
        <v>112</v>
      </c>
    </row>
    <row r="3" spans="1:12">
      <c r="H3" s="498"/>
      <c r="I3" s="883" t="s">
        <v>119</v>
      </c>
    </row>
    <row r="5" spans="1:12">
      <c r="A5" s="71" t="str">
        <f>VLOOKUP($L$2,様式リスト!$B$3:$D$5,2,0)</f>
        <v>　地方厚生局長　　殿</v>
      </c>
    </row>
    <row r="8" spans="1:12">
      <c r="F8" s="71" t="s">
        <v>120</v>
      </c>
      <c r="G8" s="950"/>
      <c r="H8" s="950"/>
      <c r="I8" s="950"/>
    </row>
    <row r="9" spans="1:12">
      <c r="F9" s="71" t="s">
        <v>121</v>
      </c>
      <c r="G9" s="950"/>
      <c r="H9" s="950"/>
      <c r="I9" s="950"/>
    </row>
    <row r="10" spans="1:12">
      <c r="F10" t="s">
        <v>122</v>
      </c>
      <c r="G10" s="950"/>
      <c r="H10" s="950"/>
      <c r="I10" s="950"/>
    </row>
    <row r="16" spans="1:12">
      <c r="A16" s="71" t="s">
        <v>123</v>
      </c>
      <c r="C16" s="498"/>
      <c r="D16" s="953" t="str">
        <f>VLOOKUP($L$2,様式リスト!$B$3:$D$5,3,0)</f>
        <v>年度臨床研修費等補助金の（変更）交付申請書</v>
      </c>
      <c r="E16" s="953"/>
      <c r="F16" s="953"/>
      <c r="G16" s="953"/>
      <c r="H16" s="953"/>
      <c r="I16" s="953"/>
    </row>
    <row r="17" spans="1:9">
      <c r="A17" s="71" t="s">
        <v>124</v>
      </c>
    </row>
    <row r="23" spans="1:9">
      <c r="A23" s="952" t="s">
        <v>125</v>
      </c>
      <c r="B23" s="952"/>
      <c r="C23" s="952"/>
      <c r="D23" s="952"/>
      <c r="E23" s="952"/>
      <c r="F23" s="952"/>
      <c r="G23" s="952"/>
      <c r="H23" s="952"/>
      <c r="I23" s="952"/>
    </row>
    <row r="27" spans="1:9">
      <c r="B27" s="55">
        <v>1</v>
      </c>
      <c r="C27" s="71" t="s">
        <v>126</v>
      </c>
      <c r="D27" s="71" t="s">
        <v>127</v>
      </c>
      <c r="E27" s="951">
        <f>'第2号様式別紙1（所要額調書、対象経費内訳）'!L11+'第2号様式別紙1（所要額調書、対象経費内訳）'!L12</f>
        <v>0</v>
      </c>
      <c r="F27" s="951"/>
      <c r="G27" s="71" t="s">
        <v>128</v>
      </c>
    </row>
    <row r="29" spans="1:9">
      <c r="B29" s="71" t="s">
        <v>129</v>
      </c>
    </row>
    <row r="31" spans="1:9">
      <c r="B31" s="71" t="s">
        <v>130</v>
      </c>
    </row>
    <row r="33" spans="1:8">
      <c r="B33" s="71" t="s">
        <v>131</v>
      </c>
    </row>
    <row r="35" spans="1:8">
      <c r="B35" s="490">
        <v>5</v>
      </c>
      <c r="C35" t="s">
        <v>132</v>
      </c>
      <c r="D35"/>
      <c r="E35"/>
      <c r="F35"/>
      <c r="G35"/>
      <c r="H35"/>
    </row>
    <row r="36" spans="1:8">
      <c r="B36"/>
      <c r="C36" s="490" t="s">
        <v>133</v>
      </c>
      <c r="D36" s="491"/>
      <c r="E36" s="949" t="s">
        <v>134</v>
      </c>
      <c r="F36" s="949"/>
      <c r="G36" t="s">
        <v>128</v>
      </c>
      <c r="H36" t="s">
        <v>135</v>
      </c>
    </row>
    <row r="37" spans="1:8">
      <c r="B37"/>
      <c r="C37"/>
      <c r="D37"/>
      <c r="E37"/>
      <c r="F37"/>
      <c r="G37"/>
      <c r="H37"/>
    </row>
    <row r="38" spans="1:8">
      <c r="A38" s="275"/>
      <c r="B38"/>
      <c r="C38" t="s">
        <v>136</v>
      </c>
      <c r="D38" s="491"/>
      <c r="E38" s="949" t="s">
        <v>134</v>
      </c>
      <c r="F38" s="949"/>
      <c r="G38" t="s">
        <v>128</v>
      </c>
      <c r="H38" t="s">
        <v>137</v>
      </c>
    </row>
    <row r="39" spans="1:8">
      <c r="B39"/>
      <c r="C39"/>
      <c r="D39"/>
      <c r="E39"/>
      <c r="F39"/>
      <c r="G39"/>
      <c r="H39"/>
    </row>
    <row r="40" spans="1:8">
      <c r="B40"/>
      <c r="C40" t="s">
        <v>138</v>
      </c>
      <c r="D40" s="491"/>
      <c r="E40" s="949" t="s">
        <v>134</v>
      </c>
      <c r="F40" s="949"/>
      <c r="G40" t="s">
        <v>128</v>
      </c>
      <c r="H40" t="s">
        <v>139</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64" priority="2">
      <formula>LEN(TRIM(E27))=0</formula>
    </cfRule>
  </conditionalFormatting>
  <conditionalFormatting sqref="E36 E38 E40">
    <cfRule type="containsBlanks" dxfId="163" priority="3">
      <formula>LEN(TRIM(E36))=0</formula>
    </cfRule>
  </conditionalFormatting>
  <conditionalFormatting sqref="G8:G10">
    <cfRule type="containsBlanks" dxfId="162"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5"/>
      <c r="AA1" s="1" t="s">
        <v>176</v>
      </c>
    </row>
    <row r="2" spans="1:27" ht="9" customHeight="1"/>
    <row r="3" spans="1:27" ht="18.75" customHeight="1">
      <c r="A3" s="969" t="s">
        <v>177</v>
      </c>
      <c r="B3" s="969"/>
      <c r="C3" s="969"/>
      <c r="D3" s="969"/>
      <c r="E3" s="969"/>
      <c r="F3" s="969"/>
      <c r="G3" s="969"/>
      <c r="H3" s="969"/>
      <c r="I3" s="969"/>
      <c r="J3" s="969"/>
      <c r="K3" s="969"/>
      <c r="L3" s="969"/>
      <c r="M3" s="969"/>
      <c r="N3" s="969"/>
      <c r="O3" s="969"/>
      <c r="P3" s="969"/>
      <c r="Q3" s="969"/>
      <c r="R3" s="969"/>
      <c r="S3" s="969"/>
      <c r="T3" s="969"/>
      <c r="U3" s="969"/>
      <c r="V3" s="969"/>
      <c r="W3" s="969"/>
      <c r="X3" s="969"/>
      <c r="Y3" s="969"/>
    </row>
    <row r="4" spans="1:27" ht="9" customHeight="1"/>
    <row r="5" spans="1:27" ht="18.75" customHeight="1">
      <c r="N5" s="73" t="s">
        <v>178</v>
      </c>
    </row>
    <row r="6" spans="1:27" ht="18.75" customHeight="1">
      <c r="N6" s="970"/>
      <c r="O6" s="970"/>
      <c r="P6" s="970"/>
      <c r="Q6" s="970"/>
      <c r="R6" s="970"/>
      <c r="S6" s="970"/>
      <c r="T6" s="970"/>
      <c r="U6" s="970"/>
      <c r="V6" s="970"/>
      <c r="W6" s="970"/>
      <c r="X6" s="970"/>
      <c r="Y6" s="970"/>
    </row>
    <row r="7" spans="1:27" ht="18.75" customHeight="1">
      <c r="N7" s="19"/>
      <c r="O7" s="19"/>
      <c r="P7" s="19"/>
      <c r="Q7" s="19"/>
      <c r="R7" s="19"/>
      <c r="S7" s="19"/>
      <c r="T7" s="19"/>
      <c r="U7" s="19"/>
      <c r="V7" s="19"/>
      <c r="W7" s="19"/>
      <c r="X7" s="19"/>
      <c r="Y7" s="19"/>
    </row>
    <row r="8" spans="1:27" ht="15" customHeight="1">
      <c r="C8" s="965" t="s">
        <v>179</v>
      </c>
      <c r="D8" s="965"/>
      <c r="E8" s="965"/>
      <c r="F8" s="965"/>
      <c r="G8" s="965"/>
      <c r="H8" s="965"/>
      <c r="I8" s="965"/>
      <c r="J8" s="965"/>
      <c r="K8" s="274"/>
      <c r="L8" s="971"/>
      <c r="M8" s="971"/>
      <c r="N8" s="965" t="s">
        <v>180</v>
      </c>
      <c r="O8" s="965"/>
    </row>
    <row r="9" spans="1:27" ht="30" customHeight="1">
      <c r="C9" s="967" t="s">
        <v>181</v>
      </c>
      <c r="D9" s="967"/>
      <c r="E9" s="967"/>
      <c r="F9" s="967"/>
      <c r="G9" s="967"/>
      <c r="H9" s="967"/>
      <c r="I9" s="967"/>
      <c r="J9" s="967"/>
      <c r="K9" s="967"/>
      <c r="L9" s="967"/>
      <c r="M9" s="967"/>
      <c r="N9" s="967"/>
      <c r="O9" s="967"/>
      <c r="P9" s="967"/>
      <c r="Q9" s="967"/>
      <c r="R9" s="967"/>
      <c r="S9" s="967"/>
      <c r="T9" s="967"/>
      <c r="U9" s="967"/>
      <c r="V9" s="967"/>
      <c r="W9" s="967"/>
      <c r="X9" s="967"/>
    </row>
    <row r="10" spans="1:27" ht="15" customHeight="1"/>
    <row r="11" spans="1:27" ht="15" customHeight="1">
      <c r="C11" s="1" t="s">
        <v>182</v>
      </c>
      <c r="H11" s="73"/>
      <c r="I11" s="73"/>
      <c r="J11" s="73"/>
      <c r="K11" s="73"/>
      <c r="L11" s="73"/>
      <c r="M11" s="73"/>
      <c r="N11" s="73"/>
      <c r="O11" s="73"/>
      <c r="P11" s="73"/>
      <c r="Q11" s="73"/>
      <c r="R11" s="73"/>
      <c r="S11" s="73"/>
      <c r="T11" s="18" t="s">
        <v>183</v>
      </c>
      <c r="U11" s="956">
        <f>IF(AND(L8&gt;=1,L8&lt;8),ROUNDDOWN(E16*P16,0),IF(AND(L8&gt;=8,L8&lt;15),ROUNDDOWN(E19*P19,0),IF(AND(L8&gt;=15,L8&lt;22),ROUNDDOWN(E22*P22,0),0)))</f>
        <v>0</v>
      </c>
      <c r="V11" s="956"/>
      <c r="W11" s="956"/>
      <c r="X11" s="956"/>
      <c r="Y11" s="1" t="s">
        <v>184</v>
      </c>
    </row>
    <row r="12" spans="1:27" ht="18" customHeight="1">
      <c r="D12" s="967" t="s">
        <v>185</v>
      </c>
      <c r="E12" s="967"/>
      <c r="F12" s="967"/>
      <c r="G12" s="967"/>
      <c r="H12" s="967"/>
      <c r="I12" s="967"/>
      <c r="J12" s="967"/>
      <c r="K12" s="967"/>
      <c r="L12" s="967"/>
      <c r="M12" s="967"/>
      <c r="N12" s="967"/>
      <c r="O12" s="967"/>
      <c r="P12" s="967"/>
      <c r="Q12" s="967"/>
      <c r="R12" s="967"/>
      <c r="S12" s="967"/>
      <c r="T12" s="967"/>
      <c r="U12" s="967"/>
      <c r="V12" s="967"/>
      <c r="W12" s="967"/>
      <c r="X12" s="967"/>
      <c r="Y12" s="967"/>
    </row>
    <row r="13" spans="1:27" ht="18" customHeight="1">
      <c r="D13" s="967"/>
      <c r="E13" s="967"/>
      <c r="F13" s="967"/>
      <c r="G13" s="967"/>
      <c r="H13" s="967"/>
      <c r="I13" s="967"/>
      <c r="J13" s="967"/>
      <c r="K13" s="967"/>
      <c r="L13" s="967"/>
      <c r="M13" s="967"/>
      <c r="N13" s="967"/>
      <c r="O13" s="967"/>
      <c r="P13" s="967"/>
      <c r="Q13" s="967"/>
      <c r="R13" s="967"/>
      <c r="S13" s="967"/>
      <c r="T13" s="967"/>
      <c r="U13" s="967"/>
      <c r="V13" s="967"/>
      <c r="W13" s="967"/>
      <c r="X13" s="967"/>
      <c r="Y13" s="967"/>
    </row>
    <row r="14" spans="1:27" ht="9" customHeight="1">
      <c r="I14" s="19"/>
      <c r="J14" s="19"/>
      <c r="T14" s="18"/>
      <c r="U14" s="246"/>
      <c r="V14" s="246"/>
      <c r="W14" s="246"/>
      <c r="X14" s="246"/>
    </row>
    <row r="15" spans="1:27" ht="18" customHeight="1">
      <c r="B15" s="17"/>
      <c r="D15" s="968" t="s">
        <v>186</v>
      </c>
      <c r="E15" s="968"/>
      <c r="F15" s="968"/>
      <c r="G15" s="968"/>
      <c r="H15" s="968"/>
      <c r="I15" s="968"/>
      <c r="J15" s="968"/>
      <c r="K15" s="968"/>
      <c r="L15" s="968"/>
      <c r="M15" s="968"/>
      <c r="N15" s="968"/>
      <c r="O15" s="968"/>
      <c r="P15" s="968"/>
      <c r="Q15" s="968"/>
      <c r="R15" s="968"/>
      <c r="S15" s="968"/>
      <c r="T15" s="968"/>
      <c r="U15" s="48"/>
      <c r="V15" s="48"/>
      <c r="W15" s="48"/>
      <c r="X15" s="48"/>
    </row>
    <row r="16" spans="1:27" ht="18" customHeight="1">
      <c r="B16" s="961"/>
      <c r="C16" s="962"/>
      <c r="D16" s="18"/>
      <c r="E16" s="972">
        <v>5175</v>
      </c>
      <c r="F16" s="960"/>
      <c r="G16" s="960"/>
      <c r="H16" s="1" t="s">
        <v>187</v>
      </c>
      <c r="J16" s="19" t="s">
        <v>188</v>
      </c>
      <c r="K16" s="19"/>
      <c r="L16" s="966" t="s">
        <v>189</v>
      </c>
      <c r="M16" s="966"/>
      <c r="N16" s="966"/>
      <c r="O16" s="966"/>
      <c r="P16" s="965"/>
      <c r="Q16" s="965"/>
      <c r="R16" s="965" t="s">
        <v>190</v>
      </c>
      <c r="S16" s="965"/>
      <c r="T16" s="18"/>
      <c r="U16" s="48"/>
      <c r="V16" s="48"/>
      <c r="W16" s="48"/>
      <c r="X16" s="48"/>
    </row>
    <row r="17" spans="1:25" ht="9" customHeight="1">
      <c r="B17" s="15"/>
      <c r="C17" s="15"/>
      <c r="D17" s="18"/>
      <c r="E17" s="128"/>
      <c r="F17" s="128"/>
      <c r="G17" s="128"/>
      <c r="K17" s="19"/>
      <c r="M17" s="20"/>
      <c r="N17" s="20"/>
      <c r="O17" s="20"/>
      <c r="P17" s="20"/>
      <c r="Q17" s="128"/>
      <c r="R17" s="128"/>
      <c r="T17" s="18"/>
      <c r="U17" s="48"/>
      <c r="V17" s="48"/>
      <c r="W17" s="48"/>
      <c r="X17" s="48"/>
    </row>
    <row r="18" spans="1:25" ht="18" customHeight="1">
      <c r="B18" s="17"/>
      <c r="D18" s="968" t="s">
        <v>191</v>
      </c>
      <c r="E18" s="968"/>
      <c r="F18" s="968"/>
      <c r="G18" s="968"/>
      <c r="H18" s="968"/>
      <c r="I18" s="968"/>
      <c r="J18" s="968"/>
      <c r="K18" s="968"/>
      <c r="L18" s="968"/>
      <c r="M18" s="968"/>
      <c r="N18" s="968"/>
      <c r="O18" s="968"/>
      <c r="P18" s="968"/>
      <c r="Q18" s="968"/>
      <c r="R18" s="968"/>
      <c r="S18" s="968"/>
      <c r="T18" s="968"/>
      <c r="U18" s="48"/>
      <c r="V18" s="48"/>
      <c r="W18" s="48"/>
      <c r="X18" s="48"/>
    </row>
    <row r="19" spans="1:25" ht="18" customHeight="1">
      <c r="B19" s="961"/>
      <c r="C19" s="962"/>
      <c r="D19" s="18"/>
      <c r="E19" s="963">
        <v>5750</v>
      </c>
      <c r="F19" s="964"/>
      <c r="G19" s="964"/>
      <c r="H19" s="1" t="s">
        <v>187</v>
      </c>
      <c r="J19" s="19" t="s">
        <v>188</v>
      </c>
      <c r="K19" s="19"/>
      <c r="L19" s="966" t="s">
        <v>189</v>
      </c>
      <c r="M19" s="966"/>
      <c r="N19" s="966"/>
      <c r="O19" s="966"/>
      <c r="P19" s="965"/>
      <c r="Q19" s="965"/>
      <c r="R19" s="965" t="s">
        <v>190</v>
      </c>
      <c r="S19" s="965"/>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968" t="s">
        <v>192</v>
      </c>
      <c r="E21" s="968"/>
      <c r="F21" s="968"/>
      <c r="G21" s="968"/>
      <c r="H21" s="968"/>
      <c r="I21" s="968"/>
      <c r="J21" s="968"/>
      <c r="K21" s="968"/>
      <c r="L21" s="968"/>
      <c r="M21" s="968"/>
      <c r="N21" s="968"/>
      <c r="O21" s="968"/>
      <c r="P21" s="968"/>
      <c r="Q21" s="968"/>
      <c r="R21" s="968"/>
      <c r="S21" s="968"/>
      <c r="T21" s="968"/>
      <c r="U21" s="48"/>
      <c r="V21" s="48"/>
      <c r="W21" s="48"/>
      <c r="X21" s="48"/>
    </row>
    <row r="22" spans="1:25" s="10" customFormat="1" ht="19.5" customHeight="1">
      <c r="A22" s="1"/>
      <c r="B22" s="961"/>
      <c r="C22" s="962"/>
      <c r="D22" s="18"/>
      <c r="E22" s="963">
        <v>6325</v>
      </c>
      <c r="F22" s="964"/>
      <c r="G22" s="964"/>
      <c r="H22" s="1" t="s">
        <v>187</v>
      </c>
      <c r="I22" s="1"/>
      <c r="J22" s="19" t="s">
        <v>188</v>
      </c>
      <c r="K22" s="19"/>
      <c r="L22" s="966" t="s">
        <v>189</v>
      </c>
      <c r="M22" s="966"/>
      <c r="N22" s="966"/>
      <c r="O22" s="966"/>
      <c r="P22" s="965"/>
      <c r="Q22" s="965"/>
      <c r="R22" s="965" t="s">
        <v>190</v>
      </c>
      <c r="S22" s="965"/>
      <c r="T22" s="18"/>
      <c r="U22" s="48"/>
      <c r="V22" s="48"/>
      <c r="W22" s="48"/>
      <c r="X22" s="48"/>
      <c r="Y22" s="1"/>
    </row>
    <row r="23" spans="1:25" s="10" customFormat="1" ht="19.5" customHeight="1">
      <c r="A23" s="1"/>
      <c r="B23" s="15"/>
      <c r="C23" s="15"/>
      <c r="D23" s="18"/>
      <c r="E23" s="128"/>
      <c r="F23" s="128"/>
      <c r="G23" s="128"/>
      <c r="H23" s="1"/>
      <c r="I23" s="1"/>
      <c r="J23" s="1"/>
      <c r="K23" s="19"/>
      <c r="L23" s="1"/>
      <c r="M23" s="20"/>
      <c r="N23" s="20"/>
      <c r="O23" s="20"/>
      <c r="P23" s="20"/>
      <c r="Q23" s="128"/>
      <c r="R23" s="128"/>
      <c r="S23" s="1"/>
      <c r="T23" s="18"/>
      <c r="U23" s="48"/>
      <c r="V23" s="48"/>
      <c r="W23" s="48"/>
      <c r="X23" s="48"/>
      <c r="Y23" s="1"/>
    </row>
    <row r="24" spans="1:25" s="10" customFormat="1" ht="13.5" customHeight="1">
      <c r="A24" s="1"/>
      <c r="B24" s="15"/>
      <c r="C24" s="15"/>
      <c r="D24" s="18"/>
      <c r="E24" s="128"/>
      <c r="F24" s="128"/>
      <c r="G24" s="128"/>
      <c r="H24" s="1"/>
      <c r="I24" s="1"/>
      <c r="J24" s="1"/>
      <c r="K24" s="19"/>
      <c r="L24" s="1"/>
      <c r="M24" s="20"/>
      <c r="N24" s="20"/>
      <c r="O24" s="20"/>
      <c r="P24" s="20"/>
      <c r="Q24" s="128"/>
      <c r="R24" s="128"/>
      <c r="S24" s="1"/>
      <c r="T24" s="18"/>
      <c r="U24" s="48"/>
      <c r="V24" s="48"/>
      <c r="W24" s="48"/>
      <c r="X24" s="48"/>
      <c r="Y24" s="1"/>
    </row>
    <row r="25" spans="1:25">
      <c r="A25" s="10"/>
      <c r="C25" s="1" t="s">
        <v>193</v>
      </c>
      <c r="D25" s="18"/>
      <c r="E25" s="48"/>
      <c r="L25" s="954" t="s">
        <v>194</v>
      </c>
      <c r="M25" s="954"/>
      <c r="N25" s="954"/>
      <c r="O25" s="954"/>
      <c r="P25" s="960">
        <v>298000</v>
      </c>
      <c r="Q25" s="960"/>
      <c r="R25" s="960"/>
      <c r="S25" s="1" t="s">
        <v>187</v>
      </c>
      <c r="T25" s="27" t="s">
        <v>183</v>
      </c>
      <c r="U25" s="956">
        <f>IF(D26="○",P25,0)</f>
        <v>0</v>
      </c>
      <c r="V25" s="956"/>
      <c r="W25" s="956"/>
      <c r="X25" s="956"/>
      <c r="Y25" s="10" t="s">
        <v>184</v>
      </c>
    </row>
    <row r="26" spans="1:25" s="10" customFormat="1" ht="19.5" customHeight="1">
      <c r="C26" s="16"/>
      <c r="D26" s="247"/>
      <c r="E26" s="957"/>
      <c r="F26" s="958"/>
      <c r="G26" s="958"/>
      <c r="H26" s="958"/>
      <c r="I26" s="958"/>
      <c r="J26" s="958"/>
      <c r="K26" s="958"/>
      <c r="L26" s="958"/>
      <c r="M26" s="958"/>
      <c r="N26" s="958"/>
      <c r="O26" s="958"/>
      <c r="P26" s="958"/>
      <c r="Q26" s="958"/>
      <c r="R26" s="958"/>
      <c r="S26" s="958"/>
      <c r="T26" s="27"/>
      <c r="U26" s="246"/>
      <c r="V26" s="246"/>
      <c r="W26" s="246"/>
      <c r="X26" s="246"/>
    </row>
    <row r="27" spans="1:25" s="10" customFormat="1">
      <c r="C27" s="16"/>
      <c r="D27" s="973" t="s">
        <v>195</v>
      </c>
      <c r="E27" s="973"/>
      <c r="F27" s="973"/>
      <c r="G27" s="973"/>
      <c r="H27" s="973"/>
      <c r="I27" s="973"/>
      <c r="J27" s="973"/>
      <c r="K27" s="973"/>
      <c r="L27" s="973"/>
      <c r="M27" s="973"/>
      <c r="N27" s="973"/>
      <c r="O27" s="973"/>
      <c r="P27" s="973"/>
      <c r="Q27" s="973"/>
      <c r="R27" s="973"/>
      <c r="S27" s="973"/>
      <c r="T27" s="27"/>
      <c r="U27" s="246"/>
      <c r="V27" s="246"/>
      <c r="W27" s="246"/>
      <c r="X27" s="246"/>
    </row>
    <row r="28" spans="1:25" s="10" customFormat="1" ht="30" customHeight="1">
      <c r="A28" s="1"/>
      <c r="B28" s="15"/>
      <c r="C28" s="15"/>
      <c r="D28" s="18"/>
      <c r="E28" s="128"/>
      <c r="F28" s="128"/>
      <c r="G28" s="128"/>
      <c r="H28" s="1"/>
      <c r="I28" s="1"/>
      <c r="J28" s="1"/>
      <c r="K28" s="19"/>
      <c r="L28" s="1"/>
      <c r="M28" s="20"/>
      <c r="N28" s="20"/>
      <c r="O28" s="20"/>
      <c r="P28" s="20"/>
      <c r="Q28" s="128"/>
      <c r="R28" s="128"/>
      <c r="S28" s="1"/>
      <c r="T28" s="18"/>
      <c r="U28" s="48"/>
      <c r="V28" s="48"/>
      <c r="W28" s="48"/>
      <c r="X28" s="48"/>
      <c r="Y28" s="1"/>
    </row>
    <row r="29" spans="1:25">
      <c r="A29" s="10"/>
      <c r="C29" s="1" t="s">
        <v>196</v>
      </c>
      <c r="D29" s="18"/>
      <c r="E29" s="48"/>
      <c r="N29" s="954" t="s">
        <v>194</v>
      </c>
      <c r="O29" s="954"/>
      <c r="P29" s="960">
        <v>725500</v>
      </c>
      <c r="Q29" s="960"/>
      <c r="R29" s="960"/>
      <c r="S29" s="1" t="s">
        <v>187</v>
      </c>
      <c r="T29" s="27" t="s">
        <v>183</v>
      </c>
      <c r="U29" s="956">
        <f>IF(D30="○",P29,0)</f>
        <v>0</v>
      </c>
      <c r="V29" s="956"/>
      <c r="W29" s="956"/>
      <c r="X29" s="956"/>
      <c r="Y29" s="10" t="s">
        <v>184</v>
      </c>
    </row>
    <row r="30" spans="1:25" s="10" customFormat="1" ht="19.5" customHeight="1">
      <c r="C30" s="16"/>
      <c r="D30" s="247"/>
      <c r="E30" s="957"/>
      <c r="F30" s="958"/>
      <c r="G30" s="958"/>
      <c r="H30" s="958"/>
      <c r="I30" s="958"/>
      <c r="J30" s="958"/>
      <c r="K30" s="958"/>
      <c r="L30" s="958"/>
      <c r="M30" s="958"/>
      <c r="N30" s="958"/>
      <c r="O30" s="958"/>
      <c r="P30" s="958"/>
      <c r="Q30" s="958"/>
      <c r="R30" s="958"/>
      <c r="S30" s="958"/>
      <c r="T30" s="27"/>
      <c r="U30" s="246"/>
      <c r="V30" s="246"/>
      <c r="W30" s="246"/>
      <c r="X30" s="246"/>
    </row>
    <row r="31" spans="1:25" s="10" customFormat="1" ht="19.5" customHeight="1">
      <c r="C31" s="16"/>
      <c r="D31" s="959" t="s">
        <v>197</v>
      </c>
      <c r="E31" s="959"/>
      <c r="F31" s="959"/>
      <c r="G31" s="959"/>
      <c r="H31" s="959"/>
      <c r="I31" s="959"/>
      <c r="J31" s="959"/>
      <c r="K31" s="959"/>
      <c r="L31" s="959"/>
      <c r="M31" s="959"/>
      <c r="N31" s="959"/>
      <c r="O31" s="959"/>
      <c r="P31" s="959"/>
      <c r="Q31" s="959"/>
      <c r="R31" s="959"/>
      <c r="S31" s="959"/>
      <c r="T31" s="27"/>
      <c r="U31" s="246"/>
      <c r="V31" s="246"/>
      <c r="W31" s="246"/>
      <c r="X31" s="246"/>
    </row>
    <row r="32" spans="1:25" s="10" customFormat="1" ht="24.75" customHeight="1">
      <c r="A32" s="1"/>
      <c r="B32" s="15"/>
      <c r="C32" s="15"/>
      <c r="D32" s="18"/>
      <c r="E32" s="128"/>
      <c r="F32" s="128"/>
      <c r="G32" s="128"/>
      <c r="H32" s="1"/>
      <c r="I32" s="1"/>
      <c r="J32" s="1"/>
      <c r="K32" s="19"/>
      <c r="L32" s="1"/>
      <c r="M32" s="20"/>
      <c r="N32" s="20"/>
      <c r="O32" s="20"/>
      <c r="P32" s="20"/>
      <c r="Q32" s="128"/>
      <c r="R32" s="128"/>
      <c r="S32" s="1"/>
      <c r="T32" s="18"/>
      <c r="U32" s="48"/>
      <c r="V32" s="48"/>
      <c r="W32" s="48"/>
      <c r="X32" s="48"/>
      <c r="Y32" s="1"/>
    </row>
    <row r="33" spans="1:25">
      <c r="A33" s="10"/>
      <c r="C33" s="1" t="s">
        <v>198</v>
      </c>
      <c r="D33" s="18"/>
      <c r="E33" s="48"/>
      <c r="N33" s="954" t="s">
        <v>194</v>
      </c>
      <c r="O33" s="954"/>
      <c r="P33" s="960">
        <v>104000</v>
      </c>
      <c r="Q33" s="960"/>
      <c r="R33" s="960"/>
      <c r="S33" s="1" t="s">
        <v>187</v>
      </c>
      <c r="T33" s="27" t="s">
        <v>183</v>
      </c>
      <c r="U33" s="956">
        <f>IF(D34="○",P33,0)</f>
        <v>0</v>
      </c>
      <c r="V33" s="956"/>
      <c r="W33" s="956"/>
      <c r="X33" s="956"/>
      <c r="Y33" s="10" t="s">
        <v>184</v>
      </c>
    </row>
    <row r="34" spans="1:25" s="10" customFormat="1" ht="19.5" customHeight="1">
      <c r="C34" s="16"/>
      <c r="D34" s="247"/>
      <c r="E34" s="957"/>
      <c r="F34" s="958"/>
      <c r="G34" s="958"/>
      <c r="H34" s="958"/>
      <c r="I34" s="958"/>
      <c r="J34" s="958"/>
      <c r="K34" s="958"/>
      <c r="L34" s="958"/>
      <c r="M34" s="958"/>
      <c r="N34" s="958"/>
      <c r="O34" s="958"/>
      <c r="P34" s="958"/>
      <c r="Q34" s="958"/>
      <c r="R34" s="958"/>
      <c r="S34" s="958"/>
      <c r="T34" s="27"/>
      <c r="U34" s="246"/>
      <c r="V34" s="246"/>
      <c r="W34" s="246"/>
      <c r="X34" s="246"/>
    </row>
    <row r="35" spans="1:25" s="10" customFormat="1" ht="19.5" customHeight="1">
      <c r="C35" s="16"/>
      <c r="D35" s="959" t="s">
        <v>199</v>
      </c>
      <c r="E35" s="959"/>
      <c r="F35" s="959"/>
      <c r="G35" s="959"/>
      <c r="H35" s="959"/>
      <c r="I35" s="959"/>
      <c r="J35" s="959"/>
      <c r="K35" s="959"/>
      <c r="L35" s="959"/>
      <c r="M35" s="959"/>
      <c r="N35" s="959"/>
      <c r="O35" s="959"/>
      <c r="P35" s="959"/>
      <c r="Q35" s="959"/>
      <c r="R35" s="959"/>
      <c r="S35" s="959"/>
      <c r="T35" s="27"/>
      <c r="U35" s="246"/>
      <c r="V35" s="246"/>
      <c r="W35" s="246"/>
      <c r="X35" s="246"/>
    </row>
    <row r="36" spans="1:25" s="10" customFormat="1" ht="30" customHeight="1">
      <c r="A36" s="1"/>
      <c r="B36" s="15"/>
      <c r="C36" s="15"/>
      <c r="D36" s="18"/>
      <c r="E36" s="128"/>
      <c r="F36" s="128"/>
      <c r="G36" s="128"/>
      <c r="H36" s="1"/>
      <c r="I36" s="1"/>
      <c r="J36" s="1"/>
      <c r="K36" s="19"/>
      <c r="L36" s="1"/>
      <c r="M36" s="20"/>
      <c r="N36" s="20"/>
      <c r="O36" s="20"/>
      <c r="P36" s="20"/>
      <c r="Q36" s="128"/>
      <c r="R36" s="128"/>
      <c r="S36" s="1"/>
      <c r="T36" s="18"/>
      <c r="U36" s="48"/>
      <c r="V36" s="48"/>
      <c r="W36" s="48"/>
      <c r="X36" s="48"/>
      <c r="Y36" s="1"/>
    </row>
    <row r="37" spans="1:25" s="10" customFormat="1">
      <c r="B37" s="1"/>
      <c r="C37" s="1" t="s">
        <v>200</v>
      </c>
      <c r="D37" s="18"/>
      <c r="E37" s="48"/>
      <c r="F37" s="1"/>
      <c r="G37" s="1"/>
      <c r="H37" s="1"/>
      <c r="I37" s="1"/>
      <c r="J37" s="1"/>
      <c r="K37" s="1"/>
      <c r="L37" s="1"/>
      <c r="M37" s="1"/>
      <c r="N37" s="954" t="s">
        <v>194</v>
      </c>
      <c r="O37" s="954"/>
      <c r="P37" s="960">
        <v>187000</v>
      </c>
      <c r="Q37" s="960"/>
      <c r="R37" s="960"/>
      <c r="S37" s="1" t="s">
        <v>187</v>
      </c>
      <c r="T37" s="27" t="s">
        <v>183</v>
      </c>
      <c r="U37" s="956">
        <f>IF(D38="○",P37,0)</f>
        <v>0</v>
      </c>
      <c r="V37" s="956"/>
      <c r="W37" s="956"/>
      <c r="X37" s="956"/>
      <c r="Y37" s="10" t="s">
        <v>184</v>
      </c>
    </row>
    <row r="38" spans="1:25" s="10" customFormat="1" ht="19.5" customHeight="1">
      <c r="C38" s="16"/>
      <c r="D38" s="247"/>
      <c r="E38" s="957"/>
      <c r="F38" s="958"/>
      <c r="G38" s="958"/>
      <c r="H38" s="958"/>
      <c r="I38" s="958"/>
      <c r="J38" s="958"/>
      <c r="K38" s="958"/>
      <c r="L38" s="958"/>
      <c r="M38" s="958"/>
      <c r="N38" s="958"/>
      <c r="O38" s="958"/>
      <c r="P38" s="958"/>
      <c r="Q38" s="958"/>
      <c r="R38" s="958"/>
      <c r="S38" s="958"/>
      <c r="T38" s="27"/>
      <c r="U38" s="246"/>
      <c r="V38" s="246"/>
      <c r="W38" s="246"/>
      <c r="X38" s="246"/>
    </row>
    <row r="39" spans="1:25" s="10" customFormat="1" ht="40.5" customHeight="1">
      <c r="C39" s="16"/>
      <c r="D39" s="959" t="s">
        <v>201</v>
      </c>
      <c r="E39" s="959"/>
      <c r="F39" s="959"/>
      <c r="G39" s="959"/>
      <c r="H39" s="959"/>
      <c r="I39" s="959"/>
      <c r="J39" s="959"/>
      <c r="K39" s="959"/>
      <c r="L39" s="959"/>
      <c r="M39" s="959"/>
      <c r="N39" s="959"/>
      <c r="O39" s="959"/>
      <c r="P39" s="959"/>
      <c r="Q39" s="959"/>
      <c r="R39" s="959"/>
      <c r="S39" s="959"/>
      <c r="T39" s="27"/>
      <c r="U39" s="246"/>
      <c r="V39" s="246"/>
      <c r="W39" s="246"/>
      <c r="X39" s="246"/>
    </row>
    <row r="40" spans="1:25">
      <c r="A40" s="10"/>
      <c r="C40" s="1" t="s">
        <v>202</v>
      </c>
      <c r="D40" s="18"/>
      <c r="E40" s="48"/>
      <c r="N40" s="954" t="s">
        <v>203</v>
      </c>
      <c r="O40" s="954"/>
      <c r="P40" s="954"/>
      <c r="Q40" s="955">
        <v>11800</v>
      </c>
      <c r="R40" s="955"/>
      <c r="S40" s="1" t="s">
        <v>187</v>
      </c>
      <c r="T40" s="27" t="s">
        <v>183</v>
      </c>
      <c r="U40" s="956">
        <f>IF(D41="○",Q40*H41,0)</f>
        <v>0</v>
      </c>
      <c r="V40" s="956"/>
      <c r="W40" s="956"/>
      <c r="X40" s="956"/>
      <c r="Y40" s="10" t="s">
        <v>184</v>
      </c>
    </row>
    <row r="41" spans="1:25" ht="19.5" customHeight="1">
      <c r="A41" s="10"/>
      <c r="B41" s="10"/>
      <c r="C41" s="16"/>
      <c r="D41" s="247"/>
      <c r="E41" s="974" t="s">
        <v>204</v>
      </c>
      <c r="F41" s="975"/>
      <c r="G41" s="975"/>
      <c r="H41" s="976"/>
      <c r="I41" s="976"/>
      <c r="J41" s="15" t="s">
        <v>205</v>
      </c>
      <c r="K41" s="248"/>
      <c r="L41" s="248"/>
      <c r="M41" s="248"/>
      <c r="N41" s="248"/>
      <c r="O41" s="248"/>
      <c r="P41" s="248"/>
      <c r="Q41" s="248"/>
      <c r="R41" s="248"/>
      <c r="S41" s="248"/>
      <c r="T41" s="27"/>
      <c r="U41" s="246"/>
      <c r="V41" s="246"/>
      <c r="W41" s="246"/>
      <c r="X41" s="246"/>
      <c r="Y41" s="10"/>
    </row>
    <row r="42" spans="1:25" ht="9" customHeight="1">
      <c r="A42" s="10"/>
      <c r="B42" s="10"/>
      <c r="C42" s="16"/>
      <c r="D42" s="959" t="s">
        <v>206</v>
      </c>
      <c r="E42" s="959"/>
      <c r="F42" s="959"/>
      <c r="G42" s="959"/>
      <c r="H42" s="959"/>
      <c r="I42" s="959"/>
      <c r="J42" s="959"/>
      <c r="K42" s="959"/>
      <c r="L42" s="959"/>
      <c r="M42" s="959"/>
      <c r="N42" s="959"/>
      <c r="O42" s="959"/>
      <c r="P42" s="959"/>
      <c r="Q42" s="959"/>
      <c r="R42" s="959"/>
      <c r="S42" s="959"/>
      <c r="T42" s="27"/>
      <c r="U42" s="246"/>
      <c r="V42" s="246"/>
      <c r="W42" s="246"/>
      <c r="X42" s="246"/>
      <c r="Y42" s="10"/>
    </row>
    <row r="43" spans="1:25" ht="15.75" customHeight="1">
      <c r="B43" s="169"/>
      <c r="C43" s="169"/>
      <c r="D43" s="18"/>
      <c r="E43" s="128"/>
      <c r="F43" s="128"/>
      <c r="G43" s="128"/>
      <c r="K43" s="19"/>
      <c r="Q43" s="128"/>
      <c r="R43" s="128"/>
      <c r="T43" s="18"/>
      <c r="U43" s="48"/>
      <c r="V43" s="48"/>
      <c r="W43" s="48"/>
      <c r="X43" s="48"/>
    </row>
    <row r="44" spans="1:25">
      <c r="B44" s="21"/>
      <c r="C44" s="21"/>
      <c r="D44" s="21"/>
      <c r="E44" s="21"/>
      <c r="F44" s="21"/>
      <c r="G44" s="21"/>
      <c r="H44" s="21"/>
      <c r="I44" s="21"/>
      <c r="J44" s="21"/>
      <c r="K44" s="21"/>
      <c r="L44" s="21"/>
      <c r="M44" s="21"/>
      <c r="N44" s="21"/>
      <c r="O44" s="21"/>
      <c r="P44" s="977" t="s">
        <v>207</v>
      </c>
      <c r="Q44" s="977"/>
      <c r="R44" s="977"/>
      <c r="S44" s="977"/>
      <c r="T44" s="27" t="s">
        <v>183</v>
      </c>
      <c r="U44" s="978">
        <f>SUM(U11,U25,U29,U33,U37,U40)</f>
        <v>0</v>
      </c>
      <c r="V44" s="979"/>
      <c r="W44" s="979"/>
      <c r="X44" s="979"/>
      <c r="Y44" s="10" t="s">
        <v>184</v>
      </c>
    </row>
    <row r="45" spans="1:25" ht="11.25" customHeight="1">
      <c r="B45" s="15"/>
      <c r="C45" s="15"/>
      <c r="D45" s="18"/>
      <c r="E45" s="128"/>
      <c r="F45" s="128"/>
      <c r="G45" s="128"/>
      <c r="K45" s="19"/>
      <c r="M45" s="20"/>
      <c r="N45" s="20"/>
      <c r="O45" s="20"/>
      <c r="P45" s="20"/>
      <c r="Q45" s="128"/>
      <c r="R45" s="128"/>
      <c r="T45" s="18"/>
      <c r="U45" s="48"/>
      <c r="V45" s="48"/>
      <c r="W45" s="48"/>
      <c r="X45" s="48"/>
    </row>
    <row r="46" spans="1:25">
      <c r="B46" s="187" t="s">
        <v>208</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row>
    <row r="47" spans="1:25">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row>
    <row r="48" spans="1:25">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sheetData>
  <dataConsolidate/>
  <mergeCells count="54">
    <mergeCell ref="E41:G41"/>
    <mergeCell ref="H41:I41"/>
    <mergeCell ref="D42:S42"/>
    <mergeCell ref="P44:S44"/>
    <mergeCell ref="U44:X44"/>
    <mergeCell ref="U25:X25"/>
    <mergeCell ref="L22:O22"/>
    <mergeCell ref="E26:S26"/>
    <mergeCell ref="D27:S27"/>
    <mergeCell ref="N29:O29"/>
    <mergeCell ref="P29:R29"/>
    <mergeCell ref="U29:X2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B19:C19"/>
    <mergeCell ref="E19:G19"/>
    <mergeCell ref="L19:O19"/>
    <mergeCell ref="P19:Q19"/>
    <mergeCell ref="R19:S19"/>
    <mergeCell ref="B22:C22"/>
    <mergeCell ref="E22:G22"/>
    <mergeCell ref="E30:S30"/>
    <mergeCell ref="D31:S31"/>
    <mergeCell ref="N33:O33"/>
    <mergeCell ref="P33:R33"/>
    <mergeCell ref="P22:Q22"/>
    <mergeCell ref="R22:S22"/>
    <mergeCell ref="L25:O25"/>
    <mergeCell ref="P25:R25"/>
    <mergeCell ref="N40:P40"/>
    <mergeCell ref="Q40:R40"/>
    <mergeCell ref="U40:X40"/>
    <mergeCell ref="U33:X33"/>
    <mergeCell ref="E34:S34"/>
    <mergeCell ref="D35:S35"/>
    <mergeCell ref="D39:S39"/>
    <mergeCell ref="N37:O37"/>
    <mergeCell ref="P37:R37"/>
    <mergeCell ref="E38:S38"/>
    <mergeCell ref="U37:X37"/>
  </mergeCells>
  <phoneticPr fontId="4"/>
  <conditionalFormatting sqref="P16:Q16">
    <cfRule type="expression" dxfId="161" priority="3" stopIfTrue="1">
      <formula>AND($L$8&gt;=1,$L$8&lt;8)</formula>
    </cfRule>
  </conditionalFormatting>
  <conditionalFormatting sqref="P19:Q19">
    <cfRule type="expression" dxfId="160" priority="2" stopIfTrue="1">
      <formula>AND($L$8&gt;=8,$L$8&lt;15)</formula>
    </cfRule>
  </conditionalFormatting>
  <conditionalFormatting sqref="P22:Q22">
    <cfRule type="expression" dxfId="159"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F2" sqref="F2"/>
    </sheetView>
  </sheetViews>
  <sheetFormatPr defaultRowHeight="17.25" outlineLevelCol="1"/>
  <cols>
    <col min="1" max="1" width="3.625" style="751" customWidth="1"/>
    <col min="2" max="9" width="22.5" style="751" customWidth="1"/>
    <col min="10" max="12" width="20.75" style="751" customWidth="1"/>
    <col min="13" max="13" width="5.625" style="751" hidden="1" customWidth="1" outlineLevel="1"/>
    <col min="14" max="15" width="9" style="751" hidden="1" customWidth="1" outlineLevel="1"/>
    <col min="16" max="16" width="9" style="751" collapsed="1"/>
    <col min="17" max="261" width="9" style="751"/>
    <col min="262" max="262" width="15.75" style="751" customWidth="1"/>
    <col min="263" max="268" width="12.125" style="751" customWidth="1"/>
    <col min="269" max="269" width="11.875" style="751" customWidth="1"/>
    <col min="270" max="517" width="9" style="751"/>
    <col min="518" max="518" width="15.75" style="751" customWidth="1"/>
    <col min="519" max="524" width="12.125" style="751" customWidth="1"/>
    <col min="525" max="525" width="11.875" style="751" customWidth="1"/>
    <col min="526" max="773" width="9" style="751"/>
    <col min="774" max="774" width="15.75" style="751" customWidth="1"/>
    <col min="775" max="780" width="12.125" style="751" customWidth="1"/>
    <col min="781" max="781" width="11.875" style="751" customWidth="1"/>
    <col min="782" max="1029" width="9" style="751"/>
    <col min="1030" max="1030" width="15.75" style="751" customWidth="1"/>
    <col min="1031" max="1036" width="12.125" style="751" customWidth="1"/>
    <col min="1037" max="1037" width="11.875" style="751" customWidth="1"/>
    <col min="1038" max="1285" width="9" style="751"/>
    <col min="1286" max="1286" width="15.75" style="751" customWidth="1"/>
    <col min="1287" max="1292" width="12.125" style="751" customWidth="1"/>
    <col min="1293" max="1293" width="11.875" style="751" customWidth="1"/>
    <col min="1294" max="1541" width="9" style="751"/>
    <col min="1542" max="1542" width="15.75" style="751" customWidth="1"/>
    <col min="1543" max="1548" width="12.125" style="751" customWidth="1"/>
    <col min="1549" max="1549" width="11.875" style="751" customWidth="1"/>
    <col min="1550" max="1797" width="9" style="751"/>
    <col min="1798" max="1798" width="15.75" style="751" customWidth="1"/>
    <col min="1799" max="1804" width="12.125" style="751" customWidth="1"/>
    <col min="1805" max="1805" width="11.875" style="751" customWidth="1"/>
    <col min="1806" max="2053" width="9" style="751"/>
    <col min="2054" max="2054" width="15.75" style="751" customWidth="1"/>
    <col min="2055" max="2060" width="12.125" style="751" customWidth="1"/>
    <col min="2061" max="2061" width="11.875" style="751" customWidth="1"/>
    <col min="2062" max="2309" width="9" style="751"/>
    <col min="2310" max="2310" width="15.75" style="751" customWidth="1"/>
    <col min="2311" max="2316" width="12.125" style="751" customWidth="1"/>
    <col min="2317" max="2317" width="11.875" style="751" customWidth="1"/>
    <col min="2318" max="2565" width="9" style="751"/>
    <col min="2566" max="2566" width="15.75" style="751" customWidth="1"/>
    <col min="2567" max="2572" width="12.125" style="751" customWidth="1"/>
    <col min="2573" max="2573" width="11.875" style="751" customWidth="1"/>
    <col min="2574" max="2821" width="9" style="751"/>
    <col min="2822" max="2822" width="15.75" style="751" customWidth="1"/>
    <col min="2823" max="2828" width="12.125" style="751" customWidth="1"/>
    <col min="2829" max="2829" width="11.875" style="751" customWidth="1"/>
    <col min="2830" max="3077" width="9" style="751"/>
    <col min="3078" max="3078" width="15.75" style="751" customWidth="1"/>
    <col min="3079" max="3084" width="12.125" style="751" customWidth="1"/>
    <col min="3085" max="3085" width="11.875" style="751" customWidth="1"/>
    <col min="3086" max="3333" width="9" style="751"/>
    <col min="3334" max="3334" width="15.75" style="751" customWidth="1"/>
    <col min="3335" max="3340" width="12.125" style="751" customWidth="1"/>
    <col min="3341" max="3341" width="11.875" style="751" customWidth="1"/>
    <col min="3342" max="3589" width="9" style="751"/>
    <col min="3590" max="3590" width="15.75" style="751" customWidth="1"/>
    <col min="3591" max="3596" width="12.125" style="751" customWidth="1"/>
    <col min="3597" max="3597" width="11.875" style="751" customWidth="1"/>
    <col min="3598" max="3845" width="9" style="751"/>
    <col min="3846" max="3846" width="15.75" style="751" customWidth="1"/>
    <col min="3847" max="3852" width="12.125" style="751" customWidth="1"/>
    <col min="3853" max="3853" width="11.875" style="751" customWidth="1"/>
    <col min="3854" max="4101" width="9" style="751"/>
    <col min="4102" max="4102" width="15.75" style="751" customWidth="1"/>
    <col min="4103" max="4108" width="12.125" style="751" customWidth="1"/>
    <col min="4109" max="4109" width="11.875" style="751" customWidth="1"/>
    <col min="4110" max="4357" width="9" style="751"/>
    <col min="4358" max="4358" width="15.75" style="751" customWidth="1"/>
    <col min="4359" max="4364" width="12.125" style="751" customWidth="1"/>
    <col min="4365" max="4365" width="11.875" style="751" customWidth="1"/>
    <col min="4366" max="4613" width="9" style="751"/>
    <col min="4614" max="4614" width="15.75" style="751" customWidth="1"/>
    <col min="4615" max="4620" width="12.125" style="751" customWidth="1"/>
    <col min="4621" max="4621" width="11.875" style="751" customWidth="1"/>
    <col min="4622" max="4869" width="9" style="751"/>
    <col min="4870" max="4870" width="15.75" style="751" customWidth="1"/>
    <col min="4871" max="4876" width="12.125" style="751" customWidth="1"/>
    <col min="4877" max="4877" width="11.875" style="751" customWidth="1"/>
    <col min="4878" max="5125" width="9" style="751"/>
    <col min="5126" max="5126" width="15.75" style="751" customWidth="1"/>
    <col min="5127" max="5132" width="12.125" style="751" customWidth="1"/>
    <col min="5133" max="5133" width="11.875" style="751" customWidth="1"/>
    <col min="5134" max="5381" width="9" style="751"/>
    <col min="5382" max="5382" width="15.75" style="751" customWidth="1"/>
    <col min="5383" max="5388" width="12.125" style="751" customWidth="1"/>
    <col min="5389" max="5389" width="11.875" style="751" customWidth="1"/>
    <col min="5390" max="5637" width="9" style="751"/>
    <col min="5638" max="5638" width="15.75" style="751" customWidth="1"/>
    <col min="5639" max="5644" width="12.125" style="751" customWidth="1"/>
    <col min="5645" max="5645" width="11.875" style="751" customWidth="1"/>
    <col min="5646" max="5893" width="9" style="751"/>
    <col min="5894" max="5894" width="15.75" style="751" customWidth="1"/>
    <col min="5895" max="5900" width="12.125" style="751" customWidth="1"/>
    <col min="5901" max="5901" width="11.875" style="751" customWidth="1"/>
    <col min="5902" max="6149" width="9" style="751"/>
    <col min="6150" max="6150" width="15.75" style="751" customWidth="1"/>
    <col min="6151" max="6156" width="12.125" style="751" customWidth="1"/>
    <col min="6157" max="6157" width="11.875" style="751" customWidth="1"/>
    <col min="6158" max="6405" width="9" style="751"/>
    <col min="6406" max="6406" width="15.75" style="751" customWidth="1"/>
    <col min="6407" max="6412" width="12.125" style="751" customWidth="1"/>
    <col min="6413" max="6413" width="11.875" style="751" customWidth="1"/>
    <col min="6414" max="6661" width="9" style="751"/>
    <col min="6662" max="6662" width="15.75" style="751" customWidth="1"/>
    <col min="6663" max="6668" width="12.125" style="751" customWidth="1"/>
    <col min="6669" max="6669" width="11.875" style="751" customWidth="1"/>
    <col min="6670" max="6917" width="9" style="751"/>
    <col min="6918" max="6918" width="15.75" style="751" customWidth="1"/>
    <col min="6919" max="6924" width="12.125" style="751" customWidth="1"/>
    <col min="6925" max="6925" width="11.875" style="751" customWidth="1"/>
    <col min="6926" max="7173" width="9" style="751"/>
    <col min="7174" max="7174" width="15.75" style="751" customWidth="1"/>
    <col min="7175" max="7180" width="12.125" style="751" customWidth="1"/>
    <col min="7181" max="7181" width="11.875" style="751" customWidth="1"/>
    <col min="7182" max="7429" width="9" style="751"/>
    <col min="7430" max="7430" width="15.75" style="751" customWidth="1"/>
    <col min="7431" max="7436" width="12.125" style="751" customWidth="1"/>
    <col min="7437" max="7437" width="11.875" style="751" customWidth="1"/>
    <col min="7438" max="7685" width="9" style="751"/>
    <col min="7686" max="7686" width="15.75" style="751" customWidth="1"/>
    <col min="7687" max="7692" width="12.125" style="751" customWidth="1"/>
    <col min="7693" max="7693" width="11.875" style="751" customWidth="1"/>
    <col min="7694" max="7941" width="9" style="751"/>
    <col min="7942" max="7942" width="15.75" style="751" customWidth="1"/>
    <col min="7943" max="7948" width="12.125" style="751" customWidth="1"/>
    <col min="7949" max="7949" width="11.875" style="751" customWidth="1"/>
    <col min="7950" max="8197" width="9" style="751"/>
    <col min="8198" max="8198" width="15.75" style="751" customWidth="1"/>
    <col min="8199" max="8204" width="12.125" style="751" customWidth="1"/>
    <col min="8205" max="8205" width="11.875" style="751" customWidth="1"/>
    <col min="8206" max="8453" width="9" style="751"/>
    <col min="8454" max="8454" width="15.75" style="751" customWidth="1"/>
    <col min="8455" max="8460" width="12.125" style="751" customWidth="1"/>
    <col min="8461" max="8461" width="11.875" style="751" customWidth="1"/>
    <col min="8462" max="8709" width="9" style="751"/>
    <col min="8710" max="8710" width="15.75" style="751" customWidth="1"/>
    <col min="8711" max="8716" width="12.125" style="751" customWidth="1"/>
    <col min="8717" max="8717" width="11.875" style="751" customWidth="1"/>
    <col min="8718" max="8965" width="9" style="751"/>
    <col min="8966" max="8966" width="15.75" style="751" customWidth="1"/>
    <col min="8967" max="8972" width="12.125" style="751" customWidth="1"/>
    <col min="8973" max="8973" width="11.875" style="751" customWidth="1"/>
    <col min="8974" max="9221" width="9" style="751"/>
    <col min="9222" max="9222" width="15.75" style="751" customWidth="1"/>
    <col min="9223" max="9228" width="12.125" style="751" customWidth="1"/>
    <col min="9229" max="9229" width="11.875" style="751" customWidth="1"/>
    <col min="9230" max="9477" width="9" style="751"/>
    <col min="9478" max="9478" width="15.75" style="751" customWidth="1"/>
    <col min="9479" max="9484" width="12.125" style="751" customWidth="1"/>
    <col min="9485" max="9485" width="11.875" style="751" customWidth="1"/>
    <col min="9486" max="9733" width="9" style="751"/>
    <col min="9734" max="9734" width="15.75" style="751" customWidth="1"/>
    <col min="9735" max="9740" width="12.125" style="751" customWidth="1"/>
    <col min="9741" max="9741" width="11.875" style="751" customWidth="1"/>
    <col min="9742" max="9989" width="9" style="751"/>
    <col min="9990" max="9990" width="15.75" style="751" customWidth="1"/>
    <col min="9991" max="9996" width="12.125" style="751" customWidth="1"/>
    <col min="9997" max="9997" width="11.875" style="751" customWidth="1"/>
    <col min="9998" max="10245" width="9" style="751"/>
    <col min="10246" max="10246" width="15.75" style="751" customWidth="1"/>
    <col min="10247" max="10252" width="12.125" style="751" customWidth="1"/>
    <col min="10253" max="10253" width="11.875" style="751" customWidth="1"/>
    <col min="10254" max="10501" width="9" style="751"/>
    <col min="10502" max="10502" width="15.75" style="751" customWidth="1"/>
    <col min="10503" max="10508" width="12.125" style="751" customWidth="1"/>
    <col min="10509" max="10509" width="11.875" style="751" customWidth="1"/>
    <col min="10510" max="10757" width="9" style="751"/>
    <col min="10758" max="10758" width="15.75" style="751" customWidth="1"/>
    <col min="10759" max="10764" width="12.125" style="751" customWidth="1"/>
    <col min="10765" max="10765" width="11.875" style="751" customWidth="1"/>
    <col min="10766" max="11013" width="9" style="751"/>
    <col min="11014" max="11014" width="15.75" style="751" customWidth="1"/>
    <col min="11015" max="11020" width="12.125" style="751" customWidth="1"/>
    <col min="11021" max="11021" width="11.875" style="751" customWidth="1"/>
    <col min="11022" max="11269" width="9" style="751"/>
    <col min="11270" max="11270" width="15.75" style="751" customWidth="1"/>
    <col min="11271" max="11276" width="12.125" style="751" customWidth="1"/>
    <col min="11277" max="11277" width="11.875" style="751" customWidth="1"/>
    <col min="11278" max="11525" width="9" style="751"/>
    <col min="11526" max="11526" width="15.75" style="751" customWidth="1"/>
    <col min="11527" max="11532" width="12.125" style="751" customWidth="1"/>
    <col min="11533" max="11533" width="11.875" style="751" customWidth="1"/>
    <col min="11534" max="11781" width="9" style="751"/>
    <col min="11782" max="11782" width="15.75" style="751" customWidth="1"/>
    <col min="11783" max="11788" width="12.125" style="751" customWidth="1"/>
    <col min="11789" max="11789" width="11.875" style="751" customWidth="1"/>
    <col min="11790" max="12037" width="9" style="751"/>
    <col min="12038" max="12038" width="15.75" style="751" customWidth="1"/>
    <col min="12039" max="12044" width="12.125" style="751" customWidth="1"/>
    <col min="12045" max="12045" width="11.875" style="751" customWidth="1"/>
    <col min="12046" max="12293" width="9" style="751"/>
    <col min="12294" max="12294" width="15.75" style="751" customWidth="1"/>
    <col min="12295" max="12300" width="12.125" style="751" customWidth="1"/>
    <col min="12301" max="12301" width="11.875" style="751" customWidth="1"/>
    <col min="12302" max="12549" width="9" style="751"/>
    <col min="12550" max="12550" width="15.75" style="751" customWidth="1"/>
    <col min="12551" max="12556" width="12.125" style="751" customWidth="1"/>
    <col min="12557" max="12557" width="11.875" style="751" customWidth="1"/>
    <col min="12558" max="12805" width="9" style="751"/>
    <col min="12806" max="12806" width="15.75" style="751" customWidth="1"/>
    <col min="12807" max="12812" width="12.125" style="751" customWidth="1"/>
    <col min="12813" max="12813" width="11.875" style="751" customWidth="1"/>
    <col min="12814" max="13061" width="9" style="751"/>
    <col min="13062" max="13062" width="15.75" style="751" customWidth="1"/>
    <col min="13063" max="13068" width="12.125" style="751" customWidth="1"/>
    <col min="13069" max="13069" width="11.875" style="751" customWidth="1"/>
    <col min="13070" max="13317" width="9" style="751"/>
    <col min="13318" max="13318" width="15.75" style="751" customWidth="1"/>
    <col min="13319" max="13324" width="12.125" style="751" customWidth="1"/>
    <col min="13325" max="13325" width="11.875" style="751" customWidth="1"/>
    <col min="13326" max="13573" width="9" style="751"/>
    <col min="13574" max="13574" width="15.75" style="751" customWidth="1"/>
    <col min="13575" max="13580" width="12.125" style="751" customWidth="1"/>
    <col min="13581" max="13581" width="11.875" style="751" customWidth="1"/>
    <col min="13582" max="13829" width="9" style="751"/>
    <col min="13830" max="13830" width="15.75" style="751" customWidth="1"/>
    <col min="13831" max="13836" width="12.125" style="751" customWidth="1"/>
    <col min="13837" max="13837" width="11.875" style="751" customWidth="1"/>
    <col min="13838" max="14085" width="9" style="751"/>
    <col min="14086" max="14086" width="15.75" style="751" customWidth="1"/>
    <col min="14087" max="14092" width="12.125" style="751" customWidth="1"/>
    <col min="14093" max="14093" width="11.875" style="751" customWidth="1"/>
    <col min="14094" max="14341" width="9" style="751"/>
    <col min="14342" max="14342" width="15.75" style="751" customWidth="1"/>
    <col min="14343" max="14348" width="12.125" style="751" customWidth="1"/>
    <col min="14349" max="14349" width="11.875" style="751" customWidth="1"/>
    <col min="14350" max="14597" width="9" style="751"/>
    <col min="14598" max="14598" width="15.75" style="751" customWidth="1"/>
    <col min="14599" max="14604" width="12.125" style="751" customWidth="1"/>
    <col min="14605" max="14605" width="11.875" style="751" customWidth="1"/>
    <col min="14606" max="14853" width="9" style="751"/>
    <col min="14854" max="14854" width="15.75" style="751" customWidth="1"/>
    <col min="14855" max="14860" width="12.125" style="751" customWidth="1"/>
    <col min="14861" max="14861" width="11.875" style="751" customWidth="1"/>
    <col min="14862" max="15109" width="9" style="751"/>
    <col min="15110" max="15110" width="15.75" style="751" customWidth="1"/>
    <col min="15111" max="15116" width="12.125" style="751" customWidth="1"/>
    <col min="15117" max="15117" width="11.875" style="751" customWidth="1"/>
    <col min="15118" max="15365" width="9" style="751"/>
    <col min="15366" max="15366" width="15.75" style="751" customWidth="1"/>
    <col min="15367" max="15372" width="12.125" style="751" customWidth="1"/>
    <col min="15373" max="15373" width="11.875" style="751" customWidth="1"/>
    <col min="15374" max="15621" width="9" style="751"/>
    <col min="15622" max="15622" width="15.75" style="751" customWidth="1"/>
    <col min="15623" max="15628" width="12.125" style="751" customWidth="1"/>
    <col min="15629" max="15629" width="11.875" style="751" customWidth="1"/>
    <col min="15630" max="15877" width="9" style="751"/>
    <col min="15878" max="15878" width="15.75" style="751" customWidth="1"/>
    <col min="15879" max="15884" width="12.125" style="751" customWidth="1"/>
    <col min="15885" max="15885" width="11.875" style="751" customWidth="1"/>
    <col min="15886" max="16133" width="9" style="751"/>
    <col min="16134" max="16134" width="15.75" style="751" customWidth="1"/>
    <col min="16135" max="16140" width="12.125" style="751" customWidth="1"/>
    <col min="16141" max="16141" width="11.875" style="751" customWidth="1"/>
    <col min="16142" max="16384" width="9" style="751"/>
  </cols>
  <sheetData>
    <row r="1" spans="2:15" ht="16.5" customHeight="1">
      <c r="B1" s="751" t="s">
        <v>696</v>
      </c>
      <c r="C1" s="752"/>
    </row>
    <row r="2" spans="2:15" ht="13.5" customHeight="1"/>
    <row r="3" spans="2:15" ht="23.25" customHeight="1">
      <c r="B3" s="980" t="s">
        <v>140</v>
      </c>
      <c r="C3" s="980"/>
      <c r="D3" s="980"/>
      <c r="E3" s="980"/>
      <c r="F3" s="980"/>
      <c r="G3" s="980"/>
      <c r="H3" s="980"/>
      <c r="I3" s="980"/>
      <c r="J3" s="753"/>
      <c r="K3" s="753"/>
      <c r="L3" s="753"/>
    </row>
    <row r="4" spans="2:15" ht="13.5" customHeight="1">
      <c r="C4" s="753"/>
      <c r="D4" s="753"/>
      <c r="E4" s="753"/>
      <c r="F4" s="753"/>
      <c r="G4" s="753"/>
      <c r="H4" s="753"/>
      <c r="I4" s="753"/>
      <c r="J4" s="753"/>
      <c r="K4" s="753"/>
      <c r="L4" s="753"/>
    </row>
    <row r="5" spans="2:15" ht="23.25" customHeight="1">
      <c r="B5" s="751" t="s">
        <v>733</v>
      </c>
    </row>
    <row r="6" spans="2:15" ht="30" customHeight="1">
      <c r="B6" s="754"/>
      <c r="C6" s="981" t="s">
        <v>141</v>
      </c>
      <c r="D6" s="755" t="s">
        <v>142</v>
      </c>
      <c r="E6" s="983" t="s">
        <v>143</v>
      </c>
      <c r="F6" s="756" t="s">
        <v>144</v>
      </c>
      <c r="G6" s="981" t="s">
        <v>145</v>
      </c>
      <c r="H6" s="981" t="s">
        <v>146</v>
      </c>
      <c r="I6" s="981" t="s">
        <v>147</v>
      </c>
      <c r="J6" s="988" t="s">
        <v>148</v>
      </c>
      <c r="K6" s="990" t="s">
        <v>149</v>
      </c>
      <c r="L6" s="992" t="s">
        <v>150</v>
      </c>
      <c r="O6" s="751" t="s">
        <v>734</v>
      </c>
    </row>
    <row r="7" spans="2:15" ht="30" customHeight="1">
      <c r="B7" s="757" t="s">
        <v>151</v>
      </c>
      <c r="C7" s="982"/>
      <c r="D7" s="758" t="s">
        <v>152</v>
      </c>
      <c r="E7" s="984"/>
      <c r="F7" s="757" t="s">
        <v>153</v>
      </c>
      <c r="G7" s="982"/>
      <c r="H7" s="982"/>
      <c r="I7" s="982"/>
      <c r="J7" s="989"/>
      <c r="K7" s="991"/>
      <c r="L7" s="993"/>
    </row>
    <row r="8" spans="2:15" ht="30" customHeight="1">
      <c r="B8" s="759"/>
      <c r="C8" s="982"/>
      <c r="D8" s="758" t="s">
        <v>154</v>
      </c>
      <c r="E8" s="984"/>
      <c r="F8" s="757" t="s">
        <v>155</v>
      </c>
      <c r="G8" s="982"/>
      <c r="H8" s="982"/>
      <c r="I8" s="982"/>
      <c r="J8" s="989"/>
      <c r="K8" s="991"/>
      <c r="L8" s="993"/>
    </row>
    <row r="9" spans="2:15" ht="30" customHeight="1">
      <c r="B9" s="760"/>
      <c r="C9" s="761" t="s">
        <v>156</v>
      </c>
      <c r="D9" s="762" t="s">
        <v>157</v>
      </c>
      <c r="E9" s="762" t="s">
        <v>158</v>
      </c>
      <c r="F9" s="761" t="s">
        <v>159</v>
      </c>
      <c r="G9" s="761" t="s">
        <v>160</v>
      </c>
      <c r="H9" s="761" t="s">
        <v>161</v>
      </c>
      <c r="I9" s="761" t="s">
        <v>162</v>
      </c>
      <c r="J9" s="761" t="s">
        <v>163</v>
      </c>
      <c r="K9" s="763" t="s">
        <v>164</v>
      </c>
      <c r="L9" s="763" t="s">
        <v>165</v>
      </c>
    </row>
    <row r="10" spans="2:15" ht="30" customHeight="1">
      <c r="B10" s="764"/>
      <c r="C10" s="765" t="s">
        <v>166</v>
      </c>
      <c r="D10" s="765" t="s">
        <v>166</v>
      </c>
      <c r="E10" s="766" t="s">
        <v>166</v>
      </c>
      <c r="F10" s="765" t="s">
        <v>166</v>
      </c>
      <c r="G10" s="765" t="s">
        <v>167</v>
      </c>
      <c r="H10" s="765" t="s">
        <v>166</v>
      </c>
      <c r="I10" s="765" t="s">
        <v>168</v>
      </c>
      <c r="J10" s="765" t="s">
        <v>166</v>
      </c>
      <c r="K10" s="767" t="s">
        <v>168</v>
      </c>
      <c r="L10" s="767" t="s">
        <v>166</v>
      </c>
    </row>
    <row r="11" spans="2:15" ht="30" customHeight="1">
      <c r="B11" s="768"/>
      <c r="C11" s="769">
        <v>5600000</v>
      </c>
      <c r="D11" s="770">
        <v>0</v>
      </c>
      <c r="E11" s="771">
        <v>5600000</v>
      </c>
      <c r="F11" s="770">
        <v>3970000</v>
      </c>
      <c r="G11" s="772">
        <v>3500000</v>
      </c>
      <c r="H11" s="773">
        <v>3500000</v>
      </c>
      <c r="I11" s="773">
        <v>3500000</v>
      </c>
      <c r="J11" s="773">
        <v>3500000</v>
      </c>
      <c r="K11" s="994"/>
      <c r="L11" s="994"/>
      <c r="M11" s="751">
        <v>76</v>
      </c>
    </row>
    <row r="12" spans="2:15" ht="30" customHeight="1">
      <c r="B12" s="774"/>
      <c r="C12" s="775"/>
      <c r="D12" s="776"/>
      <c r="E12" s="777" t="s">
        <v>693</v>
      </c>
      <c r="F12" s="776"/>
      <c r="G12" s="778" t="s">
        <v>693</v>
      </c>
      <c r="H12" s="779" t="s">
        <v>693</v>
      </c>
      <c r="I12" s="779" t="s">
        <v>693</v>
      </c>
      <c r="J12" s="779" t="s">
        <v>693</v>
      </c>
      <c r="K12" s="995"/>
      <c r="L12" s="995"/>
      <c r="M12" s="751">
        <v>77</v>
      </c>
    </row>
    <row r="13" spans="2:15" ht="30" customHeight="1">
      <c r="B13" s="780" t="s">
        <v>169</v>
      </c>
      <c r="C13" s="781">
        <v>5600000</v>
      </c>
      <c r="D13" s="781" t="s">
        <v>693</v>
      </c>
      <c r="E13" s="781">
        <v>5600000</v>
      </c>
      <c r="F13" s="781">
        <v>3970000</v>
      </c>
      <c r="G13" s="781">
        <v>3500000</v>
      </c>
      <c r="H13" s="781">
        <v>3500000</v>
      </c>
      <c r="I13" s="781">
        <v>3500000</v>
      </c>
      <c r="J13" s="781">
        <v>3500000</v>
      </c>
      <c r="K13" s="782" t="str">
        <f>IF(SUM(K11:K11)=0,"",SUM(K11:K11))</f>
        <v/>
      </c>
      <c r="L13" s="782" t="str">
        <f>IF(SUM(L11:L11)=0,"",SUM(L11:L11))</f>
        <v/>
      </c>
    </row>
    <row r="14" spans="2:15" ht="16.5" customHeight="1">
      <c r="C14" s="783"/>
      <c r="D14" s="783"/>
    </row>
    <row r="15" spans="2:15" ht="28.5" customHeight="1">
      <c r="B15" s="751" t="s">
        <v>170</v>
      </c>
    </row>
    <row r="16" spans="2:15" ht="28.5" customHeight="1">
      <c r="B16" s="985" t="s">
        <v>171</v>
      </c>
      <c r="C16" s="986"/>
      <c r="D16" s="987"/>
      <c r="E16" s="985" t="s">
        <v>172</v>
      </c>
      <c r="F16" s="987"/>
      <c r="G16" s="985" t="s">
        <v>173</v>
      </c>
      <c r="H16" s="986"/>
      <c r="I16" s="986"/>
      <c r="J16" s="986"/>
      <c r="K16" s="986"/>
      <c r="L16" s="987"/>
    </row>
    <row r="17" spans="2:13" ht="28.5" customHeight="1">
      <c r="B17" s="784"/>
      <c r="D17" s="785"/>
      <c r="E17" s="786"/>
      <c r="F17" s="787" t="s">
        <v>168</v>
      </c>
      <c r="G17" s="788"/>
      <c r="L17" s="785"/>
    </row>
    <row r="18" spans="2:13" ht="28.5" customHeight="1">
      <c r="B18" s="789" t="s">
        <v>702</v>
      </c>
      <c r="C18" s="790"/>
      <c r="D18" s="791"/>
      <c r="E18" s="786"/>
      <c r="F18" s="792">
        <v>1000000</v>
      </c>
      <c r="G18" s="793" t="s">
        <v>703</v>
      </c>
      <c r="H18" s="794"/>
      <c r="I18" s="794"/>
      <c r="J18" s="794"/>
      <c r="K18" s="794"/>
      <c r="L18" s="795"/>
      <c r="M18" s="751">
        <v>4</v>
      </c>
    </row>
    <row r="19" spans="2:13" ht="28.5" customHeight="1">
      <c r="B19" s="789" t="s">
        <v>66</v>
      </c>
      <c r="C19" s="790"/>
      <c r="D19" s="791"/>
      <c r="E19" s="786"/>
      <c r="F19" s="792"/>
      <c r="G19" s="793"/>
      <c r="H19" s="794"/>
      <c r="I19" s="794"/>
      <c r="J19" s="794"/>
      <c r="K19" s="794"/>
      <c r="L19" s="795"/>
      <c r="M19" s="751">
        <v>5</v>
      </c>
    </row>
    <row r="20" spans="2:13" ht="28.5" customHeight="1">
      <c r="B20" s="789" t="s">
        <v>704</v>
      </c>
      <c r="C20" s="790"/>
      <c r="D20" s="791"/>
      <c r="E20" s="786"/>
      <c r="F20" s="792">
        <v>500000</v>
      </c>
      <c r="G20" s="793" t="s">
        <v>703</v>
      </c>
      <c r="H20" s="794"/>
      <c r="I20" s="794"/>
      <c r="J20" s="794"/>
      <c r="K20" s="794"/>
      <c r="L20" s="795"/>
      <c r="M20" s="751">
        <v>6</v>
      </c>
    </row>
    <row r="21" spans="2:13" ht="28.5" customHeight="1">
      <c r="B21" s="789" t="s">
        <v>66</v>
      </c>
      <c r="C21" s="790"/>
      <c r="D21" s="791"/>
      <c r="E21" s="786"/>
      <c r="F21" s="792"/>
      <c r="G21" s="793"/>
      <c r="H21" s="794"/>
      <c r="I21" s="794"/>
      <c r="J21" s="794"/>
      <c r="K21" s="794"/>
      <c r="L21" s="795"/>
      <c r="M21" s="751">
        <v>7</v>
      </c>
    </row>
    <row r="22" spans="2:13" ht="28.5" customHeight="1">
      <c r="B22" s="789" t="s">
        <v>687</v>
      </c>
      <c r="C22" s="790"/>
      <c r="D22" s="791"/>
      <c r="E22" s="786"/>
      <c r="F22" s="792">
        <v>250000</v>
      </c>
      <c r="G22" s="793" t="s">
        <v>705</v>
      </c>
      <c r="H22" s="794"/>
      <c r="I22" s="794"/>
      <c r="J22" s="794"/>
      <c r="K22" s="794"/>
      <c r="L22" s="795"/>
      <c r="M22" s="751">
        <v>8</v>
      </c>
    </row>
    <row r="23" spans="2:13" ht="28.5" customHeight="1">
      <c r="B23" s="789"/>
      <c r="C23" s="790"/>
      <c r="D23" s="791"/>
      <c r="E23" s="786"/>
      <c r="F23" s="792"/>
      <c r="G23" s="793" t="s">
        <v>705</v>
      </c>
      <c r="H23" s="794"/>
      <c r="I23" s="794"/>
      <c r="J23" s="794"/>
      <c r="K23" s="794"/>
      <c r="L23" s="795"/>
    </row>
    <row r="24" spans="2:13" ht="28.5" customHeight="1">
      <c r="B24" s="789"/>
      <c r="C24" s="790"/>
      <c r="D24" s="791"/>
      <c r="E24" s="786"/>
      <c r="F24" s="792"/>
      <c r="G24" s="793" t="s">
        <v>706</v>
      </c>
      <c r="H24" s="794"/>
      <c r="I24" s="794"/>
      <c r="J24" s="794"/>
      <c r="K24" s="794"/>
      <c r="L24" s="795"/>
    </row>
    <row r="25" spans="2:13" ht="28.5" customHeight="1">
      <c r="B25" s="789" t="s">
        <v>66</v>
      </c>
      <c r="C25" s="790"/>
      <c r="D25" s="791"/>
      <c r="E25" s="786"/>
      <c r="F25" s="792"/>
      <c r="G25" s="793"/>
      <c r="H25" s="794"/>
      <c r="I25" s="794"/>
      <c r="J25" s="794"/>
      <c r="K25" s="794"/>
      <c r="L25" s="795"/>
      <c r="M25" s="751">
        <v>9</v>
      </c>
    </row>
    <row r="26" spans="2:13" ht="28.5" customHeight="1">
      <c r="B26" s="789" t="s">
        <v>688</v>
      </c>
      <c r="C26" s="790"/>
      <c r="D26" s="791"/>
      <c r="E26" s="786"/>
      <c r="F26" s="792">
        <v>200000</v>
      </c>
      <c r="G26" s="793" t="s">
        <v>708</v>
      </c>
      <c r="H26" s="794"/>
      <c r="I26" s="794"/>
      <c r="J26" s="794"/>
      <c r="K26" s="794"/>
      <c r="L26" s="795"/>
      <c r="M26" s="751">
        <v>10</v>
      </c>
    </row>
    <row r="27" spans="2:13" ht="28.5" customHeight="1">
      <c r="B27" s="789" t="s">
        <v>66</v>
      </c>
      <c r="C27" s="790"/>
      <c r="D27" s="791"/>
      <c r="E27" s="786"/>
      <c r="F27" s="792"/>
      <c r="G27" s="793"/>
      <c r="H27" s="794"/>
      <c r="I27" s="794"/>
      <c r="J27" s="794"/>
      <c r="K27" s="794"/>
      <c r="L27" s="795"/>
      <c r="M27" s="751">
        <v>11</v>
      </c>
    </row>
    <row r="28" spans="2:13" ht="28.5" customHeight="1">
      <c r="B28" s="789" t="s">
        <v>707</v>
      </c>
      <c r="C28" s="790"/>
      <c r="D28" s="791"/>
      <c r="E28" s="786"/>
      <c r="F28" s="792">
        <v>1000000</v>
      </c>
      <c r="G28" s="793" t="s">
        <v>709</v>
      </c>
      <c r="H28" s="794"/>
      <c r="I28" s="794"/>
      <c r="J28" s="794"/>
      <c r="K28" s="794"/>
      <c r="L28" s="795"/>
      <c r="M28" s="751">
        <v>12</v>
      </c>
    </row>
    <row r="29" spans="2:13" ht="28.5" customHeight="1">
      <c r="B29" s="789" t="s">
        <v>66</v>
      </c>
      <c r="C29" s="790"/>
      <c r="D29" s="791"/>
      <c r="E29" s="786"/>
      <c r="F29" s="792"/>
      <c r="G29" s="793"/>
      <c r="H29" s="794"/>
      <c r="I29" s="794"/>
      <c r="J29" s="794"/>
      <c r="K29" s="794"/>
      <c r="L29" s="795"/>
      <c r="M29" s="751">
        <v>13</v>
      </c>
    </row>
    <row r="30" spans="2:13" ht="28.5" customHeight="1">
      <c r="B30" s="789" t="s">
        <v>689</v>
      </c>
      <c r="C30" s="790"/>
      <c r="D30" s="791"/>
      <c r="E30" s="786"/>
      <c r="F30" s="792">
        <v>250000</v>
      </c>
      <c r="G30" s="793" t="s">
        <v>710</v>
      </c>
      <c r="H30" s="794"/>
      <c r="I30" s="794"/>
      <c r="J30" s="794"/>
      <c r="K30" s="794"/>
      <c r="L30" s="795"/>
      <c r="M30" s="751">
        <v>14</v>
      </c>
    </row>
    <row r="31" spans="2:13" ht="28.5" customHeight="1">
      <c r="B31" s="789" t="s">
        <v>66</v>
      </c>
      <c r="C31" s="790"/>
      <c r="D31" s="791"/>
      <c r="E31" s="786"/>
      <c r="F31" s="792"/>
      <c r="G31" s="793"/>
      <c r="H31" s="794"/>
      <c r="I31" s="794"/>
      <c r="J31" s="794"/>
      <c r="K31" s="794"/>
      <c r="L31" s="795"/>
      <c r="M31" s="751">
        <v>15</v>
      </c>
    </row>
    <row r="32" spans="2:13" ht="28.5" customHeight="1">
      <c r="B32" s="789" t="s">
        <v>690</v>
      </c>
      <c r="C32" s="790"/>
      <c r="D32" s="791"/>
      <c r="E32" s="786"/>
      <c r="F32" s="792">
        <v>50000</v>
      </c>
      <c r="G32" s="793" t="s">
        <v>711</v>
      </c>
      <c r="H32" s="794"/>
      <c r="I32" s="794"/>
      <c r="J32" s="794"/>
      <c r="K32" s="794"/>
      <c r="L32" s="795"/>
      <c r="M32" s="751">
        <v>16</v>
      </c>
    </row>
    <row r="33" spans="2:13" ht="28.5" customHeight="1">
      <c r="B33" s="789" t="s">
        <v>66</v>
      </c>
      <c r="C33" s="790"/>
      <c r="D33" s="791"/>
      <c r="E33" s="786"/>
      <c r="F33" s="792"/>
      <c r="G33" s="793"/>
      <c r="H33" s="794"/>
      <c r="I33" s="794"/>
      <c r="J33" s="794"/>
      <c r="K33" s="794"/>
      <c r="L33" s="795"/>
      <c r="M33" s="751">
        <v>17</v>
      </c>
    </row>
    <row r="34" spans="2:13" ht="28.5" customHeight="1">
      <c r="B34" s="789" t="s">
        <v>691</v>
      </c>
      <c r="C34" s="790"/>
      <c r="D34" s="796"/>
      <c r="E34" s="786"/>
      <c r="F34" s="792">
        <v>20000</v>
      </c>
      <c r="G34" s="793" t="s">
        <v>710</v>
      </c>
      <c r="H34" s="794"/>
      <c r="I34" s="794"/>
      <c r="J34" s="794"/>
      <c r="K34" s="794"/>
      <c r="L34" s="795"/>
      <c r="M34" s="751">
        <v>18</v>
      </c>
    </row>
    <row r="35" spans="2:13" ht="28.5" customHeight="1">
      <c r="B35" s="789" t="s">
        <v>66</v>
      </c>
      <c r="C35" s="790"/>
      <c r="D35" s="791"/>
      <c r="E35" s="786"/>
      <c r="F35" s="792"/>
      <c r="G35" s="793"/>
      <c r="H35" s="794"/>
      <c r="I35" s="794"/>
      <c r="J35" s="794"/>
      <c r="K35" s="794"/>
      <c r="L35" s="795"/>
      <c r="M35" s="751">
        <v>19</v>
      </c>
    </row>
    <row r="36" spans="2:13" ht="28.5" customHeight="1">
      <c r="B36" s="789" t="s">
        <v>712</v>
      </c>
      <c r="C36" s="790"/>
      <c r="D36" s="791"/>
      <c r="E36" s="786"/>
      <c r="F36" s="792"/>
      <c r="G36" s="793"/>
      <c r="H36" s="794"/>
      <c r="I36" s="794"/>
      <c r="J36" s="794"/>
      <c r="K36" s="794"/>
      <c r="L36" s="795"/>
      <c r="M36" s="751">
        <v>20</v>
      </c>
    </row>
    <row r="37" spans="2:13" ht="28.5" customHeight="1">
      <c r="B37" s="789" t="s">
        <v>66</v>
      </c>
      <c r="C37" s="790"/>
      <c r="D37" s="791"/>
      <c r="E37" s="786"/>
      <c r="F37" s="792"/>
      <c r="G37" s="793"/>
      <c r="H37" s="794"/>
      <c r="I37" s="794"/>
      <c r="J37" s="794"/>
      <c r="K37" s="794"/>
      <c r="L37" s="795"/>
      <c r="M37" s="751">
        <v>21</v>
      </c>
    </row>
    <row r="38" spans="2:13" ht="28.5" customHeight="1">
      <c r="B38" s="789" t="s">
        <v>713</v>
      </c>
      <c r="C38" s="790"/>
      <c r="D38" s="791"/>
      <c r="E38" s="786"/>
      <c r="F38" s="792">
        <v>450000</v>
      </c>
      <c r="G38" s="793" t="s">
        <v>714</v>
      </c>
      <c r="H38" s="794"/>
      <c r="I38" s="794"/>
      <c r="J38" s="794"/>
      <c r="K38" s="794"/>
      <c r="L38" s="795"/>
      <c r="M38" s="751">
        <v>22</v>
      </c>
    </row>
    <row r="39" spans="2:13" ht="28.5" customHeight="1">
      <c r="B39" s="789" t="s">
        <v>66</v>
      </c>
      <c r="C39" s="790"/>
      <c r="D39" s="791"/>
      <c r="E39" s="786"/>
      <c r="F39" s="792"/>
      <c r="G39" s="793"/>
      <c r="H39" s="794"/>
      <c r="I39" s="794"/>
      <c r="J39" s="794"/>
      <c r="K39" s="794"/>
      <c r="L39" s="795"/>
      <c r="M39" s="751">
        <v>23</v>
      </c>
    </row>
    <row r="40" spans="2:13" ht="28.5" customHeight="1">
      <c r="B40" s="789" t="s">
        <v>692</v>
      </c>
      <c r="C40" s="790"/>
      <c r="D40" s="791"/>
      <c r="E40" s="786"/>
      <c r="F40" s="792"/>
      <c r="G40" s="793"/>
      <c r="H40" s="794"/>
      <c r="I40" s="794"/>
      <c r="J40" s="794"/>
      <c r="K40" s="794"/>
      <c r="L40" s="795"/>
      <c r="M40" s="751">
        <v>24</v>
      </c>
    </row>
    <row r="41" spans="2:13" ht="28.5" customHeight="1">
      <c r="B41" s="789" t="s">
        <v>66</v>
      </c>
      <c r="C41" s="790"/>
      <c r="D41" s="791"/>
      <c r="E41" s="786"/>
      <c r="F41" s="792"/>
      <c r="G41" s="793"/>
      <c r="H41" s="794"/>
      <c r="I41" s="794"/>
      <c r="J41" s="794"/>
      <c r="K41" s="794"/>
      <c r="L41" s="795"/>
      <c r="M41" s="751">
        <v>25</v>
      </c>
    </row>
    <row r="42" spans="2:13" ht="28.5" customHeight="1">
      <c r="B42" s="789" t="s">
        <v>715</v>
      </c>
      <c r="C42" s="790"/>
      <c r="D42" s="791"/>
      <c r="E42" s="786"/>
      <c r="F42" s="792">
        <v>100000</v>
      </c>
      <c r="G42" s="793" t="s">
        <v>703</v>
      </c>
      <c r="H42" s="794"/>
      <c r="I42" s="794"/>
      <c r="J42" s="794"/>
      <c r="K42" s="794"/>
      <c r="L42" s="795"/>
      <c r="M42" s="751">
        <v>26</v>
      </c>
    </row>
    <row r="43" spans="2:13" ht="28.5" customHeight="1">
      <c r="B43" s="789" t="s">
        <v>66</v>
      </c>
      <c r="C43" s="790"/>
      <c r="D43" s="791"/>
      <c r="E43" s="786"/>
      <c r="F43" s="792"/>
      <c r="G43" s="793"/>
      <c r="H43" s="794"/>
      <c r="I43" s="794"/>
      <c r="J43" s="794"/>
      <c r="K43" s="794"/>
      <c r="L43" s="795"/>
      <c r="M43" s="751">
        <v>27</v>
      </c>
    </row>
    <row r="44" spans="2:13" ht="28.5" customHeight="1">
      <c r="B44" s="789" t="s">
        <v>716</v>
      </c>
      <c r="C44" s="790"/>
      <c r="D44" s="791"/>
      <c r="E44" s="786"/>
      <c r="F44" s="792">
        <v>150000</v>
      </c>
      <c r="G44" s="793" t="s">
        <v>711</v>
      </c>
      <c r="H44" s="794"/>
      <c r="I44" s="794"/>
      <c r="J44" s="794"/>
      <c r="K44" s="794"/>
      <c r="L44" s="795"/>
      <c r="M44" s="751">
        <v>28</v>
      </c>
    </row>
    <row r="45" spans="2:13" ht="28.5" customHeight="1">
      <c r="B45" s="789" t="s">
        <v>66</v>
      </c>
      <c r="C45" s="790"/>
      <c r="D45" s="791"/>
      <c r="E45" s="786"/>
      <c r="F45" s="792"/>
      <c r="G45" s="793"/>
      <c r="H45" s="794"/>
      <c r="I45" s="794"/>
      <c r="J45" s="794"/>
      <c r="K45" s="794"/>
      <c r="L45" s="795"/>
      <c r="M45" s="751">
        <v>29</v>
      </c>
    </row>
    <row r="46" spans="2:13" ht="28.5" customHeight="1">
      <c r="B46" s="789" t="s">
        <v>717</v>
      </c>
      <c r="C46" s="790"/>
      <c r="D46" s="791"/>
      <c r="E46" s="786"/>
      <c r="F46" s="792"/>
      <c r="G46" s="793"/>
      <c r="H46" s="794"/>
      <c r="I46" s="794"/>
      <c r="J46" s="794"/>
      <c r="K46" s="794"/>
      <c r="L46" s="795"/>
      <c r="M46" s="751">
        <v>30</v>
      </c>
    </row>
    <row r="47" spans="2:13" ht="28.5" customHeight="1">
      <c r="B47" s="789" t="s">
        <v>713</v>
      </c>
      <c r="C47" s="790"/>
      <c r="D47" s="797"/>
      <c r="E47" s="786"/>
      <c r="F47" s="792"/>
      <c r="G47" s="793"/>
      <c r="H47" s="794"/>
      <c r="I47" s="794"/>
      <c r="J47" s="794"/>
      <c r="K47" s="794"/>
      <c r="L47" s="795"/>
      <c r="M47" s="751">
        <v>31</v>
      </c>
    </row>
    <row r="48" spans="2:13" ht="28.5" customHeight="1">
      <c r="B48" s="985" t="s">
        <v>174</v>
      </c>
      <c r="C48" s="986"/>
      <c r="D48" s="987"/>
      <c r="E48" s="798"/>
      <c r="F48" s="799">
        <v>3970000</v>
      </c>
      <c r="G48" s="798"/>
      <c r="H48" s="800"/>
      <c r="I48" s="800"/>
      <c r="J48" s="800"/>
      <c r="K48" s="800"/>
      <c r="L48" s="801"/>
    </row>
    <row r="49" spans="2:2" ht="19.5" customHeight="1"/>
    <row r="50" spans="2:2">
      <c r="B50" s="303" t="s">
        <v>175</v>
      </c>
    </row>
  </sheetData>
  <sheetProtection formatCells="0" formatColumns="0" formatRows="0" insertColumns="0" insertRows="0" insertHyperlinks="0" deleteColumns="0" deleteRows="0" sort="0" autoFilter="0" pivotTables="0"/>
  <mergeCells count="15">
    <mergeCell ref="B48:D48"/>
    <mergeCell ref="J6:J8"/>
    <mergeCell ref="K6:K8"/>
    <mergeCell ref="L6:L8"/>
    <mergeCell ref="K11:K12"/>
    <mergeCell ref="L11:L12"/>
    <mergeCell ref="B16:D16"/>
    <mergeCell ref="E16:F16"/>
    <mergeCell ref="G16:L16"/>
    <mergeCell ref="B3:I3"/>
    <mergeCell ref="C6:C8"/>
    <mergeCell ref="E6:E8"/>
    <mergeCell ref="G6:G8"/>
    <mergeCell ref="H6:H8"/>
    <mergeCell ref="I6:I8"/>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8"/>
  <sheetViews>
    <sheetView view="pageBreakPreview" zoomScale="70" zoomScaleNormal="90" zoomScaleSheetLayoutView="70" workbookViewId="0">
      <selection activeCell="E25" sqref="E25"/>
    </sheetView>
  </sheetViews>
  <sheetFormatPr defaultRowHeight="13.5" outlineLevelCol="1"/>
  <cols>
    <col min="1" max="1" width="3.625" style="303" customWidth="1"/>
    <col min="2" max="9" width="22.5" style="303" customWidth="1"/>
    <col min="10" max="14" width="20.75" style="303" customWidth="1"/>
    <col min="15" max="15" width="5.625" style="303" customWidth="1" outlineLevel="1"/>
    <col min="16" max="17" width="9" style="303" customWidth="1" outlineLevel="1"/>
    <col min="18" max="263" width="9" style="303"/>
    <col min="264" max="264" width="15.75" style="303" customWidth="1"/>
    <col min="265" max="270" width="12.125" style="303" customWidth="1"/>
    <col min="271" max="271" width="11.875" style="303" customWidth="1"/>
    <col min="272" max="519" width="9" style="303"/>
    <col min="520" max="520" width="15.75" style="303" customWidth="1"/>
    <col min="521" max="526" width="12.125" style="303" customWidth="1"/>
    <col min="527" max="527" width="11.875" style="303" customWidth="1"/>
    <col min="528" max="775" width="9" style="303"/>
    <col min="776" max="776" width="15.75" style="303" customWidth="1"/>
    <col min="777" max="782" width="12.125" style="303" customWidth="1"/>
    <col min="783" max="783" width="11.875" style="303" customWidth="1"/>
    <col min="784" max="1031" width="9" style="303"/>
    <col min="1032" max="1032" width="15.75" style="303" customWidth="1"/>
    <col min="1033" max="1038" width="12.125" style="303" customWidth="1"/>
    <col min="1039" max="1039" width="11.875" style="303" customWidth="1"/>
    <col min="1040" max="1287" width="9" style="303"/>
    <col min="1288" max="1288" width="15.75" style="303" customWidth="1"/>
    <col min="1289" max="1294" width="12.125" style="303" customWidth="1"/>
    <col min="1295" max="1295" width="11.875" style="303" customWidth="1"/>
    <col min="1296" max="1543" width="9" style="303"/>
    <col min="1544" max="1544" width="15.75" style="303" customWidth="1"/>
    <col min="1545" max="1550" width="12.125" style="303" customWidth="1"/>
    <col min="1551" max="1551" width="11.875" style="303" customWidth="1"/>
    <col min="1552" max="1799" width="9" style="303"/>
    <col min="1800" max="1800" width="15.75" style="303" customWidth="1"/>
    <col min="1801" max="1806" width="12.125" style="303" customWidth="1"/>
    <col min="1807" max="1807" width="11.875" style="303" customWidth="1"/>
    <col min="1808" max="2055" width="9" style="303"/>
    <col min="2056" max="2056" width="15.75" style="303" customWidth="1"/>
    <col min="2057" max="2062" width="12.125" style="303" customWidth="1"/>
    <col min="2063" max="2063" width="11.875" style="303" customWidth="1"/>
    <col min="2064" max="2311" width="9" style="303"/>
    <col min="2312" max="2312" width="15.75" style="303" customWidth="1"/>
    <col min="2313" max="2318" width="12.125" style="303" customWidth="1"/>
    <col min="2319" max="2319" width="11.875" style="303" customWidth="1"/>
    <col min="2320" max="2567" width="9" style="303"/>
    <col min="2568" max="2568" width="15.75" style="303" customWidth="1"/>
    <col min="2569" max="2574" width="12.125" style="303" customWidth="1"/>
    <col min="2575" max="2575" width="11.875" style="303" customWidth="1"/>
    <col min="2576" max="2823" width="9" style="303"/>
    <col min="2824" max="2824" width="15.75" style="303" customWidth="1"/>
    <col min="2825" max="2830" width="12.125" style="303" customWidth="1"/>
    <col min="2831" max="2831" width="11.875" style="303" customWidth="1"/>
    <col min="2832" max="3079" width="9" style="303"/>
    <col min="3080" max="3080" width="15.75" style="303" customWidth="1"/>
    <col min="3081" max="3086" width="12.125" style="303" customWidth="1"/>
    <col min="3087" max="3087" width="11.875" style="303" customWidth="1"/>
    <col min="3088" max="3335" width="9" style="303"/>
    <col min="3336" max="3336" width="15.75" style="303" customWidth="1"/>
    <col min="3337" max="3342" width="12.125" style="303" customWidth="1"/>
    <col min="3343" max="3343" width="11.875" style="303" customWidth="1"/>
    <col min="3344" max="3591" width="9" style="303"/>
    <col min="3592" max="3592" width="15.75" style="303" customWidth="1"/>
    <col min="3593" max="3598" width="12.125" style="303" customWidth="1"/>
    <col min="3599" max="3599" width="11.875" style="303" customWidth="1"/>
    <col min="3600" max="3847" width="9" style="303"/>
    <col min="3848" max="3848" width="15.75" style="303" customWidth="1"/>
    <col min="3849" max="3854" width="12.125" style="303" customWidth="1"/>
    <col min="3855" max="3855" width="11.875" style="303" customWidth="1"/>
    <col min="3856" max="4103" width="9" style="303"/>
    <col min="4104" max="4104" width="15.75" style="303" customWidth="1"/>
    <col min="4105" max="4110" width="12.125" style="303" customWidth="1"/>
    <col min="4111" max="4111" width="11.875" style="303" customWidth="1"/>
    <col min="4112" max="4359" width="9" style="303"/>
    <col min="4360" max="4360" width="15.75" style="303" customWidth="1"/>
    <col min="4361" max="4366" width="12.125" style="303" customWidth="1"/>
    <col min="4367" max="4367" width="11.875" style="303" customWidth="1"/>
    <col min="4368" max="4615" width="9" style="303"/>
    <col min="4616" max="4616" width="15.75" style="303" customWidth="1"/>
    <col min="4617" max="4622" width="12.125" style="303" customWidth="1"/>
    <col min="4623" max="4623" width="11.875" style="303" customWidth="1"/>
    <col min="4624" max="4871" width="9" style="303"/>
    <col min="4872" max="4872" width="15.75" style="303" customWidth="1"/>
    <col min="4873" max="4878" width="12.125" style="303" customWidth="1"/>
    <col min="4879" max="4879" width="11.875" style="303" customWidth="1"/>
    <col min="4880" max="5127" width="9" style="303"/>
    <col min="5128" max="5128" width="15.75" style="303" customWidth="1"/>
    <col min="5129" max="5134" width="12.125" style="303" customWidth="1"/>
    <col min="5135" max="5135" width="11.875" style="303" customWidth="1"/>
    <col min="5136" max="5383" width="9" style="303"/>
    <col min="5384" max="5384" width="15.75" style="303" customWidth="1"/>
    <col min="5385" max="5390" width="12.125" style="303" customWidth="1"/>
    <col min="5391" max="5391" width="11.875" style="303" customWidth="1"/>
    <col min="5392" max="5639" width="9" style="303"/>
    <col min="5640" max="5640" width="15.75" style="303" customWidth="1"/>
    <col min="5641" max="5646" width="12.125" style="303" customWidth="1"/>
    <col min="5647" max="5647" width="11.875" style="303" customWidth="1"/>
    <col min="5648" max="5895" width="9" style="303"/>
    <col min="5896" max="5896" width="15.75" style="303" customWidth="1"/>
    <col min="5897" max="5902" width="12.125" style="303" customWidth="1"/>
    <col min="5903" max="5903" width="11.875" style="303" customWidth="1"/>
    <col min="5904" max="6151" width="9" style="303"/>
    <col min="6152" max="6152" width="15.75" style="303" customWidth="1"/>
    <col min="6153" max="6158" width="12.125" style="303" customWidth="1"/>
    <col min="6159" max="6159" width="11.875" style="303" customWidth="1"/>
    <col min="6160" max="6407" width="9" style="303"/>
    <col min="6408" max="6408" width="15.75" style="303" customWidth="1"/>
    <col min="6409" max="6414" width="12.125" style="303" customWidth="1"/>
    <col min="6415" max="6415" width="11.875" style="303" customWidth="1"/>
    <col min="6416" max="6663" width="9" style="303"/>
    <col min="6664" max="6664" width="15.75" style="303" customWidth="1"/>
    <col min="6665" max="6670" width="12.125" style="303" customWidth="1"/>
    <col min="6671" max="6671" width="11.875" style="303" customWidth="1"/>
    <col min="6672" max="6919" width="9" style="303"/>
    <col min="6920" max="6920" width="15.75" style="303" customWidth="1"/>
    <col min="6921" max="6926" width="12.125" style="303" customWidth="1"/>
    <col min="6927" max="6927" width="11.875" style="303" customWidth="1"/>
    <col min="6928" max="7175" width="9" style="303"/>
    <col min="7176" max="7176" width="15.75" style="303" customWidth="1"/>
    <col min="7177" max="7182" width="12.125" style="303" customWidth="1"/>
    <col min="7183" max="7183" width="11.875" style="303" customWidth="1"/>
    <col min="7184" max="7431" width="9" style="303"/>
    <col min="7432" max="7432" width="15.75" style="303" customWidth="1"/>
    <col min="7433" max="7438" width="12.125" style="303" customWidth="1"/>
    <col min="7439" max="7439" width="11.875" style="303" customWidth="1"/>
    <col min="7440" max="7687" width="9" style="303"/>
    <col min="7688" max="7688" width="15.75" style="303" customWidth="1"/>
    <col min="7689" max="7694" width="12.125" style="303" customWidth="1"/>
    <col min="7695" max="7695" width="11.875" style="303" customWidth="1"/>
    <col min="7696" max="7943" width="9" style="303"/>
    <col min="7944" max="7944" width="15.75" style="303" customWidth="1"/>
    <col min="7945" max="7950" width="12.125" style="303" customWidth="1"/>
    <col min="7951" max="7951" width="11.875" style="303" customWidth="1"/>
    <col min="7952" max="8199" width="9" style="303"/>
    <col min="8200" max="8200" width="15.75" style="303" customWidth="1"/>
    <col min="8201" max="8206" width="12.125" style="303" customWidth="1"/>
    <col min="8207" max="8207" width="11.875" style="303" customWidth="1"/>
    <col min="8208" max="8455" width="9" style="303"/>
    <col min="8456" max="8456" width="15.75" style="303" customWidth="1"/>
    <col min="8457" max="8462" width="12.125" style="303" customWidth="1"/>
    <col min="8463" max="8463" width="11.875" style="303" customWidth="1"/>
    <col min="8464" max="8711" width="9" style="303"/>
    <col min="8712" max="8712" width="15.75" style="303" customWidth="1"/>
    <col min="8713" max="8718" width="12.125" style="303" customWidth="1"/>
    <col min="8719" max="8719" width="11.875" style="303" customWidth="1"/>
    <col min="8720" max="8967" width="9" style="303"/>
    <col min="8968" max="8968" width="15.75" style="303" customWidth="1"/>
    <col min="8969" max="8974" width="12.125" style="303" customWidth="1"/>
    <col min="8975" max="8975" width="11.875" style="303" customWidth="1"/>
    <col min="8976" max="9223" width="9" style="303"/>
    <col min="9224" max="9224" width="15.75" style="303" customWidth="1"/>
    <col min="9225" max="9230" width="12.125" style="303" customWidth="1"/>
    <col min="9231" max="9231" width="11.875" style="303" customWidth="1"/>
    <col min="9232" max="9479" width="9" style="303"/>
    <col min="9480" max="9480" width="15.75" style="303" customWidth="1"/>
    <col min="9481" max="9486" width="12.125" style="303" customWidth="1"/>
    <col min="9487" max="9487" width="11.875" style="303" customWidth="1"/>
    <col min="9488" max="9735" width="9" style="303"/>
    <col min="9736" max="9736" width="15.75" style="303" customWidth="1"/>
    <col min="9737" max="9742" width="12.125" style="303" customWidth="1"/>
    <col min="9743" max="9743" width="11.875" style="303" customWidth="1"/>
    <col min="9744" max="9991" width="9" style="303"/>
    <col min="9992" max="9992" width="15.75" style="303" customWidth="1"/>
    <col min="9993" max="9998" width="12.125" style="303" customWidth="1"/>
    <col min="9999" max="9999" width="11.875" style="303" customWidth="1"/>
    <col min="10000" max="10247" width="9" style="303"/>
    <col min="10248" max="10248" width="15.75" style="303" customWidth="1"/>
    <col min="10249" max="10254" width="12.125" style="303" customWidth="1"/>
    <col min="10255" max="10255" width="11.875" style="303" customWidth="1"/>
    <col min="10256" max="10503" width="9" style="303"/>
    <col min="10504" max="10504" width="15.75" style="303" customWidth="1"/>
    <col min="10505" max="10510" width="12.125" style="303" customWidth="1"/>
    <col min="10511" max="10511" width="11.875" style="303" customWidth="1"/>
    <col min="10512" max="10759" width="9" style="303"/>
    <col min="10760" max="10760" width="15.75" style="303" customWidth="1"/>
    <col min="10761" max="10766" width="12.125" style="303" customWidth="1"/>
    <col min="10767" max="10767" width="11.875" style="303" customWidth="1"/>
    <col min="10768" max="11015" width="9" style="303"/>
    <col min="11016" max="11016" width="15.75" style="303" customWidth="1"/>
    <col min="11017" max="11022" width="12.125" style="303" customWidth="1"/>
    <col min="11023" max="11023" width="11.875" style="303" customWidth="1"/>
    <col min="11024" max="11271" width="9" style="303"/>
    <col min="11272" max="11272" width="15.75" style="303" customWidth="1"/>
    <col min="11273" max="11278" width="12.125" style="303" customWidth="1"/>
    <col min="11279" max="11279" width="11.875" style="303" customWidth="1"/>
    <col min="11280" max="11527" width="9" style="303"/>
    <col min="11528" max="11528" width="15.75" style="303" customWidth="1"/>
    <col min="11529" max="11534" width="12.125" style="303" customWidth="1"/>
    <col min="11535" max="11535" width="11.875" style="303" customWidth="1"/>
    <col min="11536" max="11783" width="9" style="303"/>
    <col min="11784" max="11784" width="15.75" style="303" customWidth="1"/>
    <col min="11785" max="11790" width="12.125" style="303" customWidth="1"/>
    <col min="11791" max="11791" width="11.875" style="303" customWidth="1"/>
    <col min="11792" max="12039" width="9" style="303"/>
    <col min="12040" max="12040" width="15.75" style="303" customWidth="1"/>
    <col min="12041" max="12046" width="12.125" style="303" customWidth="1"/>
    <col min="12047" max="12047" width="11.875" style="303" customWidth="1"/>
    <col min="12048" max="12295" width="9" style="303"/>
    <col min="12296" max="12296" width="15.75" style="303" customWidth="1"/>
    <col min="12297" max="12302" width="12.125" style="303" customWidth="1"/>
    <col min="12303" max="12303" width="11.875" style="303" customWidth="1"/>
    <col min="12304" max="12551" width="9" style="303"/>
    <col min="12552" max="12552" width="15.75" style="303" customWidth="1"/>
    <col min="12553" max="12558" width="12.125" style="303" customWidth="1"/>
    <col min="12559" max="12559" width="11.875" style="303" customWidth="1"/>
    <col min="12560" max="12807" width="9" style="303"/>
    <col min="12808" max="12808" width="15.75" style="303" customWidth="1"/>
    <col min="12809" max="12814" width="12.125" style="303" customWidth="1"/>
    <col min="12815" max="12815" width="11.875" style="303" customWidth="1"/>
    <col min="12816" max="13063" width="9" style="303"/>
    <col min="13064" max="13064" width="15.75" style="303" customWidth="1"/>
    <col min="13065" max="13070" width="12.125" style="303" customWidth="1"/>
    <col min="13071" max="13071" width="11.875" style="303" customWidth="1"/>
    <col min="13072" max="13319" width="9" style="303"/>
    <col min="13320" max="13320" width="15.75" style="303" customWidth="1"/>
    <col min="13321" max="13326" width="12.125" style="303" customWidth="1"/>
    <col min="13327" max="13327" width="11.875" style="303" customWidth="1"/>
    <col min="13328" max="13575" width="9" style="303"/>
    <col min="13576" max="13576" width="15.75" style="303" customWidth="1"/>
    <col min="13577" max="13582" width="12.125" style="303" customWidth="1"/>
    <col min="13583" max="13583" width="11.875" style="303" customWidth="1"/>
    <col min="13584" max="13831" width="9" style="303"/>
    <col min="13832" max="13832" width="15.75" style="303" customWidth="1"/>
    <col min="13833" max="13838" width="12.125" style="303" customWidth="1"/>
    <col min="13839" max="13839" width="11.875" style="303" customWidth="1"/>
    <col min="13840" max="14087" width="9" style="303"/>
    <col min="14088" max="14088" width="15.75" style="303" customWidth="1"/>
    <col min="14089" max="14094" width="12.125" style="303" customWidth="1"/>
    <col min="14095" max="14095" width="11.875" style="303" customWidth="1"/>
    <col min="14096" max="14343" width="9" style="303"/>
    <col min="14344" max="14344" width="15.75" style="303" customWidth="1"/>
    <col min="14345" max="14350" width="12.125" style="303" customWidth="1"/>
    <col min="14351" max="14351" width="11.875" style="303" customWidth="1"/>
    <col min="14352" max="14599" width="9" style="303"/>
    <col min="14600" max="14600" width="15.75" style="303" customWidth="1"/>
    <col min="14601" max="14606" width="12.125" style="303" customWidth="1"/>
    <col min="14607" max="14607" width="11.875" style="303" customWidth="1"/>
    <col min="14608" max="14855" width="9" style="303"/>
    <col min="14856" max="14856" width="15.75" style="303" customWidth="1"/>
    <col min="14857" max="14862" width="12.125" style="303" customWidth="1"/>
    <col min="14863" max="14863" width="11.875" style="303" customWidth="1"/>
    <col min="14864" max="15111" width="9" style="303"/>
    <col min="15112" max="15112" width="15.75" style="303" customWidth="1"/>
    <col min="15113" max="15118" width="12.125" style="303" customWidth="1"/>
    <col min="15119" max="15119" width="11.875" style="303" customWidth="1"/>
    <col min="15120" max="15367" width="9" style="303"/>
    <col min="15368" max="15368" width="15.75" style="303" customWidth="1"/>
    <col min="15369" max="15374" width="12.125" style="303" customWidth="1"/>
    <col min="15375" max="15375" width="11.875" style="303" customWidth="1"/>
    <col min="15376" max="15623" width="9" style="303"/>
    <col min="15624" max="15624" width="15.75" style="303" customWidth="1"/>
    <col min="15625" max="15630" width="12.125" style="303" customWidth="1"/>
    <col min="15631" max="15631" width="11.875" style="303" customWidth="1"/>
    <col min="15632" max="15879" width="9" style="303"/>
    <col min="15880" max="15880" width="15.75" style="303" customWidth="1"/>
    <col min="15881" max="15886" width="12.125" style="303" customWidth="1"/>
    <col min="15887" max="15887" width="11.875" style="303" customWidth="1"/>
    <col min="15888" max="16135" width="9" style="303"/>
    <col min="16136" max="16136" width="15.75" style="303" customWidth="1"/>
    <col min="16137" max="16142" width="12.125" style="303" customWidth="1"/>
    <col min="16143" max="16143" width="11.875" style="303" customWidth="1"/>
    <col min="16144" max="16384" width="9" style="303"/>
  </cols>
  <sheetData>
    <row r="1" spans="2:17" ht="16.5" customHeight="1">
      <c r="B1" s="889" t="s">
        <v>696</v>
      </c>
      <c r="C1" s="302"/>
    </row>
    <row r="2" spans="2:17" ht="13.5" customHeight="1"/>
    <row r="3" spans="2:17" ht="23.25" customHeight="1">
      <c r="B3" s="980" t="s">
        <v>140</v>
      </c>
      <c r="C3" s="980"/>
      <c r="D3" s="980"/>
      <c r="E3" s="980"/>
      <c r="F3" s="980"/>
      <c r="G3" s="980"/>
      <c r="H3" s="980"/>
      <c r="I3" s="980"/>
      <c r="J3" s="980"/>
      <c r="K3" s="980"/>
      <c r="L3" s="980"/>
      <c r="M3" s="980"/>
      <c r="N3" s="980"/>
    </row>
    <row r="4" spans="2:17" ht="13.5" customHeight="1">
      <c r="C4" s="304"/>
      <c r="D4" s="304"/>
      <c r="E4" s="304"/>
      <c r="F4" s="304"/>
      <c r="G4" s="304"/>
      <c r="H4" s="304"/>
      <c r="I4" s="304"/>
      <c r="J4" s="304"/>
      <c r="K4" s="304"/>
      <c r="L4" s="304"/>
      <c r="M4" s="304"/>
      <c r="N4" s="304"/>
    </row>
    <row r="5" spans="2:17" ht="23.25" customHeight="1">
      <c r="B5" s="301" t="str">
        <f>CONCATENATE(1,"　",第2号様式!L2,"所要額")</f>
        <v>1　臨床研修事業所要額</v>
      </c>
      <c r="C5" s="301"/>
    </row>
    <row r="6" spans="2:17" ht="17.25" customHeight="1">
      <c r="B6" s="305"/>
      <c r="C6" s="1007" t="s">
        <v>141</v>
      </c>
      <c r="D6" s="306" t="s">
        <v>142</v>
      </c>
      <c r="E6" s="1003" t="s">
        <v>143</v>
      </c>
      <c r="F6" s="307" t="s">
        <v>144</v>
      </c>
      <c r="G6" s="1007" t="s">
        <v>145</v>
      </c>
      <c r="H6" s="1007" t="s">
        <v>146</v>
      </c>
      <c r="I6" s="1007" t="s">
        <v>147</v>
      </c>
      <c r="J6" s="1005" t="s">
        <v>148</v>
      </c>
      <c r="K6" s="1012" t="s">
        <v>625</v>
      </c>
      <c r="L6" s="1012" t="s">
        <v>626</v>
      </c>
      <c r="M6" s="990" t="s">
        <v>149</v>
      </c>
      <c r="N6" s="992" t="s">
        <v>150</v>
      </c>
      <c r="Q6" s="303" t="str">
        <f>第2号様式!L2</f>
        <v>臨床研修事業</v>
      </c>
    </row>
    <row r="7" spans="2:17" ht="17.25" customHeight="1">
      <c r="B7" s="308" t="s">
        <v>151</v>
      </c>
      <c r="C7" s="1008"/>
      <c r="D7" s="309" t="s">
        <v>152</v>
      </c>
      <c r="E7" s="1004"/>
      <c r="F7" s="310" t="s">
        <v>153</v>
      </c>
      <c r="G7" s="1008"/>
      <c r="H7" s="1008"/>
      <c r="I7" s="1008"/>
      <c r="J7" s="1006"/>
      <c r="K7" s="1006"/>
      <c r="L7" s="1013"/>
      <c r="M7" s="991"/>
      <c r="N7" s="993"/>
    </row>
    <row r="8" spans="2:17" ht="17.25" customHeight="1">
      <c r="B8" s="311"/>
      <c r="C8" s="1008"/>
      <c r="D8" s="309" t="s">
        <v>154</v>
      </c>
      <c r="E8" s="1004"/>
      <c r="F8" s="310" t="s">
        <v>155</v>
      </c>
      <c r="G8" s="1008"/>
      <c r="H8" s="1008"/>
      <c r="I8" s="1008"/>
      <c r="J8" s="1006"/>
      <c r="K8" s="1006"/>
      <c r="L8" s="1013"/>
      <c r="M8" s="991"/>
      <c r="N8" s="993"/>
    </row>
    <row r="9" spans="2:17" ht="17.25" customHeight="1">
      <c r="B9" s="312"/>
      <c r="C9" s="313" t="s">
        <v>156</v>
      </c>
      <c r="D9" s="314" t="s">
        <v>157</v>
      </c>
      <c r="E9" s="314" t="s">
        <v>158</v>
      </c>
      <c r="F9" s="313" t="s">
        <v>159</v>
      </c>
      <c r="G9" s="313" t="s">
        <v>160</v>
      </c>
      <c r="H9" s="313" t="s">
        <v>161</v>
      </c>
      <c r="I9" s="313" t="s">
        <v>162</v>
      </c>
      <c r="J9" s="313" t="s">
        <v>163</v>
      </c>
      <c r="K9" s="313" t="s">
        <v>164</v>
      </c>
      <c r="L9" s="313" t="s">
        <v>165</v>
      </c>
      <c r="M9" s="763" t="s">
        <v>250</v>
      </c>
      <c r="N9" s="763" t="s">
        <v>251</v>
      </c>
    </row>
    <row r="10" spans="2:17" ht="16.5" customHeight="1">
      <c r="B10" s="315"/>
      <c r="C10" s="316" t="s">
        <v>166</v>
      </c>
      <c r="D10" s="316" t="s">
        <v>166</v>
      </c>
      <c r="E10" s="317" t="s">
        <v>166</v>
      </c>
      <c r="F10" s="316" t="s">
        <v>166</v>
      </c>
      <c r="G10" s="316" t="s">
        <v>167</v>
      </c>
      <c r="H10" s="316" t="s">
        <v>166</v>
      </c>
      <c r="I10" s="316" t="s">
        <v>168</v>
      </c>
      <c r="J10" s="316" t="s">
        <v>166</v>
      </c>
      <c r="K10" s="316"/>
      <c r="L10" s="316"/>
      <c r="M10" s="767" t="s">
        <v>168</v>
      </c>
      <c r="N10" s="767" t="s">
        <v>166</v>
      </c>
    </row>
    <row r="11" spans="2:17" ht="26.25" customHeight="1">
      <c r="B11" s="326" t="s">
        <v>780</v>
      </c>
      <c r="C11" s="537"/>
      <c r="D11" s="538"/>
      <c r="E11" s="328" t="str">
        <f>IF(C11="","",C11-D11)</f>
        <v/>
      </c>
      <c r="F11" s="327">
        <f>F94</f>
        <v>0</v>
      </c>
      <c r="G11" s="538"/>
      <c r="H11" s="329" t="str">
        <f>IF(G11="","",MIN(F11:G11))</f>
        <v/>
      </c>
      <c r="I11" s="329">
        <f>MIN(E11,H11)</f>
        <v>0</v>
      </c>
      <c r="J11" s="329">
        <f>IF(I11="","0",IFERROR(ROUNDDOWN(I11,-3),""))</f>
        <v>0</v>
      </c>
      <c r="K11" s="556"/>
      <c r="L11" s="329">
        <f>J11-K11</f>
        <v>0</v>
      </c>
      <c r="M11" s="994"/>
      <c r="N11" s="994"/>
      <c r="O11" s="303">
        <v>76</v>
      </c>
    </row>
    <row r="12" spans="2:17" ht="26.25" customHeight="1">
      <c r="B12" s="330" t="s">
        <v>781</v>
      </c>
      <c r="C12" s="539"/>
      <c r="D12" s="540"/>
      <c r="E12" s="332" t="str">
        <f>IF(C12="","",C12-D12)</f>
        <v/>
      </c>
      <c r="F12" s="538"/>
      <c r="G12" s="538"/>
      <c r="H12" s="333" t="str">
        <f>IF(G12="","",MIN(F12:G12))</f>
        <v/>
      </c>
      <c r="I12" s="333">
        <f>MIN(E12,H12)</f>
        <v>0</v>
      </c>
      <c r="J12" s="329">
        <f>IF(I12="","0",IFERROR(ROUNDDOWN(I12,-3),""))</f>
        <v>0</v>
      </c>
      <c r="K12" s="556"/>
      <c r="L12" s="329">
        <f>J12-K12</f>
        <v>0</v>
      </c>
      <c r="M12" s="995"/>
      <c r="N12" s="995"/>
      <c r="O12" s="303">
        <v>77</v>
      </c>
    </row>
    <row r="13" spans="2:17" ht="24" customHeight="1">
      <c r="B13" s="146" t="s">
        <v>169</v>
      </c>
      <c r="C13" s="334" t="str">
        <f>IF(SUM(C11:C12)=0,"",SUM(C11:C12))</f>
        <v/>
      </c>
      <c r="D13" s="334" t="str">
        <f t="shared" ref="D13:I13" si="0">IF(SUM(D11:D12)=0,"",SUM(D11:D12))</f>
        <v/>
      </c>
      <c r="E13" s="334" t="str">
        <f t="shared" si="0"/>
        <v/>
      </c>
      <c r="F13" s="334" t="str">
        <f>IF(SUM(F11:F12)=0,"",SUM(F11:F12))</f>
        <v/>
      </c>
      <c r="G13" s="334" t="str">
        <f>IF(SUM(G11:G12)=0,"",SUM(G11:G12))</f>
        <v/>
      </c>
      <c r="H13" s="334" t="str">
        <f>IF(SUM(H11:H12)=0,"",SUM(H11:H12))</f>
        <v/>
      </c>
      <c r="I13" s="334" t="str">
        <f t="shared" si="0"/>
        <v/>
      </c>
      <c r="J13" s="334" t="str">
        <f>IF(SUM(J11:J12)=0,"",SUM(J11:J12))</f>
        <v/>
      </c>
      <c r="K13" s="334"/>
      <c r="L13" s="334"/>
      <c r="M13" s="888" t="str">
        <f>IF(SUM(M11:M11)=0,"",SUM(M11:M11))</f>
        <v/>
      </c>
      <c r="N13" s="888" t="str">
        <f>IF(SUM(N11:N11)=0,"",SUM(N11:N11))</f>
        <v/>
      </c>
    </row>
    <row r="14" spans="2:17" ht="16.5" customHeight="1">
      <c r="C14" s="318"/>
      <c r="D14" s="318"/>
    </row>
    <row r="15" spans="2:17" ht="23.25" customHeight="1">
      <c r="B15" s="301" t="s">
        <v>170</v>
      </c>
    </row>
    <row r="16" spans="2:17" ht="18" customHeight="1">
      <c r="B16" s="1000" t="s">
        <v>171</v>
      </c>
      <c r="C16" s="1001"/>
      <c r="D16" s="1002"/>
      <c r="E16" s="1000" t="s">
        <v>172</v>
      </c>
      <c r="F16" s="1002"/>
      <c r="G16" s="1000" t="s">
        <v>173</v>
      </c>
      <c r="H16" s="1001"/>
      <c r="I16" s="1001"/>
      <c r="J16" s="1001"/>
      <c r="K16" s="1001"/>
      <c r="L16" s="1001"/>
      <c r="M16" s="1001"/>
      <c r="N16" s="1002"/>
    </row>
    <row r="17" spans="2:15" ht="18" customHeight="1">
      <c r="B17" s="1009"/>
      <c r="C17" s="1010"/>
      <c r="D17" s="1011"/>
      <c r="E17" s="320"/>
      <c r="F17" s="321" t="s">
        <v>168</v>
      </c>
      <c r="G17" s="322"/>
      <c r="H17" s="301"/>
      <c r="I17" s="301"/>
      <c r="J17" s="301"/>
      <c r="K17" s="301"/>
      <c r="L17" s="301"/>
      <c r="M17" s="492"/>
      <c r="N17" s="493"/>
    </row>
    <row r="18" spans="2:15" ht="18" customHeight="1">
      <c r="B18" s="996" t="str">
        <f>IFERROR(VLOOKUP(第2号様式!$L$2,様式リスト!$B$3:$CD$8,O18,0),"")</f>
        <v>（Ⅰ　教育指導経費）</v>
      </c>
      <c r="C18" s="997"/>
      <c r="D18" s="998"/>
      <c r="E18" s="320"/>
      <c r="F18" s="541"/>
      <c r="G18" s="884"/>
      <c r="H18" s="885"/>
      <c r="I18" s="885"/>
      <c r="J18" s="885"/>
      <c r="K18" s="885"/>
      <c r="L18" s="885"/>
      <c r="M18" s="885"/>
      <c r="N18" s="886"/>
      <c r="O18" s="303">
        <v>4</v>
      </c>
    </row>
    <row r="19" spans="2:15" ht="18" customHeight="1">
      <c r="B19" s="996" t="str">
        <f>IFERROR(VLOOKUP(第2号様式!$L$2,様式リスト!$B$3:$CD$8,O19,0),"")</f>
        <v>１　研修管理委員会等経費</v>
      </c>
      <c r="C19" s="997"/>
      <c r="D19" s="998"/>
      <c r="E19" s="320"/>
      <c r="F19" s="541"/>
      <c r="G19" s="884"/>
      <c r="H19" s="885"/>
      <c r="I19" s="885"/>
      <c r="J19" s="885"/>
      <c r="K19" s="885"/>
      <c r="L19" s="885"/>
      <c r="M19" s="885"/>
      <c r="N19" s="886"/>
      <c r="O19" s="303">
        <v>5</v>
      </c>
    </row>
    <row r="20" spans="2:15" ht="18" customHeight="1">
      <c r="B20" s="996" t="str">
        <f>IFERROR(VLOOKUP(第2号様式!$L$2,様式リスト!$B$3:$CD$8,O20,0),"")</f>
        <v>諸謝金</v>
      </c>
      <c r="C20" s="997"/>
      <c r="D20" s="998"/>
      <c r="E20" s="320"/>
      <c r="F20" s="541"/>
      <c r="G20" s="887"/>
      <c r="H20" s="885"/>
      <c r="I20" s="885"/>
      <c r="J20" s="885"/>
      <c r="K20" s="885"/>
      <c r="L20" s="885"/>
      <c r="M20" s="885"/>
      <c r="N20" s="886"/>
      <c r="O20" s="303">
        <v>6</v>
      </c>
    </row>
    <row r="21" spans="2:15" ht="18" customHeight="1">
      <c r="B21" s="996" t="str">
        <f>IFERROR(VLOOKUP(第2号様式!$L$2,様式リスト!$B$3:$CD$8,O21,0),"")</f>
        <v>旅費</v>
      </c>
      <c r="C21" s="997"/>
      <c r="D21" s="998"/>
      <c r="E21" s="320"/>
      <c r="F21" s="541"/>
      <c r="G21" s="887"/>
      <c r="H21" s="885"/>
      <c r="I21" s="885"/>
      <c r="J21" s="885"/>
      <c r="K21" s="885"/>
      <c r="L21" s="885"/>
      <c r="M21" s="885"/>
      <c r="N21" s="886"/>
      <c r="O21" s="303">
        <v>7</v>
      </c>
    </row>
    <row r="22" spans="2:15" ht="18" customHeight="1">
      <c r="B22" s="996" t="str">
        <f>IFERROR(VLOOKUP(第2号様式!$L$2,様式リスト!$B$3:$CD$8,O22,0),"")</f>
        <v>消耗品費</v>
      </c>
      <c r="C22" s="997"/>
      <c r="D22" s="998"/>
      <c r="E22" s="320"/>
      <c r="F22" s="541"/>
      <c r="G22" s="887"/>
      <c r="H22" s="885"/>
      <c r="I22" s="885"/>
      <c r="J22" s="885"/>
      <c r="K22" s="885"/>
      <c r="L22" s="885"/>
      <c r="M22" s="885"/>
      <c r="N22" s="886"/>
      <c r="O22" s="303">
        <v>8</v>
      </c>
    </row>
    <row r="23" spans="2:15" ht="18" customHeight="1">
      <c r="B23" s="996" t="str">
        <f>IFERROR(VLOOKUP(第2号様式!$L$2,様式リスト!$B$3:$CD$8,O23,0),"")</f>
        <v>印刷製本費</v>
      </c>
      <c r="C23" s="997"/>
      <c r="D23" s="998"/>
      <c r="E23" s="320"/>
      <c r="F23" s="541"/>
      <c r="G23" s="887"/>
      <c r="H23" s="885"/>
      <c r="I23" s="885"/>
      <c r="J23" s="885"/>
      <c r="K23" s="885"/>
      <c r="L23" s="885"/>
      <c r="M23" s="885"/>
      <c r="N23" s="886"/>
      <c r="O23" s="303">
        <v>9</v>
      </c>
    </row>
    <row r="24" spans="2:15" ht="18" customHeight="1">
      <c r="B24" s="996" t="str">
        <f>IFERROR(VLOOKUP(第2号様式!$L$2,様式リスト!$B$3:$CD$8,O24,0),"")</f>
        <v>通信運搬費</v>
      </c>
      <c r="C24" s="997"/>
      <c r="D24" s="998"/>
      <c r="E24" s="320"/>
      <c r="F24" s="541"/>
      <c r="G24" s="887"/>
      <c r="H24" s="885"/>
      <c r="I24" s="885"/>
      <c r="J24" s="885"/>
      <c r="K24" s="885"/>
      <c r="L24" s="885"/>
      <c r="M24" s="885"/>
      <c r="N24" s="886"/>
      <c r="O24" s="303">
        <v>10</v>
      </c>
    </row>
    <row r="25" spans="2:15" ht="18" customHeight="1">
      <c r="B25" s="996" t="str">
        <f>IFERROR(VLOOKUP(第2号様式!$L$2,様式リスト!$B$3:$CD$8,O25,0),"")</f>
        <v>会議費</v>
      </c>
      <c r="C25" s="997"/>
      <c r="D25" s="998"/>
      <c r="E25" s="320"/>
      <c r="F25" s="541"/>
      <c r="G25" s="887"/>
      <c r="H25" s="885"/>
      <c r="I25" s="885"/>
      <c r="J25" s="885"/>
      <c r="K25" s="885"/>
      <c r="L25" s="885"/>
      <c r="M25" s="885"/>
      <c r="N25" s="886"/>
      <c r="O25" s="303">
        <v>11</v>
      </c>
    </row>
    <row r="26" spans="2:15" ht="18" customHeight="1">
      <c r="B26" s="996" t="str">
        <f>IFERROR(VLOOKUP(第2号様式!$L$2,様式リスト!$B$3:$CD$8,O26,0),"")</f>
        <v xml:space="preserve"> </v>
      </c>
      <c r="C26" s="997"/>
      <c r="D26" s="998"/>
      <c r="E26" s="320"/>
      <c r="F26" s="541"/>
      <c r="G26" s="887"/>
      <c r="H26" s="885"/>
      <c r="I26" s="885"/>
      <c r="J26" s="885"/>
      <c r="K26" s="885"/>
      <c r="L26" s="885"/>
      <c r="M26" s="885"/>
      <c r="N26" s="886"/>
      <c r="O26" s="303">
        <v>12</v>
      </c>
    </row>
    <row r="27" spans="2:15" ht="18" customHeight="1">
      <c r="B27" s="996" t="str">
        <f>IFERROR(VLOOKUP(第2号様式!$L$2,様式リスト!$B$3:$CD$8,O27,0),"")</f>
        <v>２　プログラム責任者人件費（プログラム管理に係るもの）</v>
      </c>
      <c r="C27" s="997"/>
      <c r="D27" s="998"/>
      <c r="E27" s="320"/>
      <c r="F27" s="541"/>
      <c r="G27" s="887"/>
      <c r="H27" s="885"/>
      <c r="I27" s="885"/>
      <c r="J27" s="885"/>
      <c r="K27" s="885"/>
      <c r="L27" s="885"/>
      <c r="M27" s="885"/>
      <c r="N27" s="886"/>
      <c r="O27" s="303">
        <v>13</v>
      </c>
    </row>
    <row r="28" spans="2:15" ht="18" customHeight="1">
      <c r="B28" s="996" t="str">
        <f>IFERROR(VLOOKUP(第2号様式!$L$2,様式リスト!$B$3:$CD$8,O28,0),"")</f>
        <v>職員基本給</v>
      </c>
      <c r="C28" s="997"/>
      <c r="D28" s="998"/>
      <c r="E28" s="320"/>
      <c r="F28" s="541"/>
      <c r="G28" s="887"/>
      <c r="H28" s="885"/>
      <c r="I28" s="885"/>
      <c r="J28" s="885"/>
      <c r="K28" s="885"/>
      <c r="L28" s="885"/>
      <c r="M28" s="885"/>
      <c r="N28" s="886"/>
      <c r="O28" s="303">
        <v>14</v>
      </c>
    </row>
    <row r="29" spans="2:15" ht="18" customHeight="1">
      <c r="B29" s="996" t="str">
        <f>IFERROR(VLOOKUP(第2号様式!$L$2,様式リスト!$B$3:$CD$8,O29,0),"")</f>
        <v>職員諸手当</v>
      </c>
      <c r="C29" s="997"/>
      <c r="D29" s="998"/>
      <c r="E29" s="320"/>
      <c r="F29" s="541"/>
      <c r="G29" s="887"/>
      <c r="H29" s="885"/>
      <c r="I29" s="885"/>
      <c r="J29" s="885"/>
      <c r="K29" s="885"/>
      <c r="L29" s="885"/>
      <c r="M29" s="885"/>
      <c r="N29" s="886"/>
      <c r="O29" s="303">
        <v>15</v>
      </c>
    </row>
    <row r="30" spans="2:15" ht="18" customHeight="1">
      <c r="B30" s="996" t="str">
        <f>IFERROR(VLOOKUP(第2号様式!$L$2,様式リスト!$B$3:$CD$8,O30,0),"")</f>
        <v>　</v>
      </c>
      <c r="C30" s="997"/>
      <c r="D30" s="998"/>
      <c r="E30" s="320"/>
      <c r="F30" s="541"/>
      <c r="G30" s="887"/>
      <c r="H30" s="885"/>
      <c r="I30" s="885"/>
      <c r="J30" s="885"/>
      <c r="K30" s="885"/>
      <c r="L30" s="885"/>
      <c r="M30" s="885"/>
      <c r="N30" s="886"/>
      <c r="O30" s="303">
        <v>16</v>
      </c>
    </row>
    <row r="31" spans="2:15" ht="18" customHeight="1">
      <c r="B31" s="996" t="str">
        <f>IFERROR(VLOOKUP(第2号様式!$L$2,様式リスト!$B$3:$CD$8,O31,0),"")</f>
        <v>３　指導医及びプログラム責任者の補助者雇上経費</v>
      </c>
      <c r="C31" s="997"/>
      <c r="D31" s="998"/>
      <c r="E31" s="320"/>
      <c r="F31" s="541"/>
      <c r="G31" s="887"/>
      <c r="H31" s="885"/>
      <c r="I31" s="885"/>
      <c r="J31" s="885"/>
      <c r="K31" s="885"/>
      <c r="L31" s="885"/>
      <c r="M31" s="885"/>
      <c r="N31" s="886"/>
      <c r="O31" s="303">
        <v>17</v>
      </c>
    </row>
    <row r="32" spans="2:15" ht="18" customHeight="1">
      <c r="B32" s="996" t="str">
        <f>IFERROR(VLOOKUP(第2号様式!$L$2,様式リスト!$B$3:$CD$8,O32,0),"")</f>
        <v>職員諸手当（非常勤）</v>
      </c>
      <c r="C32" s="997"/>
      <c r="D32" s="998"/>
      <c r="E32" s="320"/>
      <c r="F32" s="541"/>
      <c r="G32" s="887"/>
      <c r="H32" s="885"/>
      <c r="I32" s="885"/>
      <c r="J32" s="885"/>
      <c r="K32" s="885"/>
      <c r="L32" s="885"/>
      <c r="M32" s="885"/>
      <c r="N32" s="886"/>
      <c r="O32" s="303">
        <v>18</v>
      </c>
    </row>
    <row r="33" spans="2:15" ht="18" customHeight="1">
      <c r="B33" s="996" t="str">
        <f>IFERROR(VLOOKUP(第2号様式!$L$2,様式リスト!$B$3:$CD$8,O33,0),"")</f>
        <v>非常勤職員手当</v>
      </c>
      <c r="C33" s="997"/>
      <c r="D33" s="998"/>
      <c r="E33" s="320"/>
      <c r="F33" s="541"/>
      <c r="G33" s="887"/>
      <c r="H33" s="885"/>
      <c r="I33" s="885"/>
      <c r="J33" s="885"/>
      <c r="K33" s="885"/>
      <c r="L33" s="885"/>
      <c r="M33" s="885"/>
      <c r="N33" s="886"/>
      <c r="O33" s="303">
        <v>19</v>
      </c>
    </row>
    <row r="34" spans="2:15" ht="18" customHeight="1">
      <c r="B34" s="996" t="str">
        <f>IFERROR(VLOOKUP(第2号様式!$L$2,様式リスト!$B$3:$CD$8,O34,0),"")</f>
        <v>　</v>
      </c>
      <c r="C34" s="997"/>
      <c r="D34" s="998"/>
      <c r="E34" s="320"/>
      <c r="F34" s="541"/>
      <c r="G34" s="887"/>
      <c r="H34" s="885"/>
      <c r="I34" s="885"/>
      <c r="J34" s="885"/>
      <c r="K34" s="885"/>
      <c r="L34" s="885"/>
      <c r="M34" s="885"/>
      <c r="N34" s="886"/>
      <c r="O34" s="303">
        <v>20</v>
      </c>
    </row>
    <row r="35" spans="2:15" ht="18" customHeight="1">
      <c r="B35" s="996" t="str">
        <f>IFERROR(VLOOKUP(第2号様式!$L$2,様式リスト!$B$3:$CD$8,O35,0),"")</f>
        <v>４　通信運搬費</v>
      </c>
      <c r="C35" s="997"/>
      <c r="D35" s="998"/>
      <c r="E35" s="320"/>
      <c r="F35" s="541"/>
      <c r="G35" s="887"/>
      <c r="H35" s="885"/>
      <c r="I35" s="885"/>
      <c r="J35" s="885"/>
      <c r="K35" s="885"/>
      <c r="L35" s="885"/>
      <c r="M35" s="885"/>
      <c r="N35" s="886"/>
      <c r="O35" s="303">
        <v>21</v>
      </c>
    </row>
    <row r="36" spans="2:15" ht="18" customHeight="1">
      <c r="B36" s="996" t="str">
        <f>IFERROR(VLOOKUP(第2号様式!$L$2,様式リスト!$B$3:$CD$8,O36,0),"")</f>
        <v>　</v>
      </c>
      <c r="C36" s="997"/>
      <c r="D36" s="998"/>
      <c r="E36" s="320"/>
      <c r="F36" s="541"/>
      <c r="G36" s="887"/>
      <c r="H36" s="885"/>
      <c r="I36" s="885"/>
      <c r="J36" s="885"/>
      <c r="K36" s="885"/>
      <c r="L36" s="885"/>
      <c r="M36" s="885"/>
      <c r="N36" s="886"/>
      <c r="O36" s="303">
        <v>22</v>
      </c>
    </row>
    <row r="37" spans="2:15" ht="18" customHeight="1">
      <c r="B37" s="996" t="str">
        <f>IFERROR(VLOOKUP(第2号様式!$L$2,様式リスト!$B$3:$CD$8,O37,0),"")</f>
        <v>５　指導医、プログラム責任者（研修医指導分）にかかる経費</v>
      </c>
      <c r="C37" s="997"/>
      <c r="D37" s="998"/>
      <c r="E37" s="320"/>
      <c r="F37" s="541"/>
      <c r="G37" s="887"/>
      <c r="H37" s="885"/>
      <c r="I37" s="885"/>
      <c r="J37" s="885"/>
      <c r="K37" s="885"/>
      <c r="L37" s="885"/>
      <c r="M37" s="885"/>
      <c r="N37" s="886"/>
      <c r="O37" s="303">
        <v>23</v>
      </c>
    </row>
    <row r="38" spans="2:15" ht="18" customHeight="1">
      <c r="B38" s="996" t="str">
        <f>IFERROR(VLOOKUP(第2号様式!$L$2,様式リスト!$B$3:$CD$8,O38,0),"")</f>
        <v>職員基本給</v>
      </c>
      <c r="C38" s="997"/>
      <c r="D38" s="998"/>
      <c r="E38" s="320"/>
      <c r="F38" s="541"/>
      <c r="G38" s="887"/>
      <c r="H38" s="885"/>
      <c r="I38" s="885"/>
      <c r="J38" s="885"/>
      <c r="K38" s="885"/>
      <c r="L38" s="885"/>
      <c r="M38" s="885"/>
      <c r="N38" s="886"/>
      <c r="O38" s="303">
        <v>24</v>
      </c>
    </row>
    <row r="39" spans="2:15" ht="18" customHeight="1">
      <c r="B39" s="996" t="str">
        <f>IFERROR(VLOOKUP(第2号様式!$L$2,様式リスト!$B$3:$CD$8,O39,0),"")</f>
        <v>職員諸手当</v>
      </c>
      <c r="C39" s="997"/>
      <c r="D39" s="998"/>
      <c r="E39" s="320"/>
      <c r="F39" s="541"/>
      <c r="G39" s="887"/>
      <c r="H39" s="885"/>
      <c r="I39" s="885"/>
      <c r="J39" s="885"/>
      <c r="K39" s="885"/>
      <c r="L39" s="885"/>
      <c r="M39" s="885"/>
      <c r="N39" s="886"/>
      <c r="O39" s="303">
        <v>25</v>
      </c>
    </row>
    <row r="40" spans="2:15" ht="18" customHeight="1">
      <c r="B40" s="996" t="str">
        <f>IFERROR(VLOOKUP(第2号様式!$L$2,様式リスト!$B$3:$CD$8,O40,0),"")</f>
        <v>非常勤職員手当</v>
      </c>
      <c r="C40" s="997"/>
      <c r="D40" s="998"/>
      <c r="E40" s="320"/>
      <c r="F40" s="541"/>
      <c r="G40" s="887"/>
      <c r="H40" s="885"/>
      <c r="I40" s="885"/>
      <c r="J40" s="885"/>
      <c r="K40" s="885"/>
      <c r="L40" s="885"/>
      <c r="M40" s="885"/>
      <c r="N40" s="886"/>
      <c r="O40" s="303">
        <v>26</v>
      </c>
    </row>
    <row r="41" spans="2:15" ht="18" customHeight="1">
      <c r="B41" s="996" t="str">
        <f>IFERROR(VLOOKUP(第2号様式!$L$2,様式リスト!$B$3:$CD$8,O41,0),"")</f>
        <v>諸謝金</v>
      </c>
      <c r="C41" s="997"/>
      <c r="D41" s="998"/>
      <c r="E41" s="320"/>
      <c r="F41" s="541"/>
      <c r="G41" s="887"/>
      <c r="H41" s="885"/>
      <c r="I41" s="885"/>
      <c r="J41" s="885"/>
      <c r="K41" s="885"/>
      <c r="L41" s="885"/>
      <c r="M41" s="885"/>
      <c r="N41" s="886"/>
      <c r="O41" s="303">
        <v>27</v>
      </c>
    </row>
    <row r="42" spans="2:15" ht="18" customHeight="1">
      <c r="B42" s="996" t="str">
        <f>IFERROR(VLOOKUP(第2号様式!$L$2,様式リスト!$B$3:$CD$8,O42,0),"")</f>
        <v>　</v>
      </c>
      <c r="C42" s="997"/>
      <c r="D42" s="998"/>
      <c r="E42" s="320"/>
      <c r="F42" s="541"/>
      <c r="G42" s="887"/>
      <c r="H42" s="885"/>
      <c r="I42" s="885"/>
      <c r="J42" s="885"/>
      <c r="K42" s="885"/>
      <c r="L42" s="885"/>
      <c r="M42" s="885"/>
      <c r="N42" s="886"/>
      <c r="O42" s="303">
        <v>28</v>
      </c>
    </row>
    <row r="43" spans="2:15" ht="18" customHeight="1">
      <c r="B43" s="996" t="str">
        <f>IFERROR(VLOOKUP(第2号様式!$L$2,様式リスト!$B$3:$CD$8,O43,0),"")</f>
        <v>６　情報収集及び学会等出席経費</v>
      </c>
      <c r="C43" s="997"/>
      <c r="D43" s="998"/>
      <c r="E43" s="320"/>
      <c r="F43" s="541"/>
      <c r="G43" s="887"/>
      <c r="H43" s="885"/>
      <c r="I43" s="885"/>
      <c r="J43" s="885"/>
      <c r="K43" s="885"/>
      <c r="L43" s="885"/>
      <c r="M43" s="885"/>
      <c r="N43" s="886"/>
      <c r="O43" s="303">
        <v>29</v>
      </c>
    </row>
    <row r="44" spans="2:15" ht="18" customHeight="1">
      <c r="B44" s="996" t="str">
        <f>IFERROR(VLOOKUP(第2号様式!$L$2,様式リスト!$B$3:$CD$8,O44,0),"")</f>
        <v>旅費</v>
      </c>
      <c r="C44" s="997"/>
      <c r="D44" s="998"/>
      <c r="E44" s="320"/>
      <c r="F44" s="541"/>
      <c r="G44" s="887"/>
      <c r="H44" s="885"/>
      <c r="I44" s="885"/>
      <c r="J44" s="885"/>
      <c r="K44" s="885"/>
      <c r="L44" s="885"/>
      <c r="M44" s="885"/>
      <c r="N44" s="886"/>
      <c r="O44" s="303">
        <v>30</v>
      </c>
    </row>
    <row r="45" spans="2:15" ht="18" customHeight="1">
      <c r="B45" s="996" t="str">
        <f>IFERROR(VLOOKUP(第2号様式!$L$2,様式リスト!$B$3:$CD$8,O45,0),"")</f>
        <v>備品費（図書）</v>
      </c>
      <c r="C45" s="997"/>
      <c r="D45" s="998"/>
      <c r="E45" s="320"/>
      <c r="F45" s="541"/>
      <c r="G45" s="887"/>
      <c r="H45" s="885"/>
      <c r="I45" s="885"/>
      <c r="J45" s="885"/>
      <c r="K45" s="885"/>
      <c r="L45" s="885"/>
      <c r="M45" s="885"/>
      <c r="N45" s="886"/>
      <c r="O45" s="303">
        <v>31</v>
      </c>
    </row>
    <row r="46" spans="2:15" ht="18" customHeight="1">
      <c r="B46" s="996" t="str">
        <f>IFERROR(VLOOKUP(第2号様式!$L$2,様式リスト!$B$3:$CD$8,O46,0),"")</f>
        <v>消耗品（教材等材料費を含む）</v>
      </c>
      <c r="C46" s="997"/>
      <c r="D46" s="998"/>
      <c r="E46" s="320"/>
      <c r="F46" s="541"/>
      <c r="G46" s="887"/>
      <c r="H46" s="885"/>
      <c r="I46" s="885"/>
      <c r="J46" s="885"/>
      <c r="K46" s="885"/>
      <c r="L46" s="885"/>
      <c r="M46" s="885"/>
      <c r="N46" s="886"/>
      <c r="O46" s="303">
        <v>32</v>
      </c>
    </row>
    <row r="47" spans="2:15" ht="18" customHeight="1">
      <c r="B47" s="996" t="str">
        <f>IFERROR(VLOOKUP(第2号様式!$L$2,様式リスト!$B$3:$CD$8,O47,0),"")</f>
        <v>　</v>
      </c>
      <c r="C47" s="997"/>
      <c r="D47" s="998"/>
      <c r="E47" s="320"/>
      <c r="F47" s="541"/>
      <c r="G47" s="887"/>
      <c r="H47" s="885"/>
      <c r="I47" s="885"/>
      <c r="J47" s="885"/>
      <c r="K47" s="885"/>
      <c r="L47" s="885"/>
      <c r="M47" s="885"/>
      <c r="N47" s="886"/>
      <c r="O47" s="303">
        <v>33</v>
      </c>
    </row>
    <row r="48" spans="2:15" ht="18" customHeight="1">
      <c r="B48" s="996" t="str">
        <f>IFERROR(VLOOKUP(第2号様式!$L$2,様式リスト!$B$3:$CD$8,O48,0),"")</f>
        <v>７　剖検経費</v>
      </c>
      <c r="C48" s="997"/>
      <c r="D48" s="998"/>
      <c r="E48" s="320"/>
      <c r="F48" s="541"/>
      <c r="G48" s="887"/>
      <c r="H48" s="885"/>
      <c r="I48" s="885"/>
      <c r="J48" s="885"/>
      <c r="K48" s="885"/>
      <c r="L48" s="885"/>
      <c r="M48" s="885"/>
      <c r="N48" s="886"/>
      <c r="O48" s="303">
        <v>34</v>
      </c>
    </row>
    <row r="49" spans="2:15" ht="18" customHeight="1">
      <c r="B49" s="996" t="str">
        <f>IFERROR(VLOOKUP(第2号様式!$L$2,様式リスト!$B$3:$CD$8,O49,0),"")</f>
        <v>諸謝金（臨床研修病院のみ）</v>
      </c>
      <c r="C49" s="997"/>
      <c r="D49" s="998"/>
      <c r="E49" s="320"/>
      <c r="F49" s="541"/>
      <c r="G49" s="887"/>
      <c r="H49" s="885"/>
      <c r="I49" s="885"/>
      <c r="J49" s="885"/>
      <c r="K49" s="885"/>
      <c r="L49" s="885"/>
      <c r="M49" s="885"/>
      <c r="N49" s="886"/>
      <c r="O49" s="303">
        <v>35</v>
      </c>
    </row>
    <row r="50" spans="2:15" ht="18" customHeight="1">
      <c r="B50" s="996" t="str">
        <f>IFERROR(VLOOKUP(第2号様式!$L$2,様式リスト!$B$3:$CD$8,O50,0),"")</f>
        <v>旅費（臨床研修病院のみ）</v>
      </c>
      <c r="C50" s="997"/>
      <c r="D50" s="998"/>
      <c r="E50" s="320"/>
      <c r="F50" s="541"/>
      <c r="G50" s="887"/>
      <c r="H50" s="885"/>
      <c r="I50" s="885"/>
      <c r="J50" s="885"/>
      <c r="K50" s="885"/>
      <c r="L50" s="885"/>
      <c r="M50" s="885"/>
      <c r="N50" s="886"/>
      <c r="O50" s="303">
        <v>36</v>
      </c>
    </row>
    <row r="51" spans="2:15" ht="18" customHeight="1">
      <c r="B51" s="996" t="str">
        <f>IFERROR(VLOOKUP(第2号様式!$L$2,様式リスト!$B$3:$CD$8,O51,0),"")</f>
        <v>消耗品費</v>
      </c>
      <c r="C51" s="997"/>
      <c r="D51" s="998"/>
      <c r="E51" s="320"/>
      <c r="F51" s="541"/>
      <c r="G51" s="887"/>
      <c r="H51" s="885"/>
      <c r="I51" s="885"/>
      <c r="J51" s="885"/>
      <c r="K51" s="885"/>
      <c r="L51" s="885"/>
      <c r="M51" s="885"/>
      <c r="N51" s="886"/>
      <c r="O51" s="303">
        <v>37</v>
      </c>
    </row>
    <row r="52" spans="2:15" ht="18" customHeight="1">
      <c r="B52" s="996" t="str">
        <f>IFERROR(VLOOKUP(第2号様式!$L$2,様式リスト!$B$3:$CD$8,O52,0),"")</f>
        <v>　</v>
      </c>
      <c r="C52" s="997"/>
      <c r="D52" s="998"/>
      <c r="E52" s="320"/>
      <c r="F52" s="541"/>
      <c r="G52" s="887"/>
      <c r="H52" s="885"/>
      <c r="I52" s="885"/>
      <c r="J52" s="885"/>
      <c r="K52" s="885"/>
      <c r="L52" s="885"/>
      <c r="M52" s="885"/>
      <c r="N52" s="886"/>
      <c r="O52" s="303">
        <v>38</v>
      </c>
    </row>
    <row r="53" spans="2:15" ht="18" customHeight="1">
      <c r="B53" s="996" t="str">
        <f>IFERROR(VLOOKUP(第2号様式!$L$2,様式リスト!$B$3:$CD$8,O53,0),"")</f>
        <v>８へき地診療所等の研修経費</v>
      </c>
      <c r="C53" s="997"/>
      <c r="D53" s="998"/>
      <c r="E53" s="320"/>
      <c r="F53" s="541"/>
      <c r="G53" s="887"/>
      <c r="H53" s="885"/>
      <c r="I53" s="885"/>
      <c r="J53" s="885"/>
      <c r="K53" s="885"/>
      <c r="L53" s="885"/>
      <c r="M53" s="885"/>
      <c r="N53" s="886"/>
      <c r="O53" s="303">
        <v>39</v>
      </c>
    </row>
    <row r="54" spans="2:15" ht="18" customHeight="1">
      <c r="B54" s="996" t="str">
        <f>IFERROR(VLOOKUP(第2号様式!$L$2,様式リスト!$B$3:$CD$8,O54,0),"")</f>
        <v>旅費</v>
      </c>
      <c r="C54" s="997"/>
      <c r="D54" s="998"/>
      <c r="E54" s="320"/>
      <c r="F54" s="541"/>
      <c r="G54" s="887"/>
      <c r="H54" s="885"/>
      <c r="I54" s="885"/>
      <c r="J54" s="885"/>
      <c r="K54" s="885"/>
      <c r="L54" s="885"/>
      <c r="M54" s="885"/>
      <c r="N54" s="886"/>
      <c r="O54" s="303">
        <v>40</v>
      </c>
    </row>
    <row r="55" spans="2:15" ht="18" customHeight="1">
      <c r="B55" s="996" t="str">
        <f>IFERROR(VLOOKUP(第2号様式!$L$2,様式リスト!$B$3:$CD$8,O55,0),"")</f>
        <v>　</v>
      </c>
      <c r="C55" s="997"/>
      <c r="D55" s="998"/>
      <c r="E55" s="320"/>
      <c r="F55" s="541"/>
      <c r="G55" s="887"/>
      <c r="H55" s="885"/>
      <c r="I55" s="885"/>
      <c r="J55" s="885"/>
      <c r="K55" s="885"/>
      <c r="L55" s="885"/>
      <c r="M55" s="885"/>
      <c r="N55" s="886"/>
      <c r="O55" s="303">
        <v>41</v>
      </c>
    </row>
    <row r="56" spans="2:15" ht="18" customHeight="1">
      <c r="B56" s="996" t="str">
        <f>IFERROR(VLOOKUP(第2号様式!$L$2,様式リスト!$B$3:$CD$8,O56,0),"")</f>
        <v>９　産婦人科宿日直研修事業費、小児科宿日直研修事業費</v>
      </c>
      <c r="C56" s="997"/>
      <c r="D56" s="998"/>
      <c r="E56" s="320"/>
      <c r="F56" s="541"/>
      <c r="G56" s="887"/>
      <c r="H56" s="885"/>
      <c r="I56" s="885"/>
      <c r="J56" s="885"/>
      <c r="K56" s="885"/>
      <c r="L56" s="885"/>
      <c r="M56" s="885"/>
      <c r="N56" s="886"/>
      <c r="O56" s="303">
        <v>42</v>
      </c>
    </row>
    <row r="57" spans="2:15" ht="18" customHeight="1">
      <c r="B57" s="996" t="str">
        <f>IFERROR(VLOOKUP(第2号様式!$L$2,様式リスト!$B$3:$CD$8,O57,0),"")</f>
        <v>宿日直手当</v>
      </c>
      <c r="C57" s="997"/>
      <c r="D57" s="998"/>
      <c r="E57" s="320"/>
      <c r="F57" s="541"/>
      <c r="G57" s="887"/>
      <c r="H57" s="885"/>
      <c r="I57" s="885"/>
      <c r="J57" s="885"/>
      <c r="K57" s="885"/>
      <c r="L57" s="885"/>
      <c r="M57" s="885"/>
      <c r="N57" s="886"/>
      <c r="O57" s="303">
        <v>43</v>
      </c>
    </row>
    <row r="58" spans="2:15" ht="18" customHeight="1">
      <c r="B58" s="996" t="str">
        <f>IFERROR(VLOOKUP(第2号様式!$L$2,様式リスト!$B$3:$CD$8,O58,0),"")</f>
        <v>（１）産婦人科</v>
      </c>
      <c r="C58" s="997"/>
      <c r="D58" s="998"/>
      <c r="E58" s="320"/>
      <c r="F58" s="541"/>
      <c r="G58" s="887"/>
      <c r="H58" s="885"/>
      <c r="I58" s="885"/>
      <c r="J58" s="885"/>
      <c r="K58" s="885"/>
      <c r="L58" s="885"/>
      <c r="M58" s="885"/>
      <c r="N58" s="886"/>
      <c r="O58" s="303">
        <v>44</v>
      </c>
    </row>
    <row r="59" spans="2:15" ht="18" customHeight="1">
      <c r="B59" s="996" t="str">
        <f>IFERROR(VLOOKUP(第2号様式!$L$2,様式リスト!$B$3:$CD$8,O59,0),"")</f>
        <v>（２）小児科</v>
      </c>
      <c r="C59" s="997"/>
      <c r="D59" s="998"/>
      <c r="E59" s="320"/>
      <c r="F59" s="541"/>
      <c r="G59" s="887"/>
      <c r="H59" s="885"/>
      <c r="I59" s="885"/>
      <c r="J59" s="885"/>
      <c r="K59" s="885"/>
      <c r="L59" s="885"/>
      <c r="M59" s="885"/>
      <c r="N59" s="886"/>
      <c r="O59" s="303">
        <v>45</v>
      </c>
    </row>
    <row r="60" spans="2:15" ht="18" customHeight="1">
      <c r="B60" s="996" t="str">
        <f>IFERROR(VLOOKUP(第2号様式!$L$2,様式リスト!$B$3:$CD$8,O60,0),"")</f>
        <v>【オンコール手当】</v>
      </c>
      <c r="C60" s="997"/>
      <c r="D60" s="998"/>
      <c r="E60" s="320"/>
      <c r="F60" s="541"/>
      <c r="G60" s="887"/>
      <c r="H60" s="885"/>
      <c r="I60" s="885"/>
      <c r="J60" s="885"/>
      <c r="K60" s="885"/>
      <c r="L60" s="885"/>
      <c r="M60" s="885"/>
      <c r="N60" s="886"/>
      <c r="O60" s="303">
        <v>46</v>
      </c>
    </row>
    <row r="61" spans="2:15" ht="18" customHeight="1">
      <c r="B61" s="996"/>
      <c r="C61" s="997"/>
      <c r="D61" s="998"/>
      <c r="E61" s="320"/>
      <c r="F61" s="541"/>
      <c r="G61" s="887"/>
      <c r="H61" s="885"/>
      <c r="I61" s="885"/>
      <c r="J61" s="885"/>
      <c r="K61" s="885"/>
      <c r="L61" s="885"/>
      <c r="M61" s="885"/>
      <c r="N61" s="886"/>
      <c r="O61" s="303">
        <v>47</v>
      </c>
    </row>
    <row r="62" spans="2:15" ht="18" customHeight="1">
      <c r="B62" s="996" t="str">
        <f>IFERROR(VLOOKUP(第2号様式!$L$2,様式リスト!$B$3:$CD$8,O62,0),"")</f>
        <v>10　広域連携型プログラム作成経費</v>
      </c>
      <c r="C62" s="997"/>
      <c r="D62" s="998"/>
      <c r="E62" s="320"/>
      <c r="F62" s="541"/>
      <c r="G62" s="887"/>
      <c r="H62" s="885"/>
      <c r="I62" s="885"/>
      <c r="J62" s="885"/>
      <c r="K62" s="885"/>
      <c r="L62" s="885"/>
      <c r="M62" s="885"/>
      <c r="N62" s="886"/>
      <c r="O62" s="303">
        <v>48</v>
      </c>
    </row>
    <row r="63" spans="2:15" ht="18" customHeight="1">
      <c r="B63" s="996" t="str">
        <f>IFERROR(VLOOKUP(第2号様式!$L$2,様式リスト!$B$3:$CD$8,O63,0),"")</f>
        <v>職員基本給</v>
      </c>
      <c r="C63" s="997"/>
      <c r="D63" s="998"/>
      <c r="E63" s="320"/>
      <c r="F63" s="541"/>
      <c r="G63" s="887"/>
      <c r="H63" s="885"/>
      <c r="I63" s="885"/>
      <c r="J63" s="885"/>
      <c r="K63" s="885"/>
      <c r="L63" s="885"/>
      <c r="M63" s="885"/>
      <c r="N63" s="886"/>
      <c r="O63" s="303">
        <v>49</v>
      </c>
    </row>
    <row r="64" spans="2:15" ht="18" customHeight="1">
      <c r="B64" s="996" t="str">
        <f>IFERROR(VLOOKUP(第2号様式!$L$2,様式リスト!$B$3:$CD$8,O64,0),"")</f>
        <v>職員諸手当（非常勤含む）</v>
      </c>
      <c r="C64" s="997"/>
      <c r="D64" s="998"/>
      <c r="E64" s="320"/>
      <c r="F64" s="541"/>
      <c r="G64" s="887"/>
      <c r="H64" s="885"/>
      <c r="I64" s="885"/>
      <c r="J64" s="885"/>
      <c r="K64" s="885"/>
      <c r="L64" s="885"/>
      <c r="M64" s="885"/>
      <c r="N64" s="886"/>
      <c r="O64" s="303">
        <v>50</v>
      </c>
    </row>
    <row r="65" spans="2:15" ht="18" customHeight="1">
      <c r="B65" s="996" t="str">
        <f>IFERROR(VLOOKUP(第2号様式!$L$2,様式リスト!$B$3:$CD$8,O65,0),"")</f>
        <v>非常勤職員諸手当（事務補助者雇上経費）</v>
      </c>
      <c r="C65" s="997"/>
      <c r="D65" s="998"/>
      <c r="E65" s="320"/>
      <c r="F65" s="541"/>
      <c r="G65" s="887"/>
      <c r="H65" s="885"/>
      <c r="I65" s="885"/>
      <c r="J65" s="885"/>
      <c r="K65" s="885"/>
      <c r="L65" s="885"/>
      <c r="M65" s="885"/>
      <c r="N65" s="886"/>
      <c r="O65" s="303">
        <v>51</v>
      </c>
    </row>
    <row r="66" spans="2:15" ht="18" customHeight="1">
      <c r="B66" s="996" t="str">
        <f>IFERROR(VLOOKUP(第2号様式!$L$2,様式リスト!$B$3:$CD$8,O66,0),"")</f>
        <v>諸謝金</v>
      </c>
      <c r="C66" s="997"/>
      <c r="D66" s="998"/>
      <c r="E66" s="320"/>
      <c r="F66" s="541"/>
      <c r="G66" s="887"/>
      <c r="H66" s="885"/>
      <c r="I66" s="885"/>
      <c r="J66" s="885"/>
      <c r="K66" s="885"/>
      <c r="L66" s="885"/>
      <c r="M66" s="885"/>
      <c r="N66" s="886"/>
      <c r="O66" s="303">
        <v>52</v>
      </c>
    </row>
    <row r="67" spans="2:15" ht="18" customHeight="1">
      <c r="B67" s="996" t="str">
        <f>IFERROR(VLOOKUP(第2号様式!$L$2,様式リスト!$B$3:$CD$8,O67,0),"")</f>
        <v>旅費</v>
      </c>
      <c r="C67" s="997"/>
      <c r="D67" s="998"/>
      <c r="E67" s="320"/>
      <c r="F67" s="541"/>
      <c r="G67" s="887"/>
      <c r="H67" s="885"/>
      <c r="I67" s="885"/>
      <c r="J67" s="885"/>
      <c r="K67" s="885"/>
      <c r="L67" s="885"/>
      <c r="M67" s="885"/>
      <c r="N67" s="886"/>
      <c r="O67" s="303">
        <v>53</v>
      </c>
    </row>
    <row r="68" spans="2:15" ht="18" customHeight="1">
      <c r="B68" s="996" t="str">
        <f>IFERROR(VLOOKUP(第2号様式!$L$2,様式リスト!$B$3:$CD$8,O68,0),"")</f>
        <v>消耗品費</v>
      </c>
      <c r="C68" s="997"/>
      <c r="D68" s="998"/>
      <c r="E68" s="320"/>
      <c r="F68" s="541"/>
      <c r="G68" s="887"/>
      <c r="H68" s="885"/>
      <c r="I68" s="885"/>
      <c r="J68" s="885"/>
      <c r="K68" s="885"/>
      <c r="L68" s="885"/>
      <c r="M68" s="885"/>
      <c r="N68" s="886"/>
      <c r="O68" s="303">
        <v>54</v>
      </c>
    </row>
    <row r="69" spans="2:15" ht="18" customHeight="1">
      <c r="B69" s="996" t="str">
        <f>IFERROR(VLOOKUP(第2号様式!$L$2,様式リスト!$B$3:$CD$8,O69,0),"")</f>
        <v>印刷製本費</v>
      </c>
      <c r="C69" s="997"/>
      <c r="D69" s="998"/>
      <c r="E69" s="320"/>
      <c r="F69" s="541"/>
      <c r="G69" s="887"/>
      <c r="H69" s="885"/>
      <c r="I69" s="885"/>
      <c r="J69" s="885"/>
      <c r="K69" s="885"/>
      <c r="L69" s="885"/>
      <c r="M69" s="885"/>
      <c r="N69" s="886"/>
      <c r="O69" s="303">
        <v>55</v>
      </c>
    </row>
    <row r="70" spans="2:15" ht="18" customHeight="1">
      <c r="B70" s="996" t="str">
        <f>IFERROR(VLOOKUP(第2号様式!$L$2,様式リスト!$B$3:$CD$8,O70,0),"")</f>
        <v>通信運搬費</v>
      </c>
      <c r="C70" s="997"/>
      <c r="D70" s="998"/>
      <c r="E70" s="320"/>
      <c r="F70" s="541"/>
      <c r="G70" s="887"/>
      <c r="H70" s="885"/>
      <c r="I70" s="885"/>
      <c r="J70" s="885"/>
      <c r="K70" s="885"/>
      <c r="L70" s="885"/>
      <c r="M70" s="885"/>
      <c r="N70" s="886"/>
      <c r="O70" s="303">
        <v>56</v>
      </c>
    </row>
    <row r="71" spans="2:15" ht="18" customHeight="1">
      <c r="B71" s="996" t="str">
        <f>IFERROR(VLOOKUP(第2号様式!$L$2,様式リスト!$B$3:$CD$8,O71,0),"")</f>
        <v>会議費</v>
      </c>
      <c r="C71" s="997"/>
      <c r="D71" s="998"/>
      <c r="E71" s="320"/>
      <c r="F71" s="541"/>
      <c r="G71" s="887"/>
      <c r="H71" s="885"/>
      <c r="I71" s="885"/>
      <c r="J71" s="885"/>
      <c r="K71" s="885"/>
      <c r="L71" s="885"/>
      <c r="M71" s="885"/>
      <c r="N71" s="886"/>
      <c r="O71" s="303">
        <v>57</v>
      </c>
    </row>
    <row r="72" spans="2:15" ht="18" customHeight="1">
      <c r="B72" s="996" t="str">
        <f>IFERROR(VLOOKUP(第2号様式!$L$2,様式リスト!$B$3:$CD$8,O72,0),"")</f>
        <v/>
      </c>
      <c r="C72" s="997"/>
      <c r="D72" s="998"/>
      <c r="E72" s="320"/>
      <c r="F72" s="541"/>
      <c r="G72" s="887"/>
      <c r="H72" s="885"/>
      <c r="I72" s="885"/>
      <c r="J72" s="885"/>
      <c r="K72" s="885"/>
      <c r="L72" s="885"/>
      <c r="M72" s="885"/>
      <c r="N72" s="886"/>
    </row>
    <row r="73" spans="2:15" ht="18" customHeight="1">
      <c r="B73" s="996" t="s">
        <v>779</v>
      </c>
      <c r="C73" s="997"/>
      <c r="D73" s="998"/>
      <c r="E73" s="320"/>
      <c r="F73" s="541"/>
      <c r="G73" s="887"/>
      <c r="H73" s="885"/>
      <c r="I73" s="885"/>
      <c r="J73" s="885"/>
      <c r="K73" s="885"/>
      <c r="L73" s="885"/>
      <c r="M73" s="885"/>
      <c r="N73" s="886"/>
    </row>
    <row r="74" spans="2:15" ht="18" customHeight="1">
      <c r="B74" s="996" t="s">
        <v>772</v>
      </c>
      <c r="C74" s="997"/>
      <c r="D74" s="998"/>
      <c r="E74" s="320"/>
      <c r="F74" s="541"/>
      <c r="G74" s="887"/>
      <c r="H74" s="885"/>
      <c r="I74" s="885"/>
      <c r="J74" s="885"/>
      <c r="K74" s="885"/>
      <c r="L74" s="885"/>
      <c r="M74" s="885"/>
      <c r="N74" s="886"/>
    </row>
    <row r="75" spans="2:15" ht="18" customHeight="1">
      <c r="B75" s="996" t="s">
        <v>766</v>
      </c>
      <c r="C75" s="997"/>
      <c r="D75" s="998"/>
      <c r="E75" s="320"/>
      <c r="F75" s="541"/>
      <c r="G75" s="887"/>
      <c r="H75" s="885"/>
      <c r="I75" s="885"/>
      <c r="J75" s="885"/>
      <c r="K75" s="885"/>
      <c r="L75" s="885"/>
      <c r="M75" s="885"/>
      <c r="N75" s="886"/>
    </row>
    <row r="76" spans="2:15" ht="18" customHeight="1">
      <c r="B76" s="996" t="s">
        <v>773</v>
      </c>
      <c r="C76" s="997"/>
      <c r="D76" s="998"/>
      <c r="E76" s="320"/>
      <c r="F76" s="541"/>
      <c r="G76" s="887"/>
      <c r="H76" s="885"/>
      <c r="I76" s="885"/>
      <c r="J76" s="885"/>
      <c r="K76" s="885"/>
      <c r="L76" s="885"/>
      <c r="M76" s="885"/>
      <c r="N76" s="886"/>
    </row>
    <row r="77" spans="2:15" ht="18" customHeight="1">
      <c r="B77" s="996" t="s">
        <v>767</v>
      </c>
      <c r="C77" s="997"/>
      <c r="D77" s="998"/>
      <c r="E77" s="320"/>
      <c r="F77" s="541"/>
      <c r="G77" s="887"/>
      <c r="H77" s="885"/>
      <c r="I77" s="885"/>
      <c r="J77" s="885"/>
      <c r="K77" s="885"/>
      <c r="L77" s="885"/>
      <c r="M77" s="885"/>
      <c r="N77" s="886"/>
    </row>
    <row r="78" spans="2:15" ht="18" customHeight="1">
      <c r="B78" s="996" t="str">
        <f>IFERROR(VLOOKUP(第2号様式!$L$2,様式リスト!$B$3:$CD$8,O78,0),"")</f>
        <v/>
      </c>
      <c r="C78" s="997"/>
      <c r="D78" s="998"/>
      <c r="E78" s="320"/>
      <c r="F78" s="541"/>
      <c r="G78" s="887"/>
      <c r="H78" s="885"/>
      <c r="I78" s="885"/>
      <c r="J78" s="885"/>
      <c r="K78" s="885"/>
      <c r="L78" s="885"/>
      <c r="M78" s="885"/>
      <c r="N78" s="886"/>
    </row>
    <row r="79" spans="2:15" ht="18" customHeight="1">
      <c r="B79" s="996" t="s">
        <v>774</v>
      </c>
      <c r="C79" s="997"/>
      <c r="D79" s="998"/>
      <c r="E79" s="320"/>
      <c r="F79" s="541"/>
      <c r="G79" s="887"/>
      <c r="H79" s="885"/>
      <c r="I79" s="885"/>
      <c r="J79" s="885"/>
      <c r="K79" s="885"/>
      <c r="L79" s="885"/>
      <c r="M79" s="885"/>
      <c r="N79" s="886"/>
    </row>
    <row r="80" spans="2:15" ht="18" customHeight="1">
      <c r="B80" s="996" t="s">
        <v>775</v>
      </c>
      <c r="C80" s="997"/>
      <c r="D80" s="998"/>
      <c r="E80" s="320"/>
      <c r="F80" s="541"/>
      <c r="G80" s="887"/>
      <c r="H80" s="885"/>
      <c r="I80" s="885"/>
      <c r="J80" s="885"/>
      <c r="K80" s="885"/>
      <c r="L80" s="885"/>
      <c r="M80" s="885"/>
      <c r="N80" s="886"/>
    </row>
    <row r="81" spans="2:14" ht="18" customHeight="1">
      <c r="B81" s="996" t="s">
        <v>769</v>
      </c>
      <c r="C81" s="997"/>
      <c r="D81" s="998"/>
      <c r="E81" s="320"/>
      <c r="F81" s="541"/>
      <c r="G81" s="887"/>
      <c r="H81" s="885"/>
      <c r="I81" s="885"/>
      <c r="J81" s="885"/>
      <c r="K81" s="885"/>
      <c r="L81" s="885"/>
      <c r="M81" s="885"/>
      <c r="N81" s="886"/>
    </row>
    <row r="82" spans="2:14" ht="18" customHeight="1">
      <c r="B82" s="996" t="s">
        <v>776</v>
      </c>
      <c r="C82" s="997"/>
      <c r="D82" s="998"/>
      <c r="E82" s="320"/>
      <c r="F82" s="541"/>
      <c r="G82" s="887"/>
      <c r="H82" s="885"/>
      <c r="I82" s="885"/>
      <c r="J82" s="885"/>
      <c r="K82" s="885"/>
      <c r="L82" s="885"/>
      <c r="M82" s="885"/>
      <c r="N82" s="886"/>
    </row>
    <row r="83" spans="2:14" ht="18" customHeight="1">
      <c r="B83" s="996" t="s">
        <v>777</v>
      </c>
      <c r="C83" s="997"/>
      <c r="D83" s="998"/>
      <c r="E83" s="320"/>
      <c r="F83" s="541"/>
      <c r="G83" s="887"/>
      <c r="H83" s="885"/>
      <c r="I83" s="885"/>
      <c r="J83" s="885"/>
      <c r="K83" s="885"/>
      <c r="L83" s="885"/>
      <c r="M83" s="885"/>
      <c r="N83" s="886"/>
    </row>
    <row r="84" spans="2:14" ht="18" customHeight="1">
      <c r="B84" s="996" t="str">
        <f>IFERROR(VLOOKUP(第2号様式!$L$2,様式リスト!$B$3:$CD$8,O84,0),"")</f>
        <v/>
      </c>
      <c r="C84" s="997"/>
      <c r="D84" s="998"/>
      <c r="E84" s="320"/>
      <c r="F84" s="541"/>
      <c r="G84" s="887"/>
      <c r="H84" s="885"/>
      <c r="I84" s="885"/>
      <c r="J84" s="885"/>
      <c r="K84" s="885"/>
      <c r="L84" s="885"/>
      <c r="M84" s="885"/>
      <c r="N84" s="886"/>
    </row>
    <row r="85" spans="2:14" ht="18" customHeight="1">
      <c r="B85" s="996" t="s">
        <v>770</v>
      </c>
      <c r="C85" s="997"/>
      <c r="D85" s="998"/>
      <c r="E85" s="320"/>
      <c r="F85" s="541"/>
      <c r="G85" s="887"/>
      <c r="H85" s="885"/>
      <c r="I85" s="885"/>
      <c r="J85" s="885"/>
      <c r="K85" s="885"/>
      <c r="L85" s="885"/>
      <c r="M85" s="885"/>
      <c r="N85" s="886"/>
    </row>
    <row r="86" spans="2:14" ht="18" customHeight="1">
      <c r="B86" s="996" t="s">
        <v>778</v>
      </c>
      <c r="C86" s="997"/>
      <c r="D86" s="998"/>
      <c r="E86" s="320"/>
      <c r="F86" s="541"/>
      <c r="G86" s="887"/>
      <c r="H86" s="885"/>
      <c r="I86" s="885"/>
      <c r="J86" s="885"/>
      <c r="K86" s="885"/>
      <c r="L86" s="885"/>
      <c r="M86" s="885"/>
      <c r="N86" s="886"/>
    </row>
    <row r="87" spans="2:14" ht="18" customHeight="1">
      <c r="B87" s="864"/>
      <c r="C87" s="865"/>
      <c r="D87" s="866"/>
      <c r="E87" s="320"/>
      <c r="F87" s="541"/>
      <c r="G87" s="887"/>
      <c r="H87" s="885"/>
      <c r="I87" s="885"/>
      <c r="J87" s="885"/>
      <c r="K87" s="885"/>
      <c r="L87" s="885"/>
      <c r="M87" s="885"/>
      <c r="N87" s="886"/>
    </row>
    <row r="88" spans="2:14" ht="18" customHeight="1">
      <c r="B88" s="996" t="s">
        <v>782</v>
      </c>
      <c r="C88" s="997"/>
      <c r="D88" s="998"/>
      <c r="E88" s="320"/>
      <c r="F88" s="541"/>
      <c r="G88" s="887"/>
      <c r="H88" s="885"/>
      <c r="I88" s="885"/>
      <c r="J88" s="885"/>
      <c r="K88" s="885"/>
      <c r="L88" s="885"/>
      <c r="M88" s="885"/>
      <c r="N88" s="886"/>
    </row>
    <row r="89" spans="2:14" ht="18" customHeight="1">
      <c r="B89" s="803" t="s">
        <v>783</v>
      </c>
      <c r="C89" s="804"/>
      <c r="D89" s="805"/>
      <c r="E89" s="320"/>
      <c r="F89" s="541"/>
      <c r="G89" s="887"/>
      <c r="H89" s="885"/>
      <c r="I89" s="885"/>
      <c r="J89" s="885"/>
      <c r="K89" s="885"/>
      <c r="L89" s="885"/>
      <c r="M89" s="885"/>
      <c r="N89" s="886"/>
    </row>
    <row r="90" spans="2:14" ht="18" customHeight="1">
      <c r="B90" s="996" t="s">
        <v>771</v>
      </c>
      <c r="C90" s="999"/>
      <c r="D90" s="805"/>
      <c r="E90" s="320"/>
      <c r="F90" s="541"/>
      <c r="G90" s="887"/>
      <c r="H90" s="885"/>
      <c r="I90" s="885"/>
      <c r="J90" s="885"/>
      <c r="K90" s="885"/>
      <c r="L90" s="885"/>
      <c r="M90" s="885"/>
      <c r="N90" s="886"/>
    </row>
    <row r="91" spans="2:14" ht="18" customHeight="1">
      <c r="B91" s="803" t="s">
        <v>92</v>
      </c>
      <c r="C91" s="804"/>
      <c r="D91" s="805"/>
      <c r="E91" s="320"/>
      <c r="F91" s="541"/>
      <c r="G91" s="887"/>
      <c r="H91" s="885"/>
      <c r="I91" s="885"/>
      <c r="J91" s="885"/>
      <c r="K91" s="885"/>
      <c r="L91" s="885"/>
      <c r="M91" s="885"/>
      <c r="N91" s="886"/>
    </row>
    <row r="92" spans="2:14" ht="18" customHeight="1">
      <c r="B92" s="996" t="s">
        <v>47</v>
      </c>
      <c r="C92" s="997"/>
      <c r="D92" s="998"/>
      <c r="E92" s="320"/>
      <c r="F92" s="541"/>
      <c r="G92" s="887"/>
      <c r="H92" s="885"/>
      <c r="I92" s="885"/>
      <c r="J92" s="885"/>
      <c r="K92" s="885"/>
      <c r="L92" s="885"/>
      <c r="M92" s="885"/>
      <c r="N92" s="886"/>
    </row>
    <row r="93" spans="2:14" ht="18" customHeight="1">
      <c r="B93" s="996" t="s">
        <v>52</v>
      </c>
      <c r="C93" s="997"/>
      <c r="D93" s="998"/>
      <c r="E93" s="320"/>
      <c r="F93" s="541"/>
      <c r="G93" s="887"/>
      <c r="H93" s="885"/>
      <c r="I93" s="885"/>
      <c r="J93" s="885"/>
      <c r="K93" s="885"/>
      <c r="L93" s="885"/>
      <c r="M93" s="885"/>
      <c r="N93" s="886"/>
    </row>
    <row r="94" spans="2:14" ht="23.25" customHeight="1">
      <c r="B94" s="1000" t="s">
        <v>174</v>
      </c>
      <c r="C94" s="1001"/>
      <c r="D94" s="1002"/>
      <c r="E94" s="323"/>
      <c r="F94" s="494">
        <f>SUM(F18:F93)</f>
        <v>0</v>
      </c>
      <c r="G94" s="323"/>
      <c r="H94" s="325"/>
      <c r="I94" s="325"/>
      <c r="J94" s="325"/>
      <c r="K94" s="325"/>
      <c r="L94" s="325"/>
      <c r="M94" s="325"/>
      <c r="N94" s="324"/>
    </row>
    <row r="95" spans="2:14" ht="19.5" customHeight="1"/>
    <row r="96" spans="2:14">
      <c r="B96" s="303" t="s">
        <v>175</v>
      </c>
    </row>
    <row r="98" ht="19.5" customHeight="1"/>
  </sheetData>
  <sheetProtection formatCells="0" formatColumns="0" formatRows="0" insertColumns="0" insertRows="0" insertHyperlinks="0" deleteColumns="0" deleteRows="0" sort="0" autoFilter="0" pivotTables="0"/>
  <mergeCells count="91">
    <mergeCell ref="B3:N3"/>
    <mergeCell ref="M6:M8"/>
    <mergeCell ref="N6:N8"/>
    <mergeCell ref="M11:M12"/>
    <mergeCell ref="N11:N12"/>
    <mergeCell ref="K6:K8"/>
    <mergeCell ref="L6:L8"/>
    <mergeCell ref="G16:N16"/>
    <mergeCell ref="B16:D16"/>
    <mergeCell ref="E16:F16"/>
    <mergeCell ref="B94:D94"/>
    <mergeCell ref="E6:E8"/>
    <mergeCell ref="J6:J8"/>
    <mergeCell ref="I6:I8"/>
    <mergeCell ref="C6:C8"/>
    <mergeCell ref="G6:G8"/>
    <mergeCell ref="H6:H8"/>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92:D92"/>
    <mergeCell ref="B93:D93"/>
    <mergeCell ref="B90:C90"/>
    <mergeCell ref="B88:D88"/>
    <mergeCell ref="B82:D82"/>
    <mergeCell ref="B83:D83"/>
    <mergeCell ref="B84:D84"/>
    <mergeCell ref="B85:D85"/>
    <mergeCell ref="B86:D86"/>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O13" sqref="O13"/>
    </sheetView>
  </sheetViews>
  <sheetFormatPr defaultRowHeight="12"/>
  <cols>
    <col min="1" max="2" width="10.625" style="12" customWidth="1"/>
    <col min="3" max="3" width="9.375" style="12" customWidth="1"/>
    <col min="4" max="17" width="10.625" style="12" customWidth="1"/>
    <col min="18" max="19" width="10.625" style="222"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14" t="s">
        <v>215</v>
      </c>
      <c r="B1" s="1015"/>
      <c r="C1" s="1014"/>
      <c r="D1" s="1014"/>
      <c r="R1" s="209"/>
      <c r="S1" s="209"/>
    </row>
    <row r="2" spans="1:27" s="1" customFormat="1" ht="18.75">
      <c r="A2" s="272" t="s">
        <v>216</v>
      </c>
      <c r="B2" s="210"/>
      <c r="C2" s="210"/>
      <c r="D2" s="211"/>
      <c r="E2" s="211"/>
      <c r="F2" s="211"/>
      <c r="G2" s="211"/>
      <c r="H2" s="211"/>
      <c r="I2" s="211"/>
      <c r="J2" s="211"/>
      <c r="K2" s="211"/>
      <c r="L2" s="211"/>
      <c r="M2" s="211"/>
      <c r="N2" s="211"/>
      <c r="O2" s="211"/>
      <c r="P2" s="211"/>
      <c r="Q2" s="211"/>
      <c r="R2" s="212"/>
      <c r="S2" s="212"/>
      <c r="T2" s="211"/>
      <c r="U2" s="211"/>
      <c r="V2" s="211"/>
      <c r="W2" s="211"/>
    </row>
    <row r="3" spans="1:27" s="1" customFormat="1" ht="23.25" customHeight="1">
      <c r="A3" s="213" t="s">
        <v>217</v>
      </c>
      <c r="B3" s="214"/>
      <c r="C3" s="214"/>
      <c r="R3" s="209"/>
      <c r="S3" s="209"/>
    </row>
    <row r="4" spans="1:27" ht="10.5" customHeight="1">
      <c r="B4" s="142"/>
      <c r="C4" s="142"/>
      <c r="D4" s="142"/>
      <c r="E4" s="142"/>
      <c r="F4" s="142"/>
      <c r="G4" s="142"/>
      <c r="H4" s="142"/>
      <c r="I4" s="142"/>
      <c r="J4" s="142"/>
      <c r="K4" s="142"/>
      <c r="L4" s="142"/>
      <c r="M4" s="142"/>
      <c r="N4" s="142"/>
      <c r="O4" s="142"/>
      <c r="P4" s="142"/>
      <c r="Q4" s="215"/>
      <c r="R4" s="216"/>
      <c r="S4" s="216"/>
      <c r="T4" s="215"/>
      <c r="U4" s="215"/>
      <c r="V4" s="215"/>
      <c r="W4" s="215"/>
      <c r="X4" s="215"/>
      <c r="Y4" s="215"/>
      <c r="Z4" s="215"/>
      <c r="AA4" s="215"/>
    </row>
    <row r="5" spans="1:27" ht="20.100000000000001" customHeight="1">
      <c r="A5" s="1016" t="s">
        <v>217</v>
      </c>
      <c r="B5" s="1017"/>
      <c r="C5" s="1018"/>
      <c r="D5" s="1025" t="s">
        <v>218</v>
      </c>
      <c r="E5" s="1026"/>
      <c r="F5" s="1029" t="s">
        <v>219</v>
      </c>
      <c r="G5" s="1029"/>
      <c r="H5" s="1029"/>
      <c r="I5" s="1029"/>
      <c r="J5" s="1029"/>
      <c r="K5" s="1029"/>
      <c r="L5" s="1029"/>
      <c r="M5" s="1029"/>
      <c r="N5" s="142"/>
      <c r="O5" s="142"/>
      <c r="P5" s="142"/>
      <c r="Q5" s="215"/>
      <c r="R5" s="216"/>
      <c r="S5" s="216"/>
      <c r="T5" s="215"/>
      <c r="U5" s="215"/>
      <c r="V5" s="215"/>
      <c r="W5" s="215"/>
      <c r="X5" s="215"/>
      <c r="Y5" s="215"/>
      <c r="Z5" s="215"/>
      <c r="AA5" s="215"/>
    </row>
    <row r="6" spans="1:27" ht="20.100000000000001" customHeight="1">
      <c r="A6" s="1019"/>
      <c r="B6" s="1020"/>
      <c r="C6" s="1021"/>
      <c r="D6" s="1027"/>
      <c r="E6" s="1028"/>
      <c r="F6" s="1030" t="s">
        <v>220</v>
      </c>
      <c r="G6" s="1030"/>
      <c r="H6" s="1030"/>
      <c r="I6" s="1030"/>
      <c r="J6" s="1030" t="s">
        <v>221</v>
      </c>
      <c r="K6" s="1030"/>
      <c r="L6" s="1030"/>
      <c r="M6" s="1030"/>
      <c r="N6" s="142"/>
      <c r="O6" s="142"/>
      <c r="P6" s="142"/>
      <c r="Q6" s="215"/>
      <c r="R6" s="216"/>
      <c r="S6" s="216"/>
      <c r="T6" s="215"/>
      <c r="U6" s="215"/>
      <c r="V6" s="215"/>
      <c r="W6" s="215"/>
      <c r="X6" s="215"/>
      <c r="Y6" s="215"/>
      <c r="Z6" s="215"/>
      <c r="AA6" s="215"/>
    </row>
    <row r="7" spans="1:27" ht="20.100000000000001" customHeight="1">
      <c r="A7" s="1022"/>
      <c r="B7" s="1023"/>
      <c r="C7" s="1024"/>
      <c r="D7" s="217" t="s">
        <v>222</v>
      </c>
      <c r="E7" s="218" t="s">
        <v>223</v>
      </c>
      <c r="F7" s="219" t="s">
        <v>224</v>
      </c>
      <c r="G7" s="219" t="s">
        <v>225</v>
      </c>
      <c r="H7" s="219" t="s">
        <v>226</v>
      </c>
      <c r="I7" s="219" t="s">
        <v>227</v>
      </c>
      <c r="J7" s="219" t="s">
        <v>224</v>
      </c>
      <c r="K7" s="219" t="s">
        <v>225</v>
      </c>
      <c r="L7" s="219" t="s">
        <v>226</v>
      </c>
      <c r="M7" s="219" t="s">
        <v>227</v>
      </c>
      <c r="N7" s="142"/>
      <c r="O7" s="142"/>
      <c r="P7" s="142"/>
      <c r="Q7" s="215"/>
      <c r="R7" s="216"/>
      <c r="S7" s="216"/>
      <c r="T7" s="215"/>
      <c r="U7" s="215"/>
      <c r="V7" s="215"/>
      <c r="W7" s="215"/>
      <c r="X7" s="215"/>
      <c r="Y7" s="215"/>
      <c r="Z7" s="215"/>
      <c r="AA7" s="215"/>
    </row>
    <row r="8" spans="1:27" ht="24.95" customHeight="1">
      <c r="A8" s="1038" t="s">
        <v>228</v>
      </c>
      <c r="B8" s="220" t="s">
        <v>229</v>
      </c>
      <c r="C8" s="543">
        <f>SUM(D8:E8)</f>
        <v>0</v>
      </c>
      <c r="D8" s="544"/>
      <c r="E8" s="545"/>
      <c r="F8" s="98" t="s">
        <v>230</v>
      </c>
      <c r="G8" s="98" t="s">
        <v>231</v>
      </c>
      <c r="H8" s="98" t="s">
        <v>232</v>
      </c>
      <c r="I8" s="98" t="s">
        <v>233</v>
      </c>
      <c r="J8" s="98" t="s">
        <v>234</v>
      </c>
      <c r="K8" s="98" t="s">
        <v>235</v>
      </c>
      <c r="L8" s="98" t="s">
        <v>236</v>
      </c>
      <c r="M8" s="98" t="s">
        <v>163</v>
      </c>
      <c r="N8" s="142"/>
      <c r="O8" s="142"/>
      <c r="P8" s="142"/>
      <c r="Q8" s="216"/>
      <c r="R8" s="216"/>
      <c r="S8" s="216"/>
      <c r="T8" s="215"/>
      <c r="U8" s="215"/>
      <c r="V8" s="215"/>
      <c r="W8" s="215"/>
      <c r="X8" s="215"/>
      <c r="Y8" s="215"/>
      <c r="Z8" s="215"/>
      <c r="AA8" s="215"/>
    </row>
    <row r="9" spans="1:27" ht="24.95" customHeight="1">
      <c r="A9" s="1039"/>
      <c r="B9" s="220" t="s">
        <v>237</v>
      </c>
      <c r="C9" s="546">
        <f>SUM(D9:E9)</f>
        <v>0</v>
      </c>
      <c r="D9" s="547"/>
      <c r="E9" s="547"/>
      <c r="F9" s="548"/>
      <c r="G9" s="548"/>
      <c r="H9" s="548"/>
      <c r="I9" s="548"/>
      <c r="J9" s="548"/>
      <c r="K9" s="548"/>
      <c r="L9" s="548"/>
      <c r="M9" s="548"/>
      <c r="R9" s="221"/>
      <c r="T9" s="216"/>
      <c r="U9" s="216"/>
      <c r="V9" s="216"/>
      <c r="W9" s="216"/>
      <c r="X9" s="216"/>
      <c r="Y9" s="216"/>
      <c r="Z9" s="216"/>
      <c r="AA9" s="216"/>
    </row>
    <row r="10" spans="1:27" ht="24.95" customHeight="1">
      <c r="A10" s="108"/>
      <c r="B10" s="108"/>
      <c r="C10" s="143"/>
      <c r="D10" s="143"/>
      <c r="E10" s="108"/>
      <c r="F10" s="108"/>
      <c r="G10" s="108"/>
      <c r="H10" s="108"/>
      <c r="I10" s="108"/>
      <c r="J10" s="108"/>
      <c r="K10" s="108"/>
      <c r="L10" s="108"/>
      <c r="M10" s="108"/>
      <c r="N10" s="108"/>
      <c r="O10" s="108"/>
      <c r="P10" s="108"/>
      <c r="Q10" s="108"/>
      <c r="R10" s="223"/>
      <c r="S10" s="223"/>
      <c r="T10" s="224"/>
      <c r="U10" s="224"/>
      <c r="V10" s="224"/>
      <c r="W10" s="224"/>
      <c r="X10" s="224"/>
      <c r="Y10" s="224"/>
      <c r="Z10" s="224"/>
      <c r="AA10" s="224"/>
    </row>
    <row r="11" spans="1:27" ht="24.95" customHeight="1">
      <c r="A11" s="108"/>
      <c r="B11" s="108"/>
      <c r="C11" s="143"/>
      <c r="D11" s="1040" t="s">
        <v>238</v>
      </c>
      <c r="E11" s="1040"/>
      <c r="F11" s="1040"/>
      <c r="G11" s="1040"/>
      <c r="H11" s="1040" t="s">
        <v>239</v>
      </c>
      <c r="I11" s="1040"/>
      <c r="J11" s="1040"/>
      <c r="K11" s="1040"/>
      <c r="L11" s="108"/>
      <c r="M11" s="108"/>
      <c r="N11" s="108"/>
      <c r="O11" s="108"/>
      <c r="P11" s="108"/>
      <c r="Q11" s="108"/>
      <c r="R11" s="223"/>
      <c r="S11" s="223"/>
      <c r="T11" s="224"/>
      <c r="U11" s="224"/>
      <c r="V11" s="224"/>
      <c r="W11" s="224"/>
      <c r="X11" s="224"/>
      <c r="Y11" s="224"/>
      <c r="Z11" s="224"/>
      <c r="AA11" s="224"/>
    </row>
    <row r="12" spans="1:27" ht="24.95" customHeight="1">
      <c r="A12" s="1041" t="s">
        <v>217</v>
      </c>
      <c r="B12" s="1044" t="s">
        <v>240</v>
      </c>
      <c r="C12" s="1045"/>
      <c r="D12" s="225" t="s">
        <v>159</v>
      </c>
      <c r="E12" s="1046">
        <f>I9</f>
        <v>0</v>
      </c>
      <c r="F12" s="1046"/>
      <c r="G12" s="226" t="s">
        <v>241</v>
      </c>
      <c r="H12" s="227" t="s">
        <v>242</v>
      </c>
      <c r="I12" s="1046">
        <f>M9</f>
        <v>0</v>
      </c>
      <c r="J12" s="1046"/>
      <c r="K12" s="226" t="s">
        <v>241</v>
      </c>
      <c r="L12" s="108"/>
      <c r="M12" s="108"/>
      <c r="N12" s="108"/>
      <c r="O12" s="108"/>
      <c r="P12" s="108"/>
      <c r="Q12" s="108"/>
      <c r="R12" s="223"/>
      <c r="S12" s="223"/>
      <c r="T12" s="143"/>
      <c r="U12" s="143"/>
      <c r="V12" s="143"/>
      <c r="W12" s="143"/>
      <c r="X12" s="143"/>
      <c r="Y12" s="143"/>
      <c r="Z12" s="143"/>
      <c r="AA12" s="143"/>
    </row>
    <row r="13" spans="1:27" ht="24.95" customHeight="1">
      <c r="A13" s="1042"/>
      <c r="B13" s="1041" t="s">
        <v>243</v>
      </c>
      <c r="C13" s="1047"/>
      <c r="D13" s="1049" t="s">
        <v>164</v>
      </c>
      <c r="E13" s="1033" t="s">
        <v>244</v>
      </c>
      <c r="F13" s="1033"/>
      <c r="G13" s="1034"/>
      <c r="H13" s="1031" t="s">
        <v>165</v>
      </c>
      <c r="I13" s="1033" t="s">
        <v>245</v>
      </c>
      <c r="J13" s="1033"/>
      <c r="K13" s="1034"/>
      <c r="L13" s="228"/>
      <c r="M13" s="228"/>
      <c r="N13" s="228"/>
      <c r="O13" s="228"/>
      <c r="P13" s="228"/>
      <c r="Q13" s="229"/>
      <c r="R13" s="230"/>
      <c r="S13" s="230"/>
      <c r="T13" s="228"/>
      <c r="U13" s="228"/>
      <c r="V13" s="228"/>
      <c r="W13" s="228"/>
      <c r="X13" s="228"/>
      <c r="Y13" s="228"/>
      <c r="Z13" s="228"/>
      <c r="AA13" s="228"/>
    </row>
    <row r="14" spans="1:27" ht="24.95" customHeight="1">
      <c r="A14" s="1043"/>
      <c r="B14" s="1043"/>
      <c r="C14" s="1048"/>
      <c r="D14" s="1050"/>
      <c r="E14" s="1035">
        <f>F9+(G9*2)+(H9*3)</f>
        <v>0</v>
      </c>
      <c r="F14" s="1035"/>
      <c r="G14" s="231" t="s">
        <v>246</v>
      </c>
      <c r="H14" s="1032"/>
      <c r="I14" s="1035">
        <f>J9+(K9*2)+(L9*3)</f>
        <v>0</v>
      </c>
      <c r="J14" s="1035"/>
      <c r="K14" s="231" t="s">
        <v>246</v>
      </c>
      <c r="L14" s="44"/>
      <c r="M14" s="44"/>
      <c r="N14" s="44"/>
      <c r="O14" s="44"/>
      <c r="P14" s="44"/>
      <c r="Q14" s="232"/>
      <c r="R14" s="233"/>
      <c r="S14" s="233"/>
      <c r="T14" s="108"/>
      <c r="U14" s="108"/>
      <c r="V14" s="108"/>
      <c r="W14" s="108"/>
      <c r="X14" s="108"/>
      <c r="Y14" s="108"/>
      <c r="Z14" s="1036"/>
      <c r="AA14" s="1036"/>
    </row>
    <row r="15" spans="1:27" ht="21.75" customHeight="1">
      <c r="A15" s="108"/>
      <c r="B15" s="143"/>
      <c r="C15" s="143"/>
      <c r="D15" s="44"/>
      <c r="E15" s="44"/>
      <c r="F15" s="1037"/>
      <c r="G15" s="1037"/>
      <c r="H15" s="44"/>
      <c r="I15" s="44"/>
      <c r="J15" s="1037"/>
      <c r="K15" s="1037"/>
      <c r="L15" s="44"/>
      <c r="M15" s="44"/>
      <c r="N15" s="44"/>
      <c r="O15" s="44"/>
      <c r="P15" s="44"/>
      <c r="Q15" s="232"/>
      <c r="R15" s="233"/>
      <c r="S15" s="233"/>
      <c r="T15" s="108"/>
      <c r="U15" s="108"/>
      <c r="V15" s="108"/>
      <c r="W15" s="108"/>
      <c r="X15" s="108"/>
      <c r="Y15" s="108"/>
      <c r="Z15" s="1036"/>
      <c r="AA15" s="1036"/>
    </row>
    <row r="16" spans="1:27" ht="24.95" customHeight="1">
      <c r="A16" s="120" t="s">
        <v>247</v>
      </c>
      <c r="B16" s="143"/>
      <c r="C16" s="143"/>
      <c r="D16" s="234"/>
      <c r="E16" s="44"/>
      <c r="F16" s="44"/>
      <c r="G16" s="44"/>
      <c r="H16" s="44"/>
      <c r="I16" s="44"/>
      <c r="J16" s="44"/>
      <c r="K16" s="44"/>
      <c r="L16" s="44"/>
      <c r="M16" s="44"/>
      <c r="N16" s="44"/>
      <c r="O16" s="44"/>
      <c r="P16" s="44"/>
      <c r="Q16" s="232"/>
      <c r="R16" s="233"/>
      <c r="S16" s="233"/>
      <c r="T16" s="108"/>
      <c r="U16" s="108"/>
      <c r="V16" s="108"/>
      <c r="W16" s="108"/>
      <c r="X16" s="108"/>
      <c r="Y16" s="108"/>
      <c r="Z16" s="108"/>
      <c r="AA16" s="108"/>
    </row>
    <row r="17" spans="1:27" ht="10.5" customHeight="1">
      <c r="A17" s="44"/>
      <c r="B17" s="143"/>
      <c r="C17" s="143"/>
      <c r="D17" s="234"/>
      <c r="E17" s="44"/>
      <c r="F17" s="44"/>
      <c r="G17" s="44"/>
      <c r="H17" s="44"/>
      <c r="I17" s="44"/>
      <c r="J17" s="44"/>
      <c r="K17" s="44"/>
      <c r="L17" s="44"/>
      <c r="M17" s="44"/>
      <c r="N17" s="44"/>
      <c r="O17" s="44"/>
      <c r="P17" s="44"/>
      <c r="Q17" s="232"/>
      <c r="R17" s="233"/>
      <c r="S17" s="233"/>
      <c r="T17" s="108"/>
      <c r="U17" s="108"/>
      <c r="V17" s="108"/>
      <c r="W17" s="108"/>
      <c r="X17" s="108"/>
      <c r="Y17" s="108"/>
      <c r="Z17" s="1036"/>
      <c r="AA17" s="1036"/>
    </row>
    <row r="18" spans="1:27" ht="20.100000000000001" customHeight="1">
      <c r="A18" s="1060" t="s">
        <v>248</v>
      </c>
      <c r="B18" s="1017"/>
      <c r="C18" s="1018"/>
      <c r="D18" s="1061" t="s">
        <v>218</v>
      </c>
      <c r="E18" s="1061"/>
      <c r="F18" s="1029" t="s">
        <v>219</v>
      </c>
      <c r="G18" s="1029"/>
      <c r="H18" s="1029"/>
      <c r="I18" s="1029"/>
      <c r="J18" s="1029"/>
      <c r="K18" s="1029"/>
      <c r="L18" s="1029"/>
      <c r="M18" s="1029"/>
      <c r="N18" s="44"/>
      <c r="O18" s="44"/>
      <c r="P18" s="44"/>
      <c r="Q18" s="232"/>
      <c r="R18" s="233"/>
      <c r="S18" s="233"/>
      <c r="T18" s="108"/>
      <c r="U18" s="108"/>
      <c r="V18" s="108"/>
      <c r="W18" s="108"/>
      <c r="X18" s="108"/>
      <c r="Y18" s="108"/>
      <c r="Z18" s="1036"/>
      <c r="AA18" s="1036"/>
    </row>
    <row r="19" spans="1:27" ht="20.100000000000001" customHeight="1">
      <c r="A19" s="1019"/>
      <c r="B19" s="1020"/>
      <c r="C19" s="1021"/>
      <c r="D19" s="1061"/>
      <c r="E19" s="1061"/>
      <c r="F19" s="1030" t="s">
        <v>220</v>
      </c>
      <c r="G19" s="1030"/>
      <c r="H19" s="1030"/>
      <c r="I19" s="1030"/>
      <c r="J19" s="1030" t="s">
        <v>221</v>
      </c>
      <c r="K19" s="1030"/>
      <c r="L19" s="1030"/>
      <c r="M19" s="1030"/>
      <c r="N19" s="44"/>
      <c r="O19" s="44"/>
      <c r="P19" s="44"/>
      <c r="Q19" s="232"/>
      <c r="R19" s="233"/>
      <c r="S19" s="108"/>
      <c r="U19" s="108"/>
      <c r="V19" s="108"/>
      <c r="W19" s="108"/>
      <c r="X19" s="108"/>
      <c r="Y19" s="108"/>
      <c r="Z19" s="1036"/>
      <c r="AA19" s="1036"/>
    </row>
    <row r="20" spans="1:27" ht="20.100000000000001" customHeight="1">
      <c r="A20" s="1022"/>
      <c r="B20" s="1023"/>
      <c r="C20" s="1021"/>
      <c r="D20" s="218" t="s">
        <v>222</v>
      </c>
      <c r="E20" s="218" t="s">
        <v>223</v>
      </c>
      <c r="F20" s="219" t="s">
        <v>224</v>
      </c>
      <c r="G20" s="219" t="s">
        <v>225</v>
      </c>
      <c r="H20" s="219" t="s">
        <v>226</v>
      </c>
      <c r="I20" s="219" t="s">
        <v>227</v>
      </c>
      <c r="J20" s="219" t="s">
        <v>224</v>
      </c>
      <c r="K20" s="219" t="s">
        <v>225</v>
      </c>
      <c r="L20" s="219" t="s">
        <v>226</v>
      </c>
      <c r="M20" s="219" t="s">
        <v>227</v>
      </c>
      <c r="N20" s="44"/>
      <c r="O20" s="44"/>
      <c r="P20" s="44"/>
      <c r="Q20" s="232"/>
      <c r="R20" s="233"/>
      <c r="S20" s="108"/>
      <c r="U20" s="108"/>
      <c r="V20" s="108"/>
      <c r="W20" s="108"/>
      <c r="X20" s="108"/>
      <c r="Y20" s="108"/>
      <c r="Z20" s="1036"/>
      <c r="AA20" s="1036"/>
    </row>
    <row r="21" spans="1:27" ht="24.95" customHeight="1">
      <c r="A21" s="1038" t="s">
        <v>228</v>
      </c>
      <c r="B21" s="235" t="s">
        <v>229</v>
      </c>
      <c r="C21" s="549">
        <f>SUM(D21:E21)</f>
        <v>0</v>
      </c>
      <c r="D21" s="550"/>
      <c r="E21" s="551"/>
      <c r="F21" s="98" t="s">
        <v>230</v>
      </c>
      <c r="G21" s="98" t="s">
        <v>231</v>
      </c>
      <c r="H21" s="98" t="s">
        <v>232</v>
      </c>
      <c r="I21" s="98" t="s">
        <v>233</v>
      </c>
      <c r="J21" s="98" t="s">
        <v>234</v>
      </c>
      <c r="K21" s="98" t="s">
        <v>235</v>
      </c>
      <c r="L21" s="98" t="s">
        <v>236</v>
      </c>
      <c r="M21" s="98" t="s">
        <v>163</v>
      </c>
      <c r="N21" s="108"/>
      <c r="O21" s="182"/>
      <c r="P21" s="182"/>
      <c r="Q21" s="44"/>
      <c r="R21" s="233"/>
      <c r="S21" s="233"/>
      <c r="T21" s="45"/>
      <c r="U21" s="45"/>
      <c r="V21" s="45"/>
      <c r="W21" s="45"/>
      <c r="X21" s="45"/>
      <c r="Y21" s="45"/>
      <c r="Z21" s="45"/>
      <c r="AA21" s="45"/>
    </row>
    <row r="22" spans="1:27" ht="24.95" customHeight="1">
      <c r="A22" s="1051"/>
      <c r="B22" s="235" t="s">
        <v>237</v>
      </c>
      <c r="C22" s="552">
        <f>SUM(D22:E22)</f>
        <v>0</v>
      </c>
      <c r="D22" s="553"/>
      <c r="E22" s="551"/>
      <c r="F22" s="554"/>
      <c r="G22" s="554"/>
      <c r="H22" s="554"/>
      <c r="I22" s="554"/>
      <c r="J22" s="554"/>
      <c r="K22" s="554"/>
      <c r="L22" s="554"/>
      <c r="M22" s="554"/>
      <c r="N22" s="108"/>
      <c r="O22" s="182"/>
      <c r="P22" s="182"/>
      <c r="Q22" s="44"/>
      <c r="R22" s="233"/>
      <c r="S22" s="233"/>
      <c r="T22" s="161"/>
      <c r="U22" s="161"/>
      <c r="V22" s="161"/>
      <c r="W22" s="161"/>
      <c r="X22" s="161"/>
      <c r="Y22" s="161"/>
      <c r="Z22" s="161"/>
      <c r="AA22" s="161"/>
    </row>
    <row r="23" spans="1:27" ht="24.95" customHeight="1">
      <c r="A23" s="1051"/>
      <c r="B23" s="1052" t="s">
        <v>249</v>
      </c>
      <c r="C23" s="1053">
        <f>SUM(D23:E23)</f>
        <v>0</v>
      </c>
      <c r="D23" s="1053"/>
      <c r="E23" s="1055"/>
      <c r="F23" s="98" t="s">
        <v>250</v>
      </c>
      <c r="G23" s="236" t="s">
        <v>251</v>
      </c>
      <c r="H23" s="98" t="s">
        <v>252</v>
      </c>
      <c r="I23" s="236" t="s">
        <v>253</v>
      </c>
      <c r="J23" s="98" t="s">
        <v>254</v>
      </c>
      <c r="K23" s="236" t="s">
        <v>255</v>
      </c>
      <c r="L23" s="98" t="s">
        <v>256</v>
      </c>
      <c r="M23" s="237" t="s">
        <v>257</v>
      </c>
      <c r="Q23" s="13"/>
      <c r="T23" s="13"/>
      <c r="U23" s="13"/>
      <c r="V23" s="13"/>
      <c r="W23" s="13"/>
      <c r="X23" s="13"/>
      <c r="Y23" s="13"/>
      <c r="Z23" s="13"/>
      <c r="AA23" s="13"/>
    </row>
    <row r="24" spans="1:27" ht="26.25" customHeight="1">
      <c r="A24" s="1039"/>
      <c r="B24" s="1052"/>
      <c r="C24" s="1054"/>
      <c r="D24" s="1054"/>
      <c r="E24" s="1056"/>
      <c r="F24" s="555"/>
      <c r="G24" s="555"/>
      <c r="H24" s="555"/>
      <c r="I24" s="555"/>
      <c r="J24" s="555"/>
      <c r="K24" s="555"/>
      <c r="L24" s="555"/>
      <c r="M24" s="555"/>
      <c r="R24" s="12"/>
      <c r="S24" s="12"/>
    </row>
    <row r="25" spans="1:27" ht="24.95" customHeight="1">
      <c r="A25" s="238"/>
      <c r="B25" s="238"/>
      <c r="C25" s="238"/>
      <c r="D25" s="238"/>
      <c r="E25" s="238"/>
      <c r="F25" s="238"/>
      <c r="G25" s="238"/>
      <c r="H25" s="238"/>
      <c r="I25" s="238"/>
      <c r="J25" s="238"/>
      <c r="K25" s="238"/>
      <c r="L25" s="238"/>
      <c r="R25" s="12"/>
      <c r="S25" s="12"/>
    </row>
    <row r="26" spans="1:27" ht="24.95" customHeight="1">
      <c r="A26" s="1057" t="s">
        <v>258</v>
      </c>
      <c r="B26" s="1058"/>
      <c r="C26" s="1059"/>
      <c r="D26" s="1040" t="s">
        <v>238</v>
      </c>
      <c r="E26" s="1040"/>
      <c r="F26" s="1040"/>
      <c r="G26" s="1040"/>
      <c r="H26" s="1040" t="s">
        <v>239</v>
      </c>
      <c r="I26" s="1040"/>
      <c r="J26" s="1040"/>
      <c r="K26" s="1040"/>
      <c r="L26" s="238"/>
      <c r="M26" s="1057" t="s">
        <v>259</v>
      </c>
      <c r="N26" s="1058"/>
      <c r="O26" s="1059"/>
      <c r="P26" s="1040" t="s">
        <v>238</v>
      </c>
      <c r="Q26" s="1040"/>
      <c r="R26" s="1040"/>
      <c r="S26" s="1040"/>
      <c r="T26" s="1040" t="s">
        <v>239</v>
      </c>
      <c r="U26" s="1040"/>
      <c r="V26" s="1040"/>
      <c r="W26" s="1040"/>
    </row>
    <row r="27" spans="1:27" ht="24.75" customHeight="1">
      <c r="A27" s="1062" t="s">
        <v>248</v>
      </c>
      <c r="B27" s="1044" t="s">
        <v>240</v>
      </c>
      <c r="C27" s="1045"/>
      <c r="D27" s="225" t="s">
        <v>159</v>
      </c>
      <c r="E27" s="1046">
        <f>I22</f>
        <v>0</v>
      </c>
      <c r="F27" s="1046"/>
      <c r="G27" s="226" t="s">
        <v>241</v>
      </c>
      <c r="H27" s="227" t="s">
        <v>242</v>
      </c>
      <c r="I27" s="1046">
        <f>M22</f>
        <v>0</v>
      </c>
      <c r="J27" s="1046"/>
      <c r="K27" s="226" t="s">
        <v>241</v>
      </c>
      <c r="L27" s="238"/>
      <c r="M27" s="1065" t="s">
        <v>248</v>
      </c>
      <c r="N27" s="1068" t="s">
        <v>240</v>
      </c>
      <c r="O27" s="1045"/>
      <c r="P27" s="225" t="s">
        <v>253</v>
      </c>
      <c r="Q27" s="1046">
        <f>I24</f>
        <v>0</v>
      </c>
      <c r="R27" s="1046"/>
      <c r="S27" s="226" t="s">
        <v>241</v>
      </c>
      <c r="T27" s="227" t="s">
        <v>257</v>
      </c>
      <c r="U27" s="1046">
        <f>M24</f>
        <v>0</v>
      </c>
      <c r="V27" s="1046"/>
      <c r="W27" s="226" t="s">
        <v>241</v>
      </c>
    </row>
    <row r="28" spans="1:27" ht="24.95" customHeight="1">
      <c r="A28" s="1063"/>
      <c r="B28" s="1041" t="s">
        <v>243</v>
      </c>
      <c r="C28" s="1047"/>
      <c r="D28" s="1049" t="s">
        <v>164</v>
      </c>
      <c r="E28" s="1033" t="s">
        <v>244</v>
      </c>
      <c r="F28" s="1033"/>
      <c r="G28" s="1034"/>
      <c r="H28" s="1031" t="s">
        <v>165</v>
      </c>
      <c r="I28" s="1033" t="s">
        <v>245</v>
      </c>
      <c r="J28" s="1033"/>
      <c r="K28" s="1034"/>
      <c r="M28" s="1066"/>
      <c r="N28" s="1069" t="s">
        <v>243</v>
      </c>
      <c r="O28" s="1047"/>
      <c r="P28" s="1049" t="s">
        <v>260</v>
      </c>
      <c r="Q28" s="1033" t="s">
        <v>261</v>
      </c>
      <c r="R28" s="1033"/>
      <c r="S28" s="1034"/>
      <c r="T28" s="1031" t="s">
        <v>262</v>
      </c>
      <c r="U28" s="1033" t="s">
        <v>263</v>
      </c>
      <c r="V28" s="1033"/>
      <c r="W28" s="1034"/>
    </row>
    <row r="29" spans="1:27" ht="24.95" customHeight="1">
      <c r="A29" s="1064"/>
      <c r="B29" s="1043"/>
      <c r="C29" s="1048"/>
      <c r="D29" s="1050"/>
      <c r="E29" s="1035">
        <f>F22+(G22*2)+(H22*3)</f>
        <v>0</v>
      </c>
      <c r="F29" s="1035"/>
      <c r="G29" s="231" t="s">
        <v>246</v>
      </c>
      <c r="H29" s="1032"/>
      <c r="I29" s="1035">
        <f>J22+(K22*2)+(L22*3)</f>
        <v>0</v>
      </c>
      <c r="J29" s="1035"/>
      <c r="K29" s="231" t="s">
        <v>246</v>
      </c>
      <c r="M29" s="1067"/>
      <c r="N29" s="1070"/>
      <c r="O29" s="1048"/>
      <c r="P29" s="1050"/>
      <c r="Q29" s="1035">
        <f>F24+(G24*2)+(H24*3)</f>
        <v>0</v>
      </c>
      <c r="R29" s="1035"/>
      <c r="S29" s="231" t="s">
        <v>246</v>
      </c>
      <c r="T29" s="1032"/>
      <c r="U29" s="1035">
        <f>J24+(K24*2)+(L24*3)</f>
        <v>0</v>
      </c>
      <c r="V29" s="1035"/>
      <c r="W29" s="231" t="s">
        <v>246</v>
      </c>
    </row>
    <row r="30" spans="1:27" ht="23.25" customHeight="1">
      <c r="B30" s="152"/>
    </row>
    <row r="31" spans="1:27" ht="24.95" customHeight="1">
      <c r="A31" s="120" t="s">
        <v>264</v>
      </c>
      <c r="B31" s="152"/>
    </row>
    <row r="32" spans="1:27" ht="10.5" customHeight="1">
      <c r="A32" s="239"/>
    </row>
    <row r="33" spans="1:23" ht="24.95" customHeight="1">
      <c r="A33" s="1016" t="s">
        <v>265</v>
      </c>
      <c r="B33" s="1017"/>
      <c r="C33" s="1018"/>
      <c r="D33" s="1061" t="s">
        <v>218</v>
      </c>
      <c r="E33" s="1061"/>
      <c r="F33" s="1029" t="s">
        <v>219</v>
      </c>
      <c r="G33" s="1029"/>
      <c r="H33" s="1029"/>
      <c r="I33" s="1029"/>
      <c r="J33" s="1029"/>
      <c r="K33" s="1029"/>
      <c r="L33" s="1029"/>
      <c r="M33" s="1029"/>
    </row>
    <row r="34" spans="1:23" ht="24.95" customHeight="1">
      <c r="A34" s="1019"/>
      <c r="B34" s="1020"/>
      <c r="C34" s="1021"/>
      <c r="D34" s="1061"/>
      <c r="E34" s="1061"/>
      <c r="F34" s="1030" t="s">
        <v>220</v>
      </c>
      <c r="G34" s="1030"/>
      <c r="H34" s="1030"/>
      <c r="I34" s="1030"/>
      <c r="J34" s="1030" t="s">
        <v>221</v>
      </c>
      <c r="K34" s="1030"/>
      <c r="L34" s="1030"/>
      <c r="M34" s="1030"/>
    </row>
    <row r="35" spans="1:23" ht="24.95" customHeight="1">
      <c r="A35" s="1022"/>
      <c r="B35" s="1023"/>
      <c r="C35" s="1024"/>
      <c r="D35" s="218" t="s">
        <v>222</v>
      </c>
      <c r="E35" s="218" t="s">
        <v>223</v>
      </c>
      <c r="F35" s="219" t="s">
        <v>224</v>
      </c>
      <c r="G35" s="219" t="s">
        <v>225</v>
      </c>
      <c r="H35" s="219" t="s">
        <v>226</v>
      </c>
      <c r="I35" s="219" t="s">
        <v>227</v>
      </c>
      <c r="J35" s="219" t="s">
        <v>224</v>
      </c>
      <c r="K35" s="219" t="s">
        <v>225</v>
      </c>
      <c r="L35" s="219" t="s">
        <v>226</v>
      </c>
      <c r="M35" s="219" t="s">
        <v>227</v>
      </c>
    </row>
    <row r="36" spans="1:23" ht="24.95" customHeight="1">
      <c r="A36" s="1038" t="s">
        <v>228</v>
      </c>
      <c r="B36" s="220" t="s">
        <v>229</v>
      </c>
      <c r="C36" s="240">
        <f>C8+C21</f>
        <v>0</v>
      </c>
      <c r="D36" s="241">
        <f t="shared" ref="C36:E37" si="0">D8+D21</f>
        <v>0</v>
      </c>
      <c r="E36" s="242">
        <f t="shared" si="0"/>
        <v>0</v>
      </c>
      <c r="F36" s="99" t="s">
        <v>230</v>
      </c>
      <c r="G36" s="99" t="s">
        <v>231</v>
      </c>
      <c r="H36" s="99" t="s">
        <v>232</v>
      </c>
      <c r="I36" s="99" t="s">
        <v>233</v>
      </c>
      <c r="J36" s="99" t="s">
        <v>234</v>
      </c>
      <c r="K36" s="99" t="s">
        <v>235</v>
      </c>
      <c r="L36" s="99" t="s">
        <v>236</v>
      </c>
      <c r="M36" s="99" t="s">
        <v>163</v>
      </c>
    </row>
    <row r="37" spans="1:23" ht="24.95" customHeight="1">
      <c r="A37" s="1051"/>
      <c r="B37" s="220" t="s">
        <v>237</v>
      </c>
      <c r="C37" s="243">
        <f t="shared" si="0"/>
        <v>0</v>
      </c>
      <c r="D37" s="244">
        <f t="shared" si="0"/>
        <v>0</v>
      </c>
      <c r="E37" s="245">
        <f t="shared" si="0"/>
        <v>0</v>
      </c>
      <c r="F37" s="273">
        <f>F9+F22</f>
        <v>0</v>
      </c>
      <c r="G37" s="273">
        <f t="shared" ref="G37:L37" si="1">G9+G22</f>
        <v>0</v>
      </c>
      <c r="H37" s="273">
        <f t="shared" si="1"/>
        <v>0</v>
      </c>
      <c r="I37" s="273">
        <f t="shared" si="1"/>
        <v>0</v>
      </c>
      <c r="J37" s="273">
        <f t="shared" si="1"/>
        <v>0</v>
      </c>
      <c r="K37" s="273">
        <f t="shared" si="1"/>
        <v>0</v>
      </c>
      <c r="L37" s="273">
        <f t="shared" si="1"/>
        <v>0</v>
      </c>
      <c r="M37" s="273">
        <f>M9+M22</f>
        <v>0</v>
      </c>
    </row>
    <row r="38" spans="1:23" ht="24.95" customHeight="1">
      <c r="A38" s="1051"/>
      <c r="B38" s="1071" t="s">
        <v>249</v>
      </c>
      <c r="C38" s="1072">
        <f>C23</f>
        <v>0</v>
      </c>
      <c r="D38" s="1072">
        <f>D23</f>
        <v>0</v>
      </c>
      <c r="E38" s="1072">
        <f>E23</f>
        <v>0</v>
      </c>
      <c r="F38" s="100" t="s">
        <v>250</v>
      </c>
      <c r="G38" s="101" t="s">
        <v>251</v>
      </c>
      <c r="H38" s="100" t="s">
        <v>252</v>
      </c>
      <c r="I38" s="101" t="s">
        <v>253</v>
      </c>
      <c r="J38" s="100" t="s">
        <v>254</v>
      </c>
      <c r="K38" s="101" t="s">
        <v>255</v>
      </c>
      <c r="L38" s="100" t="s">
        <v>256</v>
      </c>
      <c r="M38" s="102" t="s">
        <v>257</v>
      </c>
    </row>
    <row r="39" spans="1:23" ht="24.95" customHeight="1">
      <c r="A39" s="1039"/>
      <c r="B39" s="1071"/>
      <c r="C39" s="1073"/>
      <c r="D39" s="1073"/>
      <c r="E39" s="1073"/>
      <c r="F39" s="273">
        <f>F24</f>
        <v>0</v>
      </c>
      <c r="G39" s="273">
        <f t="shared" ref="G39:M39" si="2">G24</f>
        <v>0</v>
      </c>
      <c r="H39" s="273">
        <f t="shared" si="2"/>
        <v>0</v>
      </c>
      <c r="I39" s="273">
        <f t="shared" si="2"/>
        <v>0</v>
      </c>
      <c r="J39" s="273">
        <f t="shared" si="2"/>
        <v>0</v>
      </c>
      <c r="K39" s="273">
        <f t="shared" si="2"/>
        <v>0</v>
      </c>
      <c r="L39" s="273">
        <f t="shared" si="2"/>
        <v>0</v>
      </c>
      <c r="M39" s="273">
        <f t="shared" si="2"/>
        <v>0</v>
      </c>
    </row>
    <row r="40" spans="1:23" ht="24.95" customHeight="1"/>
    <row r="41" spans="1:23" ht="24.95" customHeight="1">
      <c r="A41" s="1057" t="s">
        <v>258</v>
      </c>
      <c r="B41" s="1058"/>
      <c r="C41" s="1059"/>
      <c r="D41" s="1040" t="s">
        <v>238</v>
      </c>
      <c r="E41" s="1040"/>
      <c r="F41" s="1040"/>
      <c r="G41" s="1040"/>
      <c r="H41" s="1040" t="s">
        <v>239</v>
      </c>
      <c r="I41" s="1040"/>
      <c r="J41" s="1040"/>
      <c r="K41" s="1040"/>
      <c r="M41" s="1057" t="s">
        <v>259</v>
      </c>
      <c r="N41" s="1058"/>
      <c r="O41" s="1059"/>
      <c r="P41" s="1040" t="s">
        <v>238</v>
      </c>
      <c r="Q41" s="1040"/>
      <c r="R41" s="1040"/>
      <c r="S41" s="1040"/>
      <c r="T41" s="1040" t="s">
        <v>239</v>
      </c>
      <c r="U41" s="1040"/>
      <c r="V41" s="1040"/>
      <c r="W41" s="1040"/>
    </row>
    <row r="42" spans="1:23" ht="24.75" customHeight="1">
      <c r="A42" s="1074" t="s">
        <v>228</v>
      </c>
      <c r="B42" s="1068" t="s">
        <v>240</v>
      </c>
      <c r="C42" s="1045"/>
      <c r="D42" s="225" t="s">
        <v>159</v>
      </c>
      <c r="E42" s="1046">
        <f>I37</f>
        <v>0</v>
      </c>
      <c r="F42" s="1046"/>
      <c r="G42" s="226" t="s">
        <v>241</v>
      </c>
      <c r="H42" s="227" t="s">
        <v>242</v>
      </c>
      <c r="I42" s="1046">
        <f>M37</f>
        <v>0</v>
      </c>
      <c r="J42" s="1046"/>
      <c r="K42" s="226" t="s">
        <v>241</v>
      </c>
      <c r="M42" s="1074" t="s">
        <v>228</v>
      </c>
      <c r="N42" s="1068" t="s">
        <v>240</v>
      </c>
      <c r="O42" s="1045"/>
      <c r="P42" s="225" t="s">
        <v>253</v>
      </c>
      <c r="Q42" s="1046">
        <f>I39</f>
        <v>0</v>
      </c>
      <c r="R42" s="1046"/>
      <c r="S42" s="226" t="s">
        <v>241</v>
      </c>
      <c r="T42" s="227" t="s">
        <v>257</v>
      </c>
      <c r="U42" s="1046">
        <f>M39</f>
        <v>0</v>
      </c>
      <c r="V42" s="1046"/>
      <c r="W42" s="226" t="s">
        <v>241</v>
      </c>
    </row>
    <row r="43" spans="1:23" ht="24.95" customHeight="1">
      <c r="A43" s="1075"/>
      <c r="B43" s="1069" t="s">
        <v>243</v>
      </c>
      <c r="C43" s="1047"/>
      <c r="D43" s="1078" t="s">
        <v>164</v>
      </c>
      <c r="E43" s="1033" t="s">
        <v>244</v>
      </c>
      <c r="F43" s="1033"/>
      <c r="G43" s="1034"/>
      <c r="H43" s="1077" t="s">
        <v>165</v>
      </c>
      <c r="I43" s="1033" t="s">
        <v>245</v>
      </c>
      <c r="J43" s="1033"/>
      <c r="K43" s="1034"/>
      <c r="M43" s="1075"/>
      <c r="N43" s="1069" t="s">
        <v>243</v>
      </c>
      <c r="O43" s="1047"/>
      <c r="P43" s="1078" t="s">
        <v>260</v>
      </c>
      <c r="Q43" s="1033" t="s">
        <v>261</v>
      </c>
      <c r="R43" s="1033"/>
      <c r="S43" s="1034"/>
      <c r="T43" s="1077" t="s">
        <v>262</v>
      </c>
      <c r="U43" s="1033" t="s">
        <v>263</v>
      </c>
      <c r="V43" s="1033"/>
      <c r="W43" s="1034"/>
    </row>
    <row r="44" spans="1:23" ht="24.95" customHeight="1">
      <c r="A44" s="1076"/>
      <c r="B44" s="1070"/>
      <c r="C44" s="1048"/>
      <c r="D44" s="1050"/>
      <c r="E44" s="1035">
        <f>E14+E29</f>
        <v>0</v>
      </c>
      <c r="F44" s="1035"/>
      <c r="G44" s="231" t="s">
        <v>246</v>
      </c>
      <c r="H44" s="1032"/>
      <c r="I44" s="1035">
        <f>I14+I29</f>
        <v>0</v>
      </c>
      <c r="J44" s="1035"/>
      <c r="K44" s="231" t="s">
        <v>246</v>
      </c>
      <c r="M44" s="1076"/>
      <c r="N44" s="1070"/>
      <c r="O44" s="1048"/>
      <c r="P44" s="1050"/>
      <c r="Q44" s="1035">
        <f>Q29</f>
        <v>0</v>
      </c>
      <c r="R44" s="1035"/>
      <c r="S44" s="231" t="s">
        <v>246</v>
      </c>
      <c r="T44" s="1032"/>
      <c r="U44" s="1035">
        <f>U29</f>
        <v>0</v>
      </c>
      <c r="V44" s="1035"/>
      <c r="W44" s="231" t="s">
        <v>246</v>
      </c>
    </row>
    <row r="45" spans="1:23" ht="24.95" customHeight="1">
      <c r="B45" s="152"/>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zoomScale="70" zoomScaleNormal="100" zoomScaleSheetLayoutView="70" workbookViewId="0">
      <selection activeCell="AE35" sqref="AE35"/>
    </sheetView>
  </sheetViews>
  <sheetFormatPr defaultColWidth="9" defaultRowHeight="15" customHeight="1"/>
  <cols>
    <col min="1" max="1" width="19.5" style="387" bestFit="1" customWidth="1"/>
    <col min="2" max="2" width="15.5" style="387" customWidth="1"/>
    <col min="3" max="3" width="13.75" style="387" customWidth="1"/>
    <col min="4" max="5" width="9.375" style="387" customWidth="1"/>
    <col min="6" max="6" width="10.625" style="387" customWidth="1"/>
    <col min="7" max="7" width="7.5" style="387" bestFit="1" customWidth="1"/>
    <col min="8" max="19" width="4" style="387" customWidth="1"/>
    <col min="20" max="20" width="15.5" style="387" bestFit="1" customWidth="1"/>
    <col min="21" max="22" width="4.375" style="388" customWidth="1"/>
    <col min="23" max="30" width="6.625" style="387" customWidth="1"/>
    <col min="31" max="31" width="38.125" style="387" customWidth="1"/>
    <col min="32" max="33" width="9" style="387"/>
    <col min="34" max="34" width="9" style="387" hidden="1" customWidth="1"/>
    <col min="35" max="35" width="12.625" style="387" hidden="1" customWidth="1"/>
    <col min="36" max="36" width="13.625" style="387" hidden="1" customWidth="1"/>
    <col min="37" max="37" width="11.875" style="387" hidden="1" customWidth="1"/>
    <col min="38" max="38" width="9" style="387" hidden="1" customWidth="1"/>
    <col min="39" max="16384" width="9" style="387"/>
  </cols>
  <sheetData>
    <row r="1" spans="1:37" s="358" customFormat="1" ht="13.5">
      <c r="A1" s="1130" t="s">
        <v>266</v>
      </c>
      <c r="B1" s="1130"/>
      <c r="C1" s="1130"/>
      <c r="U1" s="447"/>
      <c r="V1" s="447"/>
    </row>
    <row r="2" spans="1:37" s="358" customFormat="1" ht="14.25">
      <c r="C2" s="446"/>
      <c r="U2" s="429"/>
      <c r="V2" s="388"/>
    </row>
    <row r="3" spans="1:37" ht="24.95" customHeight="1">
      <c r="C3" s="1131" t="s">
        <v>267</v>
      </c>
      <c r="D3" s="1131"/>
      <c r="E3" s="1131"/>
      <c r="F3" s="1131"/>
      <c r="G3" s="1131"/>
      <c r="H3" s="1131"/>
      <c r="I3" s="1131"/>
      <c r="J3" s="1131"/>
      <c r="K3" s="1131"/>
      <c r="L3" s="1131"/>
      <c r="M3" s="1131"/>
      <c r="N3" s="1131"/>
      <c r="O3" s="1131"/>
      <c r="P3" s="1131"/>
      <c r="Q3" s="1131"/>
      <c r="R3" s="1131"/>
      <c r="S3" s="1131"/>
      <c r="T3" s="1131"/>
      <c r="U3" s="1131"/>
      <c r="V3" s="1131"/>
      <c r="W3" s="1131"/>
      <c r="X3" s="1131"/>
      <c r="Y3" s="1131"/>
      <c r="Z3" s="1131"/>
      <c r="AA3" s="1131"/>
      <c r="AB3" s="1131"/>
      <c r="AC3" s="1131"/>
      <c r="AD3" s="1131"/>
      <c r="AE3" s="1131"/>
    </row>
    <row r="4" spans="1:37" ht="17.25" customHeight="1">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7" ht="17.25" customHeight="1">
      <c r="A5" s="1132" t="s">
        <v>269</v>
      </c>
      <c r="B5" s="1132"/>
      <c r="C5" s="1132"/>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7" ht="17.25" customHeight="1">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7" ht="24.95" customHeight="1">
      <c r="A7" s="442" t="s">
        <v>270</v>
      </c>
      <c r="B7" s="445" t="s">
        <v>796</v>
      </c>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7" ht="24.95" customHeight="1">
      <c r="A8" s="442" t="s">
        <v>271</v>
      </c>
      <c r="B8" s="1137">
        <f>第2号様式!G9</f>
        <v>0</v>
      </c>
      <c r="C8" s="1138"/>
      <c r="D8" s="1138"/>
      <c r="E8" s="1138"/>
      <c r="F8" s="536" t="s">
        <v>272</v>
      </c>
      <c r="G8" s="535" t="s">
        <v>797</v>
      </c>
      <c r="H8" s="432"/>
      <c r="I8" s="1133" t="s">
        <v>273</v>
      </c>
      <c r="J8" s="1134"/>
      <c r="K8" s="1135" t="s">
        <v>798</v>
      </c>
      <c r="L8" s="1136"/>
      <c r="M8" s="440"/>
      <c r="N8" s="439"/>
      <c r="O8" s="432"/>
      <c r="P8" s="432"/>
      <c r="Q8" s="432"/>
      <c r="R8" s="432"/>
      <c r="S8" s="432"/>
      <c r="T8" s="430"/>
      <c r="U8" s="431"/>
      <c r="V8" s="431"/>
      <c r="W8" s="430"/>
      <c r="X8" s="430"/>
      <c r="Y8" s="430"/>
      <c r="Z8" s="430"/>
      <c r="AA8" s="430"/>
      <c r="AB8" s="430"/>
      <c r="AC8" s="430"/>
      <c r="AD8" s="430"/>
      <c r="AE8" s="430"/>
    </row>
    <row r="9" spans="1:37" ht="24.95" customHeight="1">
      <c r="A9" s="441" t="s">
        <v>274</v>
      </c>
      <c r="B9" s="1127" t="s">
        <v>799</v>
      </c>
      <c r="C9" s="1128"/>
      <c r="D9" s="1128"/>
      <c r="E9" s="1128"/>
      <c r="F9" s="1128"/>
      <c r="G9" s="1129"/>
      <c r="H9" s="432"/>
      <c r="I9" s="1133" t="s">
        <v>275</v>
      </c>
      <c r="J9" s="1134"/>
      <c r="K9" s="1135" t="s">
        <v>798</v>
      </c>
      <c r="L9" s="1136"/>
      <c r="M9" s="440"/>
      <c r="N9" s="439"/>
      <c r="O9" s="432"/>
      <c r="P9" s="432"/>
      <c r="Q9" s="432"/>
      <c r="S9" s="432"/>
      <c r="T9" s="430"/>
      <c r="U9" s="431"/>
      <c r="V9" s="431"/>
      <c r="W9" s="430"/>
      <c r="X9" s="430"/>
      <c r="Y9" s="430"/>
      <c r="Z9" s="430"/>
      <c r="AA9" s="430"/>
      <c r="AB9" s="430"/>
      <c r="AC9" s="430"/>
      <c r="AD9" s="430"/>
      <c r="AE9" s="430"/>
    </row>
    <row r="10" spans="1:37" ht="24.95" customHeight="1">
      <c r="A10" s="438" t="s">
        <v>276</v>
      </c>
      <c r="B10" s="437" t="s">
        <v>800</v>
      </c>
      <c r="C10" s="441" t="s">
        <v>277</v>
      </c>
      <c r="D10" s="435">
        <v>4</v>
      </c>
      <c r="E10" s="441" t="s">
        <v>241</v>
      </c>
      <c r="F10" s="435">
        <v>1</v>
      </c>
      <c r="G10" s="441"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7" ht="24.95" customHeight="1">
      <c r="A11" s="433" t="s">
        <v>279</v>
      </c>
      <c r="B11" s="501" t="s">
        <v>801</v>
      </c>
      <c r="C11" s="536" t="s">
        <v>280</v>
      </c>
      <c r="D11" s="1127" t="s">
        <v>802</v>
      </c>
      <c r="E11" s="1128"/>
      <c r="F11" s="1128"/>
      <c r="G11" s="1129"/>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7" ht="12.75" customHeight="1">
      <c r="C12" s="367"/>
      <c r="U12" s="429"/>
      <c r="W12" s="1139"/>
      <c r="X12" s="1139"/>
      <c r="Y12" s="1139"/>
      <c r="Z12" s="1139"/>
      <c r="AA12" s="1139"/>
      <c r="AB12" s="1139"/>
      <c r="AC12" s="1139"/>
      <c r="AD12" s="1139"/>
      <c r="AE12" s="1139"/>
    </row>
    <row r="13" spans="1:37" ht="14.25" customHeight="1">
      <c r="A13" s="1140" t="s">
        <v>281</v>
      </c>
      <c r="B13" s="1143" t="s">
        <v>282</v>
      </c>
      <c r="C13" s="1144"/>
      <c r="D13" s="1038" t="s">
        <v>283</v>
      </c>
      <c r="E13" s="1149" t="s">
        <v>284</v>
      </c>
      <c r="F13" s="1123" t="s">
        <v>272</v>
      </c>
      <c r="G13" s="1123" t="s">
        <v>285</v>
      </c>
      <c r="H13" s="1140" t="s">
        <v>286</v>
      </c>
      <c r="I13" s="1155"/>
      <c r="J13" s="1155"/>
      <c r="K13" s="1155"/>
      <c r="L13" s="1155"/>
      <c r="M13" s="1155"/>
      <c r="N13" s="1155"/>
      <c r="O13" s="1155"/>
      <c r="P13" s="1155"/>
      <c r="Q13" s="1155"/>
      <c r="R13" s="1155"/>
      <c r="S13" s="1155"/>
      <c r="T13" s="1155"/>
      <c r="U13" s="1157" t="s">
        <v>218</v>
      </c>
      <c r="V13" s="1158"/>
      <c r="W13" s="1161" t="s">
        <v>219</v>
      </c>
      <c r="X13" s="1161"/>
      <c r="Y13" s="1161"/>
      <c r="Z13" s="1161"/>
      <c r="AA13" s="1161"/>
      <c r="AB13" s="1161"/>
      <c r="AC13" s="1161"/>
      <c r="AD13" s="1161"/>
      <c r="AE13" s="1162" t="s">
        <v>287</v>
      </c>
    </row>
    <row r="14" spans="1:37" ht="13.5" customHeight="1">
      <c r="A14" s="1141"/>
      <c r="B14" s="1145"/>
      <c r="C14" s="1146"/>
      <c r="D14" s="1051"/>
      <c r="E14" s="1150"/>
      <c r="F14" s="1152"/>
      <c r="G14" s="1154"/>
      <c r="H14" s="1142"/>
      <c r="I14" s="1156"/>
      <c r="J14" s="1156"/>
      <c r="K14" s="1156"/>
      <c r="L14" s="1156"/>
      <c r="M14" s="1156"/>
      <c r="N14" s="1156"/>
      <c r="O14" s="1156"/>
      <c r="P14" s="1156"/>
      <c r="Q14" s="1156"/>
      <c r="R14" s="1156"/>
      <c r="S14" s="1156"/>
      <c r="T14" s="1156"/>
      <c r="U14" s="1159"/>
      <c r="V14" s="1160"/>
      <c r="W14" s="1165" t="s">
        <v>220</v>
      </c>
      <c r="X14" s="1165"/>
      <c r="Y14" s="1165"/>
      <c r="Z14" s="1165"/>
      <c r="AA14" s="1165" t="s">
        <v>221</v>
      </c>
      <c r="AB14" s="1165"/>
      <c r="AC14" s="1165"/>
      <c r="AD14" s="1165"/>
      <c r="AE14" s="1163"/>
      <c r="AI14" s="505" t="s">
        <v>288</v>
      </c>
      <c r="AJ14" s="505" t="s">
        <v>289</v>
      </c>
      <c r="AK14" s="505" t="s">
        <v>290</v>
      </c>
    </row>
    <row r="15" spans="1:37" ht="38.1" customHeight="1">
      <c r="A15" s="1142"/>
      <c r="B15" s="1147"/>
      <c r="C15" s="1148"/>
      <c r="D15" s="1039"/>
      <c r="E15" s="1151"/>
      <c r="F15" s="1153"/>
      <c r="G15" s="1124"/>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64"/>
      <c r="AI15" s="503" t="str">
        <f>IF(G8="第３種","○","×")</f>
        <v>×</v>
      </c>
      <c r="AJ15" s="503" t="str">
        <f>IF(G8="第４種","○","×")</f>
        <v>×</v>
      </c>
      <c r="AK15" s="503" t="str">
        <f>IF(G8="第５種","○","×")</f>
        <v>×</v>
      </c>
    </row>
    <row r="16" spans="1:37" ht="24.95" customHeight="1" thickBot="1">
      <c r="A16" s="1117" t="s">
        <v>796</v>
      </c>
      <c r="B16" s="1119" t="s">
        <v>803</v>
      </c>
      <c r="C16" s="1120"/>
      <c r="D16" s="1123" t="s">
        <v>804</v>
      </c>
      <c r="E16" s="1123" t="s">
        <v>805</v>
      </c>
      <c r="F16" s="1123" t="s">
        <v>806</v>
      </c>
      <c r="G16" s="418" t="s">
        <v>229</v>
      </c>
      <c r="H16" s="890" t="s">
        <v>807</v>
      </c>
      <c r="I16" s="890" t="s">
        <v>808</v>
      </c>
      <c r="J16" s="890" t="s">
        <v>808</v>
      </c>
      <c r="K16" s="890" t="s">
        <v>808</v>
      </c>
      <c r="L16" s="890" t="s">
        <v>808</v>
      </c>
      <c r="M16" s="890" t="s">
        <v>808</v>
      </c>
      <c r="N16" s="890" t="s">
        <v>808</v>
      </c>
      <c r="O16" s="890" t="s">
        <v>809</v>
      </c>
      <c r="P16" s="890" t="s">
        <v>808</v>
      </c>
      <c r="Q16" s="890" t="s">
        <v>808</v>
      </c>
      <c r="R16" s="890"/>
      <c r="S16" s="890"/>
      <c r="T16" s="416">
        <f>COUNTA(H16:S16)</f>
        <v>10</v>
      </c>
      <c r="U16" s="415">
        <v>10</v>
      </c>
      <c r="V16" s="414"/>
      <c r="W16" s="1106"/>
      <c r="X16" s="1106"/>
      <c r="Y16" s="1106"/>
      <c r="Z16" s="1106"/>
      <c r="AA16" s="1106"/>
      <c r="AB16" s="1106"/>
      <c r="AC16" s="1106"/>
      <c r="AD16" s="1106"/>
      <c r="AE16" s="1115"/>
    </row>
    <row r="17" spans="1:36" ht="24.95" customHeight="1" thickBot="1">
      <c r="A17" s="1118"/>
      <c r="B17" s="1121"/>
      <c r="C17" s="1122"/>
      <c r="D17" s="1124"/>
      <c r="E17" s="1124"/>
      <c r="F17" s="1124"/>
      <c r="G17" s="424" t="s">
        <v>237</v>
      </c>
      <c r="H17" s="458">
        <v>2</v>
      </c>
      <c r="I17" s="458">
        <v>2</v>
      </c>
      <c r="J17" s="458">
        <v>2</v>
      </c>
      <c r="K17" s="458">
        <v>3</v>
      </c>
      <c r="L17" s="458">
        <v>3</v>
      </c>
      <c r="M17" s="458">
        <v>3</v>
      </c>
      <c r="N17" s="458">
        <v>3</v>
      </c>
      <c r="O17" s="458">
        <v>4</v>
      </c>
      <c r="P17" s="458">
        <v>4</v>
      </c>
      <c r="Q17" s="458">
        <v>4</v>
      </c>
      <c r="R17" s="458"/>
      <c r="S17" s="458"/>
      <c r="T17" s="420">
        <f>SUM(H17:S17)</f>
        <v>30</v>
      </c>
      <c r="U17" s="419">
        <v>30</v>
      </c>
      <c r="V17" s="506"/>
      <c r="W17" s="1106"/>
      <c r="X17" s="1106"/>
      <c r="Y17" s="1106"/>
      <c r="Z17" s="1106"/>
      <c r="AA17" s="1106"/>
      <c r="AB17" s="1106"/>
      <c r="AC17" s="1106"/>
      <c r="AD17" s="1106"/>
      <c r="AE17" s="1116"/>
      <c r="AJ17" s="504" t="str">
        <f>IF(COUNTIF(AI15:AK15,"○"),"入力不可","入力可")</f>
        <v>入力可</v>
      </c>
    </row>
    <row r="18" spans="1:36" ht="24.95" customHeight="1">
      <c r="A18" s="1117" t="s">
        <v>810</v>
      </c>
      <c r="B18" s="1119" t="s">
        <v>811</v>
      </c>
      <c r="C18" s="1120"/>
      <c r="D18" s="1123" t="s">
        <v>804</v>
      </c>
      <c r="E18" s="1125" t="s">
        <v>812</v>
      </c>
      <c r="F18" s="1123" t="s">
        <v>813</v>
      </c>
      <c r="G18" s="418" t="s">
        <v>229</v>
      </c>
      <c r="H18" s="890"/>
      <c r="I18" s="890"/>
      <c r="J18" s="890"/>
      <c r="K18" s="890"/>
      <c r="L18" s="890"/>
      <c r="M18" s="890"/>
      <c r="N18" s="890"/>
      <c r="O18" s="890"/>
      <c r="P18" s="890"/>
      <c r="Q18" s="890"/>
      <c r="R18" s="890" t="s">
        <v>814</v>
      </c>
      <c r="S18" s="890" t="s">
        <v>808</v>
      </c>
      <c r="T18" s="416">
        <f>COUNTA(H18:S18)</f>
        <v>2</v>
      </c>
      <c r="U18" s="415">
        <v>2</v>
      </c>
      <c r="V18" s="414"/>
      <c r="W18" s="1106"/>
      <c r="X18" s="1106"/>
      <c r="Y18" s="1106"/>
      <c r="Z18" s="1106"/>
      <c r="AA18" s="1106"/>
      <c r="AB18" s="1106">
        <v>1</v>
      </c>
      <c r="AC18" s="1106">
        <v>1</v>
      </c>
      <c r="AD18" s="1106"/>
      <c r="AE18" s="1115" t="s">
        <v>815</v>
      </c>
    </row>
    <row r="19" spans="1:36" ht="24.95" customHeight="1" thickBot="1">
      <c r="A19" s="1118"/>
      <c r="B19" s="1121"/>
      <c r="C19" s="1122"/>
      <c r="D19" s="1124"/>
      <c r="E19" s="1126"/>
      <c r="F19" s="1124"/>
      <c r="G19" s="424" t="s">
        <v>237</v>
      </c>
      <c r="H19" s="458"/>
      <c r="I19" s="891"/>
      <c r="J19" s="458"/>
      <c r="K19" s="458"/>
      <c r="L19" s="458"/>
      <c r="M19" s="458"/>
      <c r="N19" s="458"/>
      <c r="O19" s="458"/>
      <c r="P19" s="458"/>
      <c r="Q19" s="458"/>
      <c r="R19" s="458">
        <v>3</v>
      </c>
      <c r="S19" s="458">
        <v>3</v>
      </c>
      <c r="T19" s="420">
        <f>SUM(H19:S19)</f>
        <v>6</v>
      </c>
      <c r="U19" s="419">
        <v>6</v>
      </c>
      <c r="V19" s="419"/>
      <c r="W19" s="1106"/>
      <c r="X19" s="1106"/>
      <c r="Y19" s="1106"/>
      <c r="Z19" s="1106"/>
      <c r="AA19" s="1106"/>
      <c r="AB19" s="1106"/>
      <c r="AC19" s="1106"/>
      <c r="AD19" s="1106"/>
      <c r="AE19" s="1116"/>
    </row>
    <row r="20" spans="1:36" ht="24.95" customHeight="1" thickBot="1">
      <c r="A20" s="1086"/>
      <c r="B20" s="1088"/>
      <c r="C20" s="1089"/>
      <c r="D20" s="1092"/>
      <c r="E20" s="1094"/>
      <c r="F20" s="1092"/>
      <c r="G20" s="422" t="s">
        <v>229</v>
      </c>
      <c r="H20" s="417"/>
      <c r="I20" s="417"/>
      <c r="J20" s="417"/>
      <c r="K20" s="417"/>
      <c r="L20" s="417"/>
      <c r="M20" s="417"/>
      <c r="N20" s="417"/>
      <c r="O20" s="417"/>
      <c r="P20" s="417"/>
      <c r="Q20" s="417"/>
      <c r="R20" s="417"/>
      <c r="S20" s="417"/>
      <c r="T20" s="416">
        <f>COUNTA(H20:S20)</f>
        <v>0</v>
      </c>
      <c r="U20" s="415"/>
      <c r="V20" s="414"/>
      <c r="W20" s="1106"/>
      <c r="X20" s="1106"/>
      <c r="Y20" s="1106"/>
      <c r="Z20" s="1106"/>
      <c r="AA20" s="1106"/>
      <c r="AB20" s="1106"/>
      <c r="AC20" s="1106"/>
      <c r="AD20" s="1106"/>
      <c r="AE20" s="1115"/>
      <c r="AI20" s="509" t="s">
        <v>305</v>
      </c>
      <c r="AJ20" s="508" t="s">
        <v>306</v>
      </c>
    </row>
    <row r="21" spans="1:36" ht="24.95" customHeight="1" thickBot="1">
      <c r="A21" s="1087"/>
      <c r="B21" s="1090"/>
      <c r="C21" s="1091"/>
      <c r="D21" s="1093"/>
      <c r="E21" s="1095"/>
      <c r="F21" s="1093"/>
      <c r="G21" s="421" t="s">
        <v>237</v>
      </c>
      <c r="H21" s="412"/>
      <c r="I21" s="412"/>
      <c r="J21" s="412"/>
      <c r="K21" s="412"/>
      <c r="L21" s="412"/>
      <c r="M21" s="412"/>
      <c r="N21" s="412"/>
      <c r="O21" s="412"/>
      <c r="P21" s="412"/>
      <c r="Q21" s="412"/>
      <c r="R21" s="412"/>
      <c r="S21" s="412"/>
      <c r="T21" s="420">
        <f>SUM(H21:S21)</f>
        <v>0</v>
      </c>
      <c r="U21" s="419"/>
      <c r="V21" s="419"/>
      <c r="W21" s="1106"/>
      <c r="X21" s="1106"/>
      <c r="Y21" s="1106"/>
      <c r="Z21" s="1106"/>
      <c r="AA21" s="1106"/>
      <c r="AB21" s="1106"/>
      <c r="AC21" s="1106"/>
      <c r="AD21" s="1106"/>
      <c r="AE21" s="1116"/>
      <c r="AI21" s="510">
        <f>X27</f>
        <v>0</v>
      </c>
      <c r="AJ21" s="507">
        <f>AB27</f>
        <v>0</v>
      </c>
    </row>
    <row r="22" spans="1:36" ht="24.95" customHeight="1" thickBot="1">
      <c r="A22" s="1086"/>
      <c r="B22" s="1088"/>
      <c r="C22" s="1089"/>
      <c r="D22" s="1092"/>
      <c r="E22" s="1094"/>
      <c r="F22" s="1092"/>
      <c r="G22" s="418" t="s">
        <v>229</v>
      </c>
      <c r="H22" s="417"/>
      <c r="I22" s="417"/>
      <c r="J22" s="417"/>
      <c r="K22" s="417"/>
      <c r="L22" s="417"/>
      <c r="M22" s="417"/>
      <c r="N22" s="417"/>
      <c r="O22" s="417"/>
      <c r="P22" s="417"/>
      <c r="Q22" s="417"/>
      <c r="R22" s="417"/>
      <c r="S22" s="417"/>
      <c r="T22" s="416">
        <f>COUNTA(H22:S22)</f>
        <v>0</v>
      </c>
      <c r="U22" s="415"/>
      <c r="V22" s="414"/>
      <c r="W22" s="1106"/>
      <c r="X22" s="1106"/>
      <c r="Y22" s="1106"/>
      <c r="Z22" s="1106"/>
      <c r="AA22" s="1106"/>
      <c r="AB22" s="1106"/>
      <c r="AC22" s="1106"/>
      <c r="AD22" s="1106"/>
      <c r="AE22" s="1115"/>
      <c r="AI22" s="509" t="s">
        <v>307</v>
      </c>
      <c r="AJ22" s="508" t="s">
        <v>308</v>
      </c>
    </row>
    <row r="23" spans="1:36" ht="24.95" customHeight="1" thickBot="1">
      <c r="A23" s="1087"/>
      <c r="B23" s="1090"/>
      <c r="C23" s="1091"/>
      <c r="D23" s="1093"/>
      <c r="E23" s="1095"/>
      <c r="F23" s="1093"/>
      <c r="G23" s="413" t="s">
        <v>237</v>
      </c>
      <c r="H23" s="412"/>
      <c r="I23" s="412"/>
      <c r="J23" s="412"/>
      <c r="K23" s="412"/>
      <c r="L23" s="412"/>
      <c r="M23" s="412"/>
      <c r="N23" s="412"/>
      <c r="O23" s="412"/>
      <c r="P23" s="411"/>
      <c r="Q23" s="411"/>
      <c r="R23" s="411"/>
      <c r="S23" s="411"/>
      <c r="T23" s="410">
        <f>SUM(H23:S23)</f>
        <v>0</v>
      </c>
      <c r="U23" s="409"/>
      <c r="V23" s="409"/>
      <c r="W23" s="1107"/>
      <c r="X23" s="1107"/>
      <c r="Y23" s="1107"/>
      <c r="Z23" s="1107"/>
      <c r="AA23" s="1107"/>
      <c r="AB23" s="1107"/>
      <c r="AC23" s="1107"/>
      <c r="AD23" s="1107"/>
      <c r="AE23" s="1116"/>
      <c r="AI23" s="510">
        <f>X29</f>
        <v>0</v>
      </c>
      <c r="AJ23" s="511">
        <f>AB29</f>
        <v>5</v>
      </c>
    </row>
    <row r="24" spans="1:36" ht="20.100000000000001" customHeight="1">
      <c r="F24" s="403"/>
      <c r="G24" s="402"/>
      <c r="H24" s="401"/>
      <c r="I24" s="401"/>
      <c r="J24" s="401"/>
      <c r="K24" s="401"/>
      <c r="L24" s="401"/>
      <c r="M24" s="401"/>
      <c r="N24" s="401"/>
      <c r="O24" s="401"/>
      <c r="P24" s="1097" t="s">
        <v>228</v>
      </c>
      <c r="Q24" s="1098"/>
      <c r="R24" s="1101" t="s">
        <v>229</v>
      </c>
      <c r="S24" s="1101"/>
      <c r="T24" s="408">
        <f>T16+T18+T20+T22</f>
        <v>12</v>
      </c>
      <c r="U24" s="407">
        <f>U16+U18+U20+U22</f>
        <v>12</v>
      </c>
      <c r="V24" s="407">
        <f>V16+V18+V20+V22</f>
        <v>0</v>
      </c>
      <c r="W24" s="406" t="s">
        <v>230</v>
      </c>
      <c r="X24" s="406" t="s">
        <v>231</v>
      </c>
      <c r="Y24" s="406" t="s">
        <v>232</v>
      </c>
      <c r="Z24" s="406" t="s">
        <v>233</v>
      </c>
      <c r="AA24" s="406" t="s">
        <v>234</v>
      </c>
      <c r="AB24" s="406" t="s">
        <v>235</v>
      </c>
      <c r="AC24" s="406" t="s">
        <v>236</v>
      </c>
      <c r="AD24" s="405" t="s">
        <v>163</v>
      </c>
    </row>
    <row r="25" spans="1:36" ht="20.100000000000001" customHeight="1" thickBot="1">
      <c r="C25" s="404"/>
      <c r="D25" s="395"/>
      <c r="E25" s="395"/>
      <c r="F25" s="403"/>
      <c r="G25" s="402"/>
      <c r="H25" s="401"/>
      <c r="I25" s="401"/>
      <c r="J25" s="401"/>
      <c r="K25" s="401"/>
      <c r="L25" s="401"/>
      <c r="M25" s="401"/>
      <c r="N25" s="401"/>
      <c r="O25" s="401"/>
      <c r="P25" s="1099"/>
      <c r="Q25" s="1100"/>
      <c r="R25" s="1102" t="s">
        <v>237</v>
      </c>
      <c r="S25" s="1102"/>
      <c r="T25" s="400">
        <f t="shared" ref="T25:V25" si="0">T17+T19+T21+T23</f>
        <v>36</v>
      </c>
      <c r="U25" s="399">
        <f t="shared" si="0"/>
        <v>36</v>
      </c>
      <c r="V25" s="399">
        <f t="shared" si="0"/>
        <v>0</v>
      </c>
      <c r="W25" s="398">
        <f t="shared" ref="W25:AD25" si="1">SUM(W16:W23)</f>
        <v>0</v>
      </c>
      <c r="X25" s="398">
        <f t="shared" si="1"/>
        <v>0</v>
      </c>
      <c r="Y25" s="398">
        <f t="shared" si="1"/>
        <v>0</v>
      </c>
      <c r="Z25" s="398">
        <f t="shared" si="1"/>
        <v>0</v>
      </c>
      <c r="AA25" s="398">
        <f t="shared" si="1"/>
        <v>0</v>
      </c>
      <c r="AB25" s="398">
        <f t="shared" si="1"/>
        <v>1</v>
      </c>
      <c r="AC25" s="398">
        <f t="shared" si="1"/>
        <v>1</v>
      </c>
      <c r="AD25" s="397">
        <f t="shared" si="1"/>
        <v>0</v>
      </c>
    </row>
    <row r="26" spans="1:36" ht="12">
      <c r="C26" s="396"/>
      <c r="D26" s="396"/>
      <c r="E26" s="396"/>
      <c r="F26" s="396"/>
      <c r="G26" s="395"/>
      <c r="T26" s="395"/>
      <c r="W26" s="395"/>
      <c r="X26" s="395"/>
      <c r="Y26" s="395"/>
      <c r="Z26" s="395"/>
      <c r="AA26" s="395"/>
      <c r="AB26" s="395"/>
      <c r="AC26" s="395"/>
      <c r="AD26" s="395"/>
    </row>
    <row r="27" spans="1:36" ht="26.25" customHeight="1">
      <c r="A27" s="1108" t="s">
        <v>309</v>
      </c>
      <c r="B27" s="1108"/>
      <c r="C27" s="1108"/>
      <c r="D27" s="1108"/>
      <c r="E27" s="1108"/>
      <c r="F27" s="1108"/>
      <c r="G27" s="1108"/>
      <c r="H27" s="1108"/>
      <c r="I27" s="1108"/>
      <c r="J27" s="1108"/>
      <c r="K27" s="1108"/>
      <c r="L27" s="1108"/>
      <c r="M27" s="1108"/>
      <c r="N27" s="1108"/>
      <c r="O27" s="1108"/>
      <c r="T27" s="1103" t="s">
        <v>310</v>
      </c>
      <c r="U27" s="1104"/>
      <c r="V27" s="1105"/>
      <c r="W27" s="394" t="s">
        <v>159</v>
      </c>
      <c r="X27" s="1096">
        <f>Z25</f>
        <v>0</v>
      </c>
      <c r="Y27" s="1096"/>
      <c r="Z27" s="392" t="s">
        <v>241</v>
      </c>
      <c r="AA27" s="393" t="s">
        <v>242</v>
      </c>
      <c r="AB27" s="1096">
        <f>AD25</f>
        <v>0</v>
      </c>
      <c r="AC27" s="1096"/>
      <c r="AD27" s="392" t="s">
        <v>241</v>
      </c>
    </row>
    <row r="28" spans="1:36" ht="25.5" customHeight="1">
      <c r="A28" s="1108"/>
      <c r="B28" s="1108"/>
      <c r="C28" s="1108"/>
      <c r="D28" s="1108"/>
      <c r="E28" s="1108"/>
      <c r="F28" s="1108"/>
      <c r="G28" s="1108"/>
      <c r="H28" s="1108"/>
      <c r="I28" s="1108"/>
      <c r="J28" s="1108"/>
      <c r="K28" s="1108"/>
      <c r="L28" s="1108"/>
      <c r="M28" s="1108"/>
      <c r="N28" s="1108"/>
      <c r="O28" s="1108"/>
      <c r="T28" s="1109" t="s">
        <v>311</v>
      </c>
      <c r="U28" s="1110"/>
      <c r="V28" s="1111"/>
      <c r="W28" s="1079" t="s">
        <v>164</v>
      </c>
      <c r="X28" s="1081" t="s">
        <v>244</v>
      </c>
      <c r="Y28" s="1081"/>
      <c r="Z28" s="1082"/>
      <c r="AA28" s="1083" t="s">
        <v>165</v>
      </c>
      <c r="AB28" s="1081" t="s">
        <v>245</v>
      </c>
      <c r="AC28" s="1081"/>
      <c r="AD28" s="1082"/>
    </row>
    <row r="29" spans="1:36" ht="45" customHeight="1">
      <c r="A29" s="1108"/>
      <c r="B29" s="1108"/>
      <c r="C29" s="1108"/>
      <c r="D29" s="1108"/>
      <c r="E29" s="1108"/>
      <c r="F29" s="1108"/>
      <c r="G29" s="1108"/>
      <c r="H29" s="1108"/>
      <c r="I29" s="1108"/>
      <c r="J29" s="1108"/>
      <c r="K29" s="1108"/>
      <c r="L29" s="1108"/>
      <c r="M29" s="1108"/>
      <c r="N29" s="1108"/>
      <c r="O29" s="1108"/>
      <c r="T29" s="1112"/>
      <c r="U29" s="1113"/>
      <c r="V29" s="1114"/>
      <c r="W29" s="1080"/>
      <c r="X29" s="1085">
        <f>W25+(X25*2)+(Y25*3)</f>
        <v>0</v>
      </c>
      <c r="Y29" s="1085"/>
      <c r="Z29" s="391" t="s">
        <v>246</v>
      </c>
      <c r="AA29" s="1084"/>
      <c r="AB29" s="1085">
        <f>AA25+(AB25*2)+(AC25*3)</f>
        <v>5</v>
      </c>
      <c r="AC29" s="1085"/>
      <c r="AD29" s="391" t="s">
        <v>246</v>
      </c>
    </row>
    <row r="30" spans="1:36" ht="12">
      <c r="C30" s="390"/>
      <c r="D30" s="390"/>
      <c r="E30" s="390"/>
      <c r="F30" s="390"/>
      <c r="G30" s="390"/>
      <c r="H30" s="390"/>
      <c r="I30" s="390"/>
      <c r="J30" s="390"/>
      <c r="K30" s="390"/>
      <c r="L30" s="390"/>
      <c r="M30" s="390"/>
      <c r="N30" s="390"/>
      <c r="O30" s="390"/>
      <c r="P30" s="390"/>
      <c r="Q30" s="390"/>
      <c r="R30" s="390"/>
      <c r="S30" s="390"/>
      <c r="T30" s="390"/>
      <c r="W30" s="390"/>
      <c r="X30" s="390"/>
      <c r="Y30" s="390"/>
      <c r="Z30" s="390"/>
      <c r="AA30" s="390"/>
      <c r="AB30" s="390"/>
      <c r="AC30" s="390"/>
      <c r="AD30" s="390"/>
      <c r="AE30" s="390"/>
    </row>
    <row r="31" spans="1:36" ht="12"/>
    <row r="32" spans="1:36" ht="24.95" customHeight="1">
      <c r="D32" s="389"/>
    </row>
    <row r="33" spans="4:22" ht="24.95" customHeight="1">
      <c r="D33" s="389"/>
      <c r="U33" s="387"/>
      <c r="V33" s="387"/>
    </row>
    <row r="34" spans="4:22" ht="12">
      <c r="U34" s="387"/>
      <c r="V34" s="387"/>
    </row>
    <row r="35" spans="4:22" ht="12">
      <c r="U35" s="387"/>
      <c r="V35" s="387"/>
    </row>
    <row r="36" spans="4:22" ht="12">
      <c r="U36" s="387"/>
      <c r="V36" s="387"/>
    </row>
    <row r="37" spans="4:22" ht="12">
      <c r="U37" s="387"/>
      <c r="V37" s="387"/>
    </row>
    <row r="38" spans="4:22" ht="12">
      <c r="U38" s="387"/>
      <c r="V38" s="387"/>
    </row>
    <row r="39" spans="4:22" ht="12">
      <c r="U39" s="387"/>
      <c r="V39" s="387"/>
    </row>
    <row r="40" spans="4:22" ht="12">
      <c r="U40" s="387"/>
      <c r="V40" s="387"/>
    </row>
    <row r="41" spans="4:22" ht="12">
      <c r="U41" s="387"/>
      <c r="V41" s="387"/>
    </row>
    <row r="42" spans="4:22" ht="12">
      <c r="U42" s="387"/>
      <c r="V42" s="387"/>
    </row>
    <row r="43" spans="4:22" ht="12">
      <c r="U43" s="387"/>
      <c r="V43" s="387"/>
    </row>
    <row r="44" spans="4:22" ht="12">
      <c r="U44" s="387"/>
      <c r="V44" s="387"/>
    </row>
    <row r="45" spans="4:22" ht="12">
      <c r="U45" s="387"/>
      <c r="V45" s="387"/>
    </row>
    <row r="46" spans="4:22" ht="12">
      <c r="U46" s="387"/>
      <c r="V46" s="387"/>
    </row>
    <row r="47" spans="4:22" ht="12">
      <c r="U47" s="387"/>
      <c r="V47" s="387"/>
    </row>
    <row r="48" spans="4:22" ht="12">
      <c r="U48" s="387"/>
      <c r="V48" s="387"/>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sheetData>
  <mergeCells count="93">
    <mergeCell ref="W12:AE12"/>
    <mergeCell ref="A13:A15"/>
    <mergeCell ref="B13:C15"/>
    <mergeCell ref="D13:D15"/>
    <mergeCell ref="E13:E15"/>
    <mergeCell ref="F13:F15"/>
    <mergeCell ref="G13:G15"/>
    <mergeCell ref="H13:T14"/>
    <mergeCell ref="U13:V14"/>
    <mergeCell ref="W13:AD13"/>
    <mergeCell ref="AE13:AE15"/>
    <mergeCell ref="W14:Z14"/>
    <mergeCell ref="AA14:AD14"/>
    <mergeCell ref="D11:G11"/>
    <mergeCell ref="A1:C1"/>
    <mergeCell ref="C3:AE3"/>
    <mergeCell ref="A5:C5"/>
    <mergeCell ref="I8:J8"/>
    <mergeCell ref="K8:L8"/>
    <mergeCell ref="B9:G9"/>
    <mergeCell ref="I9:J9"/>
    <mergeCell ref="K9:L9"/>
    <mergeCell ref="B8:E8"/>
    <mergeCell ref="A16:A17"/>
    <mergeCell ref="B16:C17"/>
    <mergeCell ref="D16:D17"/>
    <mergeCell ref="E16:E17"/>
    <mergeCell ref="F16:F17"/>
    <mergeCell ref="W16:W17"/>
    <mergeCell ref="X16:X17"/>
    <mergeCell ref="Y16:Y17"/>
    <mergeCell ref="Z16:Z17"/>
    <mergeCell ref="AA16:AA17"/>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AD18:AD19"/>
    <mergeCell ref="AE18:AE19"/>
    <mergeCell ref="X20:X21"/>
    <mergeCell ref="Y20:Y21"/>
    <mergeCell ref="AE20:AE21"/>
    <mergeCell ref="AD20:AD21"/>
    <mergeCell ref="A20:A21"/>
    <mergeCell ref="B20:C21"/>
    <mergeCell ref="D20:D21"/>
    <mergeCell ref="E20:E21"/>
    <mergeCell ref="F20:F21"/>
    <mergeCell ref="W20:W21"/>
    <mergeCell ref="Z20:Z21"/>
    <mergeCell ref="AA20:AA21"/>
    <mergeCell ref="AB20:AB21"/>
    <mergeCell ref="AC20:AC21"/>
    <mergeCell ref="AD22:AD23"/>
    <mergeCell ref="AE22:AE23"/>
    <mergeCell ref="F22:F23"/>
    <mergeCell ref="W22:W23"/>
    <mergeCell ref="X22:X23"/>
    <mergeCell ref="Y22:Y23"/>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W28:W29"/>
    <mergeCell ref="X28:Z28"/>
    <mergeCell ref="AA28:AA29"/>
    <mergeCell ref="AB28:AD28"/>
    <mergeCell ref="X29:Y29"/>
    <mergeCell ref="AB29:AC29"/>
  </mergeCells>
  <phoneticPr fontId="4"/>
  <conditionalFormatting sqref="A16 D16:F23 A18">
    <cfRule type="containsBlanks" dxfId="158" priority="2" stopIfTrue="1">
      <formula>LEN(TRIM(A16))=0</formula>
    </cfRule>
  </conditionalFormatting>
  <conditionalFormatting sqref="A20:B20 A22:B22">
    <cfRule type="containsBlanks" dxfId="157" priority="11" stopIfTrue="1">
      <formula>LEN(TRIM(A20))=0</formula>
    </cfRule>
  </conditionalFormatting>
  <conditionalFormatting sqref="B7:B8">
    <cfRule type="containsBlanks" dxfId="156" priority="5" stopIfTrue="1">
      <formula>LEN(TRIM(B7))=0</formula>
    </cfRule>
  </conditionalFormatting>
  <conditionalFormatting sqref="B10:B11 D10:D11">
    <cfRule type="containsBlanks" dxfId="155" priority="10" stopIfTrue="1">
      <formula>LEN(TRIM(B10))=0</formula>
    </cfRule>
  </conditionalFormatting>
  <conditionalFormatting sqref="F8:G8 B9:G9 F10">
    <cfRule type="containsBlanks" dxfId="154" priority="12" stopIfTrue="1">
      <formula>LEN(TRIM(B8))=0</formula>
    </cfRule>
  </conditionalFormatting>
  <conditionalFormatting sqref="H16:S23">
    <cfRule type="containsBlanks" dxfId="153" priority="1">
      <formula>LEN(TRIM(H16))=0</formula>
    </cfRule>
  </conditionalFormatting>
  <conditionalFormatting sqref="K8:L9">
    <cfRule type="expression" dxfId="152" priority="6">
      <formula>IF($AJ$17="入力不可",TRUE,FALSE)</formula>
    </cfRule>
  </conditionalFormatting>
  <conditionalFormatting sqref="U16:V23">
    <cfRule type="containsBlanks" dxfId="151" priority="4" stopIfTrue="1">
      <formula>LEN(TRIM(U16))=0</formula>
    </cfRule>
  </conditionalFormatting>
  <conditionalFormatting sqref="W16:AD23">
    <cfRule type="containsBlanks" dxfId="150" priority="3">
      <formula>LEN(TRIM(W16))=0</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85" zoomScaleNormal="100" zoomScaleSheetLayoutView="85" workbookViewId="0">
      <selection activeCell="D28" sqref="D28:D31"/>
    </sheetView>
  </sheetViews>
  <sheetFormatPr defaultColWidth="9" defaultRowHeight="15" customHeight="1"/>
  <cols>
    <col min="1" max="1" width="16.625" style="387" bestFit="1" customWidth="1"/>
    <col min="2" max="2" width="19.625" style="387" customWidth="1"/>
    <col min="3" max="3" width="13.625" style="387" customWidth="1"/>
    <col min="4" max="5" width="9.375" style="387" customWidth="1"/>
    <col min="6" max="6" width="9.75" style="387" customWidth="1"/>
    <col min="7" max="7" width="7.5" style="387" bestFit="1" customWidth="1"/>
    <col min="8" max="19" width="4" style="387" customWidth="1"/>
    <col min="20" max="20" width="14.625" style="387" customWidth="1"/>
    <col min="21" max="22" width="4.375" style="388" customWidth="1"/>
    <col min="23" max="30" width="6.625" style="387" customWidth="1"/>
    <col min="31" max="31" width="38.125" style="387" customWidth="1"/>
    <col min="32" max="33" width="9" style="387"/>
    <col min="34" max="34" width="14.5" style="387" customWidth="1"/>
    <col min="35" max="37" width="9" style="387" customWidth="1"/>
    <col min="38" max="16384" width="9" style="387"/>
  </cols>
  <sheetData>
    <row r="1" spans="1:36" s="358" customFormat="1" ht="13.5">
      <c r="A1" s="1130" t="s">
        <v>312</v>
      </c>
      <c r="B1" s="1130"/>
      <c r="C1" s="361"/>
      <c r="U1" s="447"/>
      <c r="V1" s="447"/>
    </row>
    <row r="2" spans="1:36" s="358" customFormat="1" ht="14.25">
      <c r="B2" s="446"/>
      <c r="C2" s="446"/>
      <c r="U2" s="429"/>
      <c r="V2" s="388"/>
    </row>
    <row r="3" spans="1:36" ht="24.95" customHeight="1">
      <c r="B3" s="1131" t="s">
        <v>267</v>
      </c>
      <c r="C3" s="1131"/>
      <c r="D3" s="1131"/>
      <c r="E3" s="1131"/>
      <c r="F3" s="1131"/>
      <c r="G3" s="1131"/>
      <c r="H3" s="1131"/>
      <c r="I3" s="1131"/>
      <c r="J3" s="1131"/>
      <c r="K3" s="1131"/>
      <c r="L3" s="1131"/>
      <c r="M3" s="1131"/>
      <c r="N3" s="1131"/>
      <c r="O3" s="1131"/>
      <c r="P3" s="1131"/>
      <c r="Q3" s="1131"/>
      <c r="R3" s="1131"/>
      <c r="S3" s="1131"/>
      <c r="T3" s="1131"/>
      <c r="U3" s="1131"/>
      <c r="V3" s="1131"/>
      <c r="W3" s="1131"/>
      <c r="X3" s="1131"/>
      <c r="Y3" s="1131"/>
      <c r="Z3" s="1131"/>
      <c r="AA3" s="1131"/>
      <c r="AB3" s="1131"/>
      <c r="AC3" s="1131"/>
      <c r="AD3" s="1131"/>
      <c r="AE3" s="1131"/>
    </row>
    <row r="4" spans="1:36" ht="17.25" customHeight="1">
      <c r="B4" s="432"/>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6" ht="17.25" customHeight="1">
      <c r="A5" s="1132" t="s">
        <v>313</v>
      </c>
      <c r="B5" s="1132"/>
      <c r="C5" s="483"/>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6" ht="17.25" customHeight="1">
      <c r="B6" s="432"/>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6" ht="24.95" customHeight="1">
      <c r="A7" s="482" t="s">
        <v>314</v>
      </c>
      <c r="B7" s="445" t="s">
        <v>816</v>
      </c>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6" ht="24.95" customHeight="1">
      <c r="A8" s="482" t="s">
        <v>271</v>
      </c>
      <c r="B8" s="1201">
        <f>第2号様式!G9</f>
        <v>0</v>
      </c>
      <c r="C8" s="1201"/>
      <c r="D8" s="1201"/>
      <c r="E8" s="1201"/>
      <c r="F8" s="536" t="s">
        <v>272</v>
      </c>
      <c r="G8" s="502" t="s">
        <v>797</v>
      </c>
      <c r="H8" s="432"/>
      <c r="I8" s="1202" t="s">
        <v>273</v>
      </c>
      <c r="J8" s="1203"/>
      <c r="K8" s="1204" t="s">
        <v>798</v>
      </c>
      <c r="L8" s="1205"/>
      <c r="M8" s="432"/>
      <c r="N8" s="432"/>
      <c r="O8" s="432"/>
      <c r="P8" s="432"/>
      <c r="Q8" s="432"/>
      <c r="R8" s="432"/>
      <c r="S8" s="432"/>
      <c r="T8" s="430"/>
      <c r="U8" s="431"/>
      <c r="V8" s="431"/>
      <c r="W8" s="430"/>
      <c r="X8" s="430"/>
      <c r="Y8" s="430"/>
      <c r="Z8" s="430"/>
      <c r="AA8" s="430"/>
      <c r="AB8" s="430"/>
      <c r="AC8" s="430"/>
      <c r="AD8" s="430"/>
      <c r="AE8" s="430"/>
    </row>
    <row r="9" spans="1:36" ht="24.95" customHeight="1">
      <c r="A9" s="441" t="s">
        <v>274</v>
      </c>
      <c r="B9" s="1201">
        <f>第2号様式!G9</f>
        <v>0</v>
      </c>
      <c r="C9" s="1201"/>
      <c r="D9" s="1201"/>
      <c r="E9" s="1201"/>
      <c r="F9" s="1201"/>
      <c r="G9" s="1201"/>
      <c r="H9" s="432"/>
      <c r="I9" s="1202" t="s">
        <v>275</v>
      </c>
      <c r="J9" s="1203"/>
      <c r="K9" s="1204" t="s">
        <v>798</v>
      </c>
      <c r="L9" s="1205"/>
      <c r="M9" s="432"/>
      <c r="N9" s="432"/>
      <c r="O9" s="432"/>
      <c r="P9" s="432"/>
      <c r="Q9" s="432"/>
      <c r="R9" s="432"/>
      <c r="S9" s="432"/>
      <c r="T9" s="430"/>
      <c r="U9" s="431"/>
      <c r="V9" s="431"/>
      <c r="W9" s="430"/>
      <c r="X9" s="430"/>
      <c r="Y9" s="430"/>
      <c r="Z9" s="430"/>
      <c r="AA9" s="430"/>
      <c r="AB9" s="430"/>
      <c r="AC9" s="430"/>
      <c r="AD9" s="430"/>
      <c r="AE9" s="430"/>
    </row>
    <row r="10" spans="1:36" ht="24.95" customHeight="1">
      <c r="A10" s="441" t="s">
        <v>276</v>
      </c>
      <c r="B10" s="437" t="s">
        <v>817</v>
      </c>
      <c r="C10" s="436" t="s">
        <v>277</v>
      </c>
      <c r="D10" s="435">
        <v>4</v>
      </c>
      <c r="E10" s="436" t="s">
        <v>241</v>
      </c>
      <c r="F10" s="435">
        <v>1</v>
      </c>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6" ht="24.95" customHeight="1">
      <c r="A11" s="433" t="s">
        <v>279</v>
      </c>
      <c r="B11" s="512" t="s">
        <v>818</v>
      </c>
      <c r="C11" s="502" t="s">
        <v>280</v>
      </c>
      <c r="D11" s="1128" t="s">
        <v>819</v>
      </c>
      <c r="E11" s="1128"/>
      <c r="F11" s="1128"/>
      <c r="G11" s="1129"/>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6" ht="12.75" customHeight="1">
      <c r="B12" s="367"/>
      <c r="C12" s="367"/>
      <c r="U12" s="429"/>
      <c r="W12" s="1139"/>
      <c r="X12" s="1139"/>
      <c r="Y12" s="1139"/>
      <c r="Z12" s="1139"/>
      <c r="AA12" s="1139"/>
      <c r="AB12" s="1139"/>
      <c r="AC12" s="1139"/>
      <c r="AD12" s="1139"/>
      <c r="AE12" s="1139"/>
    </row>
    <row r="13" spans="1:36" ht="14.25" customHeight="1">
      <c r="A13" s="1140" t="s">
        <v>315</v>
      </c>
      <c r="B13" s="1197" t="s">
        <v>316</v>
      </c>
      <c r="C13" s="1162"/>
      <c r="D13" s="1038" t="s">
        <v>283</v>
      </c>
      <c r="E13" s="1149" t="s">
        <v>284</v>
      </c>
      <c r="F13" s="1123" t="s">
        <v>272</v>
      </c>
      <c r="G13" s="1123" t="s">
        <v>285</v>
      </c>
      <c r="H13" s="1140" t="s">
        <v>286</v>
      </c>
      <c r="I13" s="1155"/>
      <c r="J13" s="1155"/>
      <c r="K13" s="1155"/>
      <c r="L13" s="1155"/>
      <c r="M13" s="1155"/>
      <c r="N13" s="1155"/>
      <c r="O13" s="1155"/>
      <c r="P13" s="1155"/>
      <c r="Q13" s="1155"/>
      <c r="R13" s="1155"/>
      <c r="S13" s="1155"/>
      <c r="T13" s="1155"/>
      <c r="U13" s="1157" t="s">
        <v>218</v>
      </c>
      <c r="V13" s="1158"/>
      <c r="W13" s="1161" t="s">
        <v>219</v>
      </c>
      <c r="X13" s="1161"/>
      <c r="Y13" s="1161"/>
      <c r="Z13" s="1161"/>
      <c r="AA13" s="1161"/>
      <c r="AB13" s="1161"/>
      <c r="AC13" s="1161"/>
      <c r="AD13" s="1161"/>
      <c r="AE13" s="1162" t="s">
        <v>287</v>
      </c>
    </row>
    <row r="14" spans="1:36" ht="13.5" customHeight="1">
      <c r="A14" s="1141"/>
      <c r="B14" s="1198"/>
      <c r="C14" s="1163"/>
      <c r="D14" s="1051"/>
      <c r="E14" s="1150"/>
      <c r="F14" s="1152"/>
      <c r="G14" s="1154"/>
      <c r="H14" s="1142"/>
      <c r="I14" s="1156"/>
      <c r="J14" s="1156"/>
      <c r="K14" s="1156"/>
      <c r="L14" s="1156"/>
      <c r="M14" s="1156"/>
      <c r="N14" s="1156"/>
      <c r="O14" s="1156"/>
      <c r="P14" s="1156"/>
      <c r="Q14" s="1156"/>
      <c r="R14" s="1156"/>
      <c r="S14" s="1156"/>
      <c r="T14" s="1156"/>
      <c r="U14" s="1159"/>
      <c r="V14" s="1160"/>
      <c r="W14" s="1165" t="s">
        <v>220</v>
      </c>
      <c r="X14" s="1165"/>
      <c r="Y14" s="1165"/>
      <c r="Z14" s="1165"/>
      <c r="AA14" s="1165" t="s">
        <v>221</v>
      </c>
      <c r="AB14" s="1165"/>
      <c r="AC14" s="1165"/>
      <c r="AD14" s="1165"/>
      <c r="AE14" s="1163"/>
      <c r="AH14" s="505" t="s">
        <v>288</v>
      </c>
      <c r="AI14" s="505" t="s">
        <v>289</v>
      </c>
      <c r="AJ14" s="505" t="s">
        <v>290</v>
      </c>
    </row>
    <row r="15" spans="1:36" ht="38.1" customHeight="1">
      <c r="A15" s="1142"/>
      <c r="B15" s="1199"/>
      <c r="C15" s="1200"/>
      <c r="D15" s="1039"/>
      <c r="E15" s="1151"/>
      <c r="F15" s="1153"/>
      <c r="G15" s="1124"/>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64"/>
      <c r="AH15" s="503" t="str">
        <f>IF(G8="第３種","○","×")</f>
        <v>×</v>
      </c>
      <c r="AI15" s="503" t="str">
        <f>IF(G8="第４種","○","×")</f>
        <v>×</v>
      </c>
      <c r="AJ15" s="503" t="str">
        <f>IF(G8="第５種","○","×")</f>
        <v>×</v>
      </c>
    </row>
    <row r="16" spans="1:36" ht="24.95" customHeight="1" thickBot="1">
      <c r="A16" s="1188" t="s">
        <v>796</v>
      </c>
      <c r="B16" s="1191" t="s">
        <v>803</v>
      </c>
      <c r="C16" s="1192"/>
      <c r="D16" s="1123" t="s">
        <v>804</v>
      </c>
      <c r="E16" s="1123" t="s">
        <v>805</v>
      </c>
      <c r="F16" s="1123" t="s">
        <v>806</v>
      </c>
      <c r="G16" s="418" t="s">
        <v>229</v>
      </c>
      <c r="H16" s="890"/>
      <c r="I16" s="890"/>
      <c r="J16" s="890" t="s">
        <v>820</v>
      </c>
      <c r="K16" s="890" t="s">
        <v>808</v>
      </c>
      <c r="L16" s="890"/>
      <c r="M16" s="890"/>
      <c r="N16" s="890"/>
      <c r="O16" s="890"/>
      <c r="P16" s="890"/>
      <c r="Q16" s="890"/>
      <c r="R16" s="890"/>
      <c r="S16" s="890"/>
      <c r="T16" s="416">
        <f>COUNTA(H16:S16)</f>
        <v>2</v>
      </c>
      <c r="U16" s="415">
        <v>2</v>
      </c>
      <c r="V16" s="414">
        <v>0</v>
      </c>
      <c r="W16" s="455"/>
      <c r="X16" s="455"/>
      <c r="Y16" s="455"/>
      <c r="Z16" s="455"/>
      <c r="AA16" s="455"/>
      <c r="AB16" s="455"/>
      <c r="AC16" s="455"/>
      <c r="AD16" s="455"/>
      <c r="AE16" s="460" t="s">
        <v>821</v>
      </c>
    </row>
    <row r="17" spans="1:35" ht="24.95" customHeight="1" thickBot="1">
      <c r="A17" s="1189"/>
      <c r="B17" s="1193"/>
      <c r="C17" s="1194"/>
      <c r="D17" s="1154"/>
      <c r="E17" s="1154"/>
      <c r="F17" s="1154"/>
      <c r="G17" s="472" t="s">
        <v>317</v>
      </c>
      <c r="H17" s="892"/>
      <c r="I17" s="892"/>
      <c r="J17" s="892">
        <v>3</v>
      </c>
      <c r="K17" s="892">
        <v>3</v>
      </c>
      <c r="L17" s="892"/>
      <c r="M17" s="892"/>
      <c r="N17" s="892"/>
      <c r="O17" s="892"/>
      <c r="P17" s="892"/>
      <c r="Q17" s="892"/>
      <c r="R17" s="892"/>
      <c r="S17" s="892"/>
      <c r="T17" s="470">
        <f>SUM(H17:S17)</f>
        <v>6</v>
      </c>
      <c r="U17" s="469">
        <v>6</v>
      </c>
      <c r="V17" s="468">
        <v>0</v>
      </c>
      <c r="W17" s="870"/>
      <c r="X17" s="870"/>
      <c r="Y17" s="870"/>
      <c r="Z17" s="870"/>
      <c r="AA17" s="870"/>
      <c r="AB17" s="870"/>
      <c r="AC17" s="870"/>
      <c r="AD17" s="870"/>
      <c r="AE17" s="460" t="s">
        <v>822</v>
      </c>
      <c r="AI17" s="528" t="str">
        <f>IF(COUNTIF(AH15:AJ15,"○"),"入力不可","入力可")</f>
        <v>入力可</v>
      </c>
    </row>
    <row r="18" spans="1:35" ht="24.95" customHeight="1">
      <c r="A18" s="1189"/>
      <c r="B18" s="1193"/>
      <c r="C18" s="1194"/>
      <c r="D18" s="1154"/>
      <c r="E18" s="1154"/>
      <c r="F18" s="1154"/>
      <c r="G18" s="467" t="s">
        <v>318</v>
      </c>
      <c r="H18" s="893"/>
      <c r="I18" s="894"/>
      <c r="J18" s="893"/>
      <c r="K18" s="893"/>
      <c r="L18" s="893"/>
      <c r="M18" s="893"/>
      <c r="N18" s="893"/>
      <c r="O18" s="893"/>
      <c r="P18" s="893"/>
      <c r="Q18" s="893"/>
      <c r="R18" s="893"/>
      <c r="S18" s="893"/>
      <c r="T18" s="464">
        <f>SUM(H18:S18)</f>
        <v>0</v>
      </c>
      <c r="U18" s="463"/>
      <c r="V18" s="462"/>
      <c r="W18" s="870"/>
      <c r="X18" s="870"/>
      <c r="Y18" s="870"/>
      <c r="Z18" s="870"/>
      <c r="AA18" s="870"/>
      <c r="AB18" s="870"/>
      <c r="AC18" s="870"/>
      <c r="AD18" s="870"/>
      <c r="AE18" s="460"/>
    </row>
    <row r="19" spans="1:35" ht="24.95" customHeight="1">
      <c r="A19" s="1190"/>
      <c r="B19" s="1195"/>
      <c r="C19" s="1196"/>
      <c r="D19" s="1124"/>
      <c r="E19" s="1124"/>
      <c r="F19" s="1124"/>
      <c r="G19" s="475" t="s">
        <v>228</v>
      </c>
      <c r="H19" s="458">
        <f t="shared" ref="H19:S19" si="0">IF(H17+H18&lt;4,H17+H18,4)</f>
        <v>0</v>
      </c>
      <c r="I19" s="458">
        <f t="shared" si="0"/>
        <v>0</v>
      </c>
      <c r="J19" s="458">
        <f t="shared" si="0"/>
        <v>3</v>
      </c>
      <c r="K19" s="458">
        <f t="shared" si="0"/>
        <v>3</v>
      </c>
      <c r="L19" s="458">
        <f t="shared" si="0"/>
        <v>0</v>
      </c>
      <c r="M19" s="458">
        <f t="shared" si="0"/>
        <v>0</v>
      </c>
      <c r="N19" s="458">
        <f t="shared" si="0"/>
        <v>0</v>
      </c>
      <c r="O19" s="458">
        <f t="shared" si="0"/>
        <v>0</v>
      </c>
      <c r="P19" s="458">
        <f t="shared" si="0"/>
        <v>0</v>
      </c>
      <c r="Q19" s="458">
        <f t="shared" si="0"/>
        <v>0</v>
      </c>
      <c r="R19" s="458">
        <f t="shared" si="0"/>
        <v>0</v>
      </c>
      <c r="S19" s="458">
        <f t="shared" si="0"/>
        <v>0</v>
      </c>
      <c r="T19" s="457">
        <f>SUM(H19:S19)</f>
        <v>6</v>
      </c>
      <c r="U19" s="456"/>
      <c r="V19" s="456"/>
      <c r="W19" s="455"/>
      <c r="X19" s="455"/>
      <c r="Y19" s="455"/>
      <c r="Z19" s="455"/>
      <c r="AA19" s="455"/>
      <c r="AB19" s="455"/>
      <c r="AC19" s="455"/>
      <c r="AD19" s="455"/>
      <c r="AE19" s="481"/>
    </row>
    <row r="20" spans="1:35" ht="24.95" customHeight="1">
      <c r="A20" s="1188" t="s">
        <v>810</v>
      </c>
      <c r="B20" s="1191" t="s">
        <v>811</v>
      </c>
      <c r="C20" s="1192"/>
      <c r="D20" s="1123" t="s">
        <v>804</v>
      </c>
      <c r="E20" s="1123" t="s">
        <v>812</v>
      </c>
      <c r="F20" s="1123" t="s">
        <v>813</v>
      </c>
      <c r="G20" s="418" t="s">
        <v>229</v>
      </c>
      <c r="H20" s="890"/>
      <c r="I20" s="890"/>
      <c r="J20" s="890"/>
      <c r="K20" s="890"/>
      <c r="L20" s="890" t="s">
        <v>823</v>
      </c>
      <c r="M20" s="890" t="s">
        <v>824</v>
      </c>
      <c r="N20" s="890" t="s">
        <v>824</v>
      </c>
      <c r="O20" s="890"/>
      <c r="P20" s="890"/>
      <c r="Q20" s="890" t="s">
        <v>825</v>
      </c>
      <c r="R20" s="890" t="s">
        <v>824</v>
      </c>
      <c r="S20" s="890" t="s">
        <v>824</v>
      </c>
      <c r="T20" s="416">
        <f>COUNTA(H20:S20)</f>
        <v>6</v>
      </c>
      <c r="U20" s="415">
        <v>6</v>
      </c>
      <c r="V20" s="414">
        <v>0</v>
      </c>
      <c r="W20" s="455"/>
      <c r="X20" s="455"/>
      <c r="Y20" s="455"/>
      <c r="Z20" s="455"/>
      <c r="AA20" s="455"/>
      <c r="AB20" s="455"/>
      <c r="AC20" s="455"/>
      <c r="AD20" s="455"/>
      <c r="AE20" s="460"/>
    </row>
    <row r="21" spans="1:35" ht="24.95" customHeight="1">
      <c r="A21" s="1189"/>
      <c r="B21" s="1193"/>
      <c r="C21" s="1194"/>
      <c r="D21" s="1154"/>
      <c r="E21" s="1154"/>
      <c r="F21" s="1154"/>
      <c r="G21" s="472" t="s">
        <v>317</v>
      </c>
      <c r="H21" s="892"/>
      <c r="I21" s="892"/>
      <c r="J21" s="892"/>
      <c r="K21" s="892"/>
      <c r="L21" s="892"/>
      <c r="M21" s="892"/>
      <c r="N21" s="892"/>
      <c r="O21" s="892"/>
      <c r="P21" s="892"/>
      <c r="Q21" s="892"/>
      <c r="R21" s="892"/>
      <c r="S21" s="892"/>
      <c r="T21" s="470">
        <f>SUM(H21:S21)</f>
        <v>0</v>
      </c>
      <c r="U21" s="469"/>
      <c r="V21" s="468"/>
      <c r="W21" s="870"/>
      <c r="X21" s="870"/>
      <c r="Y21" s="870"/>
      <c r="Z21" s="870"/>
      <c r="AA21" s="870"/>
      <c r="AB21" s="870"/>
      <c r="AC21" s="870"/>
      <c r="AD21" s="870"/>
      <c r="AE21" s="460"/>
    </row>
    <row r="22" spans="1:35" ht="24.95" customHeight="1">
      <c r="A22" s="1189"/>
      <c r="B22" s="1193"/>
      <c r="C22" s="1194"/>
      <c r="D22" s="1154"/>
      <c r="E22" s="1154"/>
      <c r="F22" s="1154"/>
      <c r="G22" s="467" t="s">
        <v>318</v>
      </c>
      <c r="H22" s="893"/>
      <c r="I22" s="894"/>
      <c r="J22" s="893"/>
      <c r="K22" s="893"/>
      <c r="L22" s="893">
        <v>3</v>
      </c>
      <c r="M22" s="893">
        <v>4</v>
      </c>
      <c r="N22" s="893">
        <v>4</v>
      </c>
      <c r="O22" s="893"/>
      <c r="P22" s="893"/>
      <c r="Q22" s="893">
        <v>3</v>
      </c>
      <c r="R22" s="893">
        <v>4</v>
      </c>
      <c r="S22" s="893">
        <v>3</v>
      </c>
      <c r="T22" s="464">
        <f>SUM(H22:S22)</f>
        <v>21</v>
      </c>
      <c r="U22" s="463">
        <v>21</v>
      </c>
      <c r="V22" s="462">
        <v>0</v>
      </c>
      <c r="W22" s="870"/>
      <c r="X22" s="870"/>
      <c r="Y22" s="870"/>
      <c r="Z22" s="870"/>
      <c r="AA22" s="870"/>
      <c r="AB22" s="870"/>
      <c r="AC22" s="870"/>
      <c r="AD22" s="870"/>
      <c r="AE22" s="460"/>
    </row>
    <row r="23" spans="1:35" ht="24.95" customHeight="1">
      <c r="A23" s="1190"/>
      <c r="B23" s="1195"/>
      <c r="C23" s="1196"/>
      <c r="D23" s="1124"/>
      <c r="E23" s="1124"/>
      <c r="F23" s="1124"/>
      <c r="G23" s="475" t="s">
        <v>228</v>
      </c>
      <c r="H23" s="458">
        <f t="shared" ref="H23:S23" si="1">IF(H21+H22&lt;4,H21+H22,4)</f>
        <v>0</v>
      </c>
      <c r="I23" s="458">
        <f t="shared" si="1"/>
        <v>0</v>
      </c>
      <c r="J23" s="458">
        <f t="shared" si="1"/>
        <v>0</v>
      </c>
      <c r="K23" s="458">
        <f t="shared" si="1"/>
        <v>0</v>
      </c>
      <c r="L23" s="458">
        <f t="shared" si="1"/>
        <v>3</v>
      </c>
      <c r="M23" s="458">
        <f t="shared" si="1"/>
        <v>4</v>
      </c>
      <c r="N23" s="458">
        <f t="shared" si="1"/>
        <v>4</v>
      </c>
      <c r="O23" s="458">
        <f t="shared" si="1"/>
        <v>0</v>
      </c>
      <c r="P23" s="458">
        <f t="shared" si="1"/>
        <v>0</v>
      </c>
      <c r="Q23" s="458">
        <f t="shared" si="1"/>
        <v>3</v>
      </c>
      <c r="R23" s="458">
        <f t="shared" si="1"/>
        <v>4</v>
      </c>
      <c r="S23" s="458">
        <f t="shared" si="1"/>
        <v>3</v>
      </c>
      <c r="T23" s="457">
        <f>SUM(H23:S23)</f>
        <v>21</v>
      </c>
      <c r="U23" s="456"/>
      <c r="V23" s="456"/>
      <c r="W23" s="455"/>
      <c r="X23" s="455"/>
      <c r="Y23" s="455"/>
      <c r="Z23" s="455"/>
      <c r="AA23" s="455"/>
      <c r="AB23" s="455"/>
      <c r="AC23" s="455"/>
      <c r="AD23" s="455"/>
      <c r="AE23" s="480"/>
    </row>
    <row r="24" spans="1:35" ht="24.95" customHeight="1">
      <c r="A24" s="1188" t="s">
        <v>826</v>
      </c>
      <c r="B24" s="1191" t="s">
        <v>827</v>
      </c>
      <c r="C24" s="1192"/>
      <c r="D24" s="1123" t="s">
        <v>804</v>
      </c>
      <c r="E24" s="1123" t="s">
        <v>828</v>
      </c>
      <c r="F24" s="1123" t="s">
        <v>829</v>
      </c>
      <c r="G24" s="418" t="s">
        <v>229</v>
      </c>
      <c r="H24" s="890"/>
      <c r="I24" s="890"/>
      <c r="J24" s="890"/>
      <c r="K24" s="890"/>
      <c r="L24" s="890"/>
      <c r="M24" s="890"/>
      <c r="N24" s="890"/>
      <c r="O24" s="890" t="s">
        <v>830</v>
      </c>
      <c r="P24" s="890" t="s">
        <v>824</v>
      </c>
      <c r="Q24" s="890"/>
      <c r="R24" s="890"/>
      <c r="S24" s="890"/>
      <c r="T24" s="416">
        <f>COUNTA(H24:S24)</f>
        <v>2</v>
      </c>
      <c r="U24" s="415">
        <v>2</v>
      </c>
      <c r="V24" s="414">
        <v>0</v>
      </c>
      <c r="W24" s="455"/>
      <c r="X24" s="455"/>
      <c r="Y24" s="455"/>
      <c r="Z24" s="455"/>
      <c r="AA24" s="455"/>
      <c r="AB24" s="455"/>
      <c r="AC24" s="455"/>
      <c r="AD24" s="455"/>
      <c r="AE24" s="479"/>
    </row>
    <row r="25" spans="1:35" ht="24.95" customHeight="1">
      <c r="A25" s="1189"/>
      <c r="B25" s="1193"/>
      <c r="C25" s="1194"/>
      <c r="D25" s="1154"/>
      <c r="E25" s="1154"/>
      <c r="F25" s="1154"/>
      <c r="G25" s="472" t="s">
        <v>317</v>
      </c>
      <c r="H25" s="892"/>
      <c r="I25" s="892"/>
      <c r="J25" s="892"/>
      <c r="K25" s="892"/>
      <c r="L25" s="892"/>
      <c r="M25" s="892"/>
      <c r="N25" s="892"/>
      <c r="O25" s="892">
        <v>2</v>
      </c>
      <c r="P25" s="892">
        <v>2</v>
      </c>
      <c r="Q25" s="892"/>
      <c r="R25" s="892"/>
      <c r="S25" s="892"/>
      <c r="T25" s="470">
        <f>SUM(H25:S25)</f>
        <v>4</v>
      </c>
      <c r="U25" s="469">
        <v>4</v>
      </c>
      <c r="V25" s="468">
        <v>0</v>
      </c>
      <c r="W25" s="870"/>
      <c r="X25" s="870"/>
      <c r="Y25" s="870"/>
      <c r="Z25" s="870"/>
      <c r="AA25" s="870"/>
      <c r="AB25" s="870"/>
      <c r="AC25" s="870"/>
      <c r="AD25" s="870"/>
      <c r="AE25" s="460"/>
    </row>
    <row r="26" spans="1:35" ht="24.95" customHeight="1">
      <c r="A26" s="1189"/>
      <c r="B26" s="1193"/>
      <c r="C26" s="1194"/>
      <c r="D26" s="1154"/>
      <c r="E26" s="1154"/>
      <c r="F26" s="1154"/>
      <c r="G26" s="467" t="s">
        <v>318</v>
      </c>
      <c r="H26" s="893"/>
      <c r="I26" s="894"/>
      <c r="J26" s="893"/>
      <c r="K26" s="893"/>
      <c r="L26" s="893"/>
      <c r="M26" s="893"/>
      <c r="N26" s="893"/>
      <c r="O26" s="893">
        <v>2</v>
      </c>
      <c r="P26" s="893">
        <v>2</v>
      </c>
      <c r="Q26" s="893"/>
      <c r="R26" s="893"/>
      <c r="S26" s="893"/>
      <c r="T26" s="464">
        <f>SUM(H26:S26)</f>
        <v>4</v>
      </c>
      <c r="U26" s="463">
        <v>4</v>
      </c>
      <c r="V26" s="462">
        <v>0</v>
      </c>
      <c r="W26" s="870"/>
      <c r="X26" s="870"/>
      <c r="Y26" s="870"/>
      <c r="Z26" s="870"/>
      <c r="AA26" s="870"/>
      <c r="AB26" s="870"/>
      <c r="AC26" s="870"/>
      <c r="AD26" s="870"/>
      <c r="AE26" s="460"/>
    </row>
    <row r="27" spans="1:35" ht="24.95" customHeight="1">
      <c r="A27" s="1190"/>
      <c r="B27" s="1195"/>
      <c r="C27" s="1196"/>
      <c r="D27" s="1124"/>
      <c r="E27" s="1124"/>
      <c r="F27" s="1124"/>
      <c r="G27" s="475" t="s">
        <v>228</v>
      </c>
      <c r="H27" s="458">
        <f t="shared" ref="H27:S27" si="2">IF(H25+H26&lt;4,H25+H26,4)</f>
        <v>0</v>
      </c>
      <c r="I27" s="458">
        <f t="shared" si="2"/>
        <v>0</v>
      </c>
      <c r="J27" s="458">
        <f t="shared" si="2"/>
        <v>0</v>
      </c>
      <c r="K27" s="458">
        <f t="shared" si="2"/>
        <v>0</v>
      </c>
      <c r="L27" s="458">
        <f t="shared" si="2"/>
        <v>0</v>
      </c>
      <c r="M27" s="458">
        <f t="shared" si="2"/>
        <v>0</v>
      </c>
      <c r="N27" s="458">
        <f t="shared" si="2"/>
        <v>0</v>
      </c>
      <c r="O27" s="458">
        <f t="shared" si="2"/>
        <v>4</v>
      </c>
      <c r="P27" s="458">
        <f t="shared" si="2"/>
        <v>4</v>
      </c>
      <c r="Q27" s="458">
        <f t="shared" si="2"/>
        <v>0</v>
      </c>
      <c r="R27" s="458">
        <f t="shared" si="2"/>
        <v>0</v>
      </c>
      <c r="S27" s="458">
        <f t="shared" si="2"/>
        <v>0</v>
      </c>
      <c r="T27" s="457">
        <f>SUM(H27:S27)</f>
        <v>8</v>
      </c>
      <c r="U27" s="456"/>
      <c r="V27" s="456"/>
      <c r="W27" s="455"/>
      <c r="X27" s="455"/>
      <c r="Y27" s="455"/>
      <c r="Z27" s="455"/>
      <c r="AA27" s="455"/>
      <c r="AB27" s="455"/>
      <c r="AC27" s="455"/>
      <c r="AD27" s="455"/>
      <c r="AE27" s="474"/>
    </row>
    <row r="28" spans="1:35" ht="24.95" customHeight="1">
      <c r="A28" s="1182"/>
      <c r="B28" s="1088"/>
      <c r="C28" s="1089"/>
      <c r="D28" s="1092"/>
      <c r="E28" s="1092"/>
      <c r="F28" s="1092"/>
      <c r="G28" s="418" t="s">
        <v>229</v>
      </c>
      <c r="H28" s="473"/>
      <c r="I28" s="473"/>
      <c r="J28" s="473"/>
      <c r="K28" s="473"/>
      <c r="L28" s="473"/>
      <c r="M28" s="473"/>
      <c r="N28" s="473"/>
      <c r="O28" s="473"/>
      <c r="P28" s="473"/>
      <c r="Q28" s="473"/>
      <c r="R28" s="473"/>
      <c r="S28" s="473"/>
      <c r="T28" s="416">
        <f>COUNTA(H28:S28)</f>
        <v>0</v>
      </c>
      <c r="U28" s="415"/>
      <c r="V28" s="414"/>
      <c r="W28" s="455"/>
      <c r="X28" s="455"/>
      <c r="Y28" s="455"/>
      <c r="Z28" s="455"/>
      <c r="AA28" s="455"/>
      <c r="AB28" s="455"/>
      <c r="AC28" s="455"/>
      <c r="AD28" s="455"/>
      <c r="AE28" s="460"/>
    </row>
    <row r="29" spans="1:35" ht="24.95" customHeight="1">
      <c r="A29" s="1183"/>
      <c r="B29" s="1185"/>
      <c r="C29" s="1186"/>
      <c r="D29" s="1187"/>
      <c r="E29" s="1187"/>
      <c r="F29" s="1187"/>
      <c r="G29" s="472" t="s">
        <v>317</v>
      </c>
      <c r="H29" s="471"/>
      <c r="I29" s="471"/>
      <c r="J29" s="471"/>
      <c r="K29" s="471"/>
      <c r="L29" s="471"/>
      <c r="M29" s="471"/>
      <c r="N29" s="471"/>
      <c r="O29" s="471"/>
      <c r="P29" s="471"/>
      <c r="Q29" s="471"/>
      <c r="R29" s="471"/>
      <c r="S29" s="471"/>
      <c r="T29" s="470">
        <f>SUM(H29:S29)</f>
        <v>0</v>
      </c>
      <c r="U29" s="469"/>
      <c r="V29" s="468"/>
      <c r="W29" s="461"/>
      <c r="X29" s="461"/>
      <c r="Y29" s="461"/>
      <c r="Z29" s="461"/>
      <c r="AA29" s="461"/>
      <c r="AB29" s="461"/>
      <c r="AC29" s="461"/>
      <c r="AD29" s="461"/>
      <c r="AE29" s="460"/>
    </row>
    <row r="30" spans="1:35" ht="24.95" customHeight="1">
      <c r="A30" s="1183"/>
      <c r="B30" s="1185"/>
      <c r="C30" s="1186"/>
      <c r="D30" s="1187"/>
      <c r="E30" s="1187"/>
      <c r="F30" s="1187"/>
      <c r="G30" s="467" t="s">
        <v>318</v>
      </c>
      <c r="H30" s="465"/>
      <c r="I30" s="466"/>
      <c r="J30" s="465"/>
      <c r="K30" s="465"/>
      <c r="L30" s="465"/>
      <c r="M30" s="465"/>
      <c r="N30" s="465"/>
      <c r="O30" s="465"/>
      <c r="P30" s="465"/>
      <c r="Q30" s="465"/>
      <c r="R30" s="465"/>
      <c r="S30" s="465"/>
      <c r="T30" s="464">
        <f>SUM(H30:S30)</f>
        <v>0</v>
      </c>
      <c r="U30" s="463"/>
      <c r="V30" s="462"/>
      <c r="W30" s="461"/>
      <c r="X30" s="461"/>
      <c r="Y30" s="461"/>
      <c r="Z30" s="461"/>
      <c r="AA30" s="461"/>
      <c r="AB30" s="461"/>
      <c r="AC30" s="461"/>
      <c r="AD30" s="461"/>
      <c r="AE30" s="460"/>
    </row>
    <row r="31" spans="1:35" ht="24.95" customHeight="1" thickBot="1">
      <c r="A31" s="1184"/>
      <c r="B31" s="1090"/>
      <c r="C31" s="1091"/>
      <c r="D31" s="1093"/>
      <c r="E31" s="1093"/>
      <c r="F31" s="1093"/>
      <c r="G31" s="459" t="s">
        <v>228</v>
      </c>
      <c r="H31" s="458">
        <f t="shared" ref="H31:S31" si="3">IF(H29+H30&lt;4,H29+H30,4)</f>
        <v>0</v>
      </c>
      <c r="I31" s="458">
        <f t="shared" si="3"/>
        <v>0</v>
      </c>
      <c r="J31" s="458">
        <f t="shared" si="3"/>
        <v>0</v>
      </c>
      <c r="K31" s="458">
        <f t="shared" si="3"/>
        <v>0</v>
      </c>
      <c r="L31" s="458">
        <f t="shared" si="3"/>
        <v>0</v>
      </c>
      <c r="M31" s="458">
        <f t="shared" si="3"/>
        <v>0</v>
      </c>
      <c r="N31" s="458">
        <f t="shared" si="3"/>
        <v>0</v>
      </c>
      <c r="O31" s="458">
        <f t="shared" si="3"/>
        <v>0</v>
      </c>
      <c r="P31" s="513">
        <f t="shared" si="3"/>
        <v>0</v>
      </c>
      <c r="Q31" s="513">
        <f t="shared" si="3"/>
        <v>0</v>
      </c>
      <c r="R31" s="513">
        <f t="shared" si="3"/>
        <v>0</v>
      </c>
      <c r="S31" s="513">
        <f t="shared" si="3"/>
        <v>0</v>
      </c>
      <c r="T31" s="514">
        <f>SUM(H31:S31)</f>
        <v>0</v>
      </c>
      <c r="U31" s="515"/>
      <c r="V31" s="515"/>
      <c r="W31" s="516"/>
      <c r="X31" s="516"/>
      <c r="Y31" s="516"/>
      <c r="Z31" s="516"/>
      <c r="AA31" s="516"/>
      <c r="AB31" s="516"/>
      <c r="AC31" s="516"/>
      <c r="AD31" s="516"/>
      <c r="AE31" s="454"/>
    </row>
    <row r="32" spans="1:35" ht="20.100000000000001" customHeight="1">
      <c r="F32" s="403"/>
      <c r="G32" s="402"/>
      <c r="H32" s="401"/>
      <c r="I32" s="401"/>
      <c r="J32" s="401"/>
      <c r="K32" s="401"/>
      <c r="L32" s="401"/>
      <c r="M32" s="401"/>
      <c r="N32" s="401"/>
      <c r="O32" s="401"/>
      <c r="P32" s="1170" t="s">
        <v>228</v>
      </c>
      <c r="Q32" s="1171"/>
      <c r="R32" s="1101" t="s">
        <v>229</v>
      </c>
      <c r="S32" s="1101"/>
      <c r="T32" s="517">
        <f t="shared" ref="T32:V34" si="4">T16+T20+T24+T28</f>
        <v>10</v>
      </c>
      <c r="U32" s="518">
        <f t="shared" si="4"/>
        <v>10</v>
      </c>
      <c r="V32" s="519">
        <f t="shared" si="4"/>
        <v>0</v>
      </c>
      <c r="W32" s="520" t="s">
        <v>230</v>
      </c>
      <c r="X32" s="406" t="s">
        <v>231</v>
      </c>
      <c r="Y32" s="521" t="s">
        <v>232</v>
      </c>
      <c r="Z32" s="406" t="s">
        <v>233</v>
      </c>
      <c r="AA32" s="521" t="s">
        <v>234</v>
      </c>
      <c r="AB32" s="406" t="s">
        <v>235</v>
      </c>
      <c r="AC32" s="521" t="s">
        <v>236</v>
      </c>
      <c r="AD32" s="405" t="s">
        <v>163</v>
      </c>
    </row>
    <row r="33" spans="1:37" ht="20.100000000000001" customHeight="1">
      <c r="B33" s="404"/>
      <c r="C33" s="404"/>
      <c r="D33" s="395"/>
      <c r="E33" s="395"/>
      <c r="F33" s="403"/>
      <c r="G33" s="402"/>
      <c r="H33" s="401"/>
      <c r="I33" s="401"/>
      <c r="J33" s="401"/>
      <c r="K33" s="401"/>
      <c r="L33" s="401"/>
      <c r="M33" s="401"/>
      <c r="N33" s="401"/>
      <c r="O33" s="401"/>
      <c r="P33" s="1172"/>
      <c r="Q33" s="1163"/>
      <c r="R33" s="1175" t="s">
        <v>237</v>
      </c>
      <c r="S33" s="1175"/>
      <c r="T33" s="499">
        <f t="shared" si="4"/>
        <v>10</v>
      </c>
      <c r="U33" s="500">
        <f t="shared" si="4"/>
        <v>10</v>
      </c>
      <c r="V33" s="453">
        <f t="shared" si="4"/>
        <v>0</v>
      </c>
      <c r="W33" s="452">
        <f t="shared" ref="W33:AD33" si="5">W17+W21+W25+W29</f>
        <v>0</v>
      </c>
      <c r="X33" s="452">
        <f t="shared" si="5"/>
        <v>0</v>
      </c>
      <c r="Y33" s="452">
        <f t="shared" si="5"/>
        <v>0</v>
      </c>
      <c r="Z33" s="452">
        <f t="shared" si="5"/>
        <v>0</v>
      </c>
      <c r="AA33" s="452">
        <f t="shared" si="5"/>
        <v>0</v>
      </c>
      <c r="AB33" s="452">
        <f t="shared" si="5"/>
        <v>0</v>
      </c>
      <c r="AC33" s="452">
        <f t="shared" si="5"/>
        <v>0</v>
      </c>
      <c r="AD33" s="522">
        <f t="shared" si="5"/>
        <v>0</v>
      </c>
      <c r="AH33" s="526" t="s">
        <v>249</v>
      </c>
      <c r="AI33" s="527">
        <f>T34</f>
        <v>25</v>
      </c>
      <c r="AJ33" s="527">
        <f>U34</f>
        <v>25</v>
      </c>
      <c r="AK33" s="527">
        <f>V34</f>
        <v>0</v>
      </c>
    </row>
    <row r="34" spans="1:37" ht="20.100000000000001" customHeight="1">
      <c r="B34" s="404"/>
      <c r="C34" s="404"/>
      <c r="D34" s="395"/>
      <c r="E34" s="395"/>
      <c r="F34" s="403"/>
      <c r="G34" s="402"/>
      <c r="H34" s="401"/>
      <c r="I34" s="401"/>
      <c r="J34" s="401"/>
      <c r="K34" s="401"/>
      <c r="L34" s="401"/>
      <c r="M34" s="401"/>
      <c r="N34" s="401"/>
      <c r="O34" s="401"/>
      <c r="P34" s="1172"/>
      <c r="Q34" s="1163"/>
      <c r="R34" s="1176" t="s">
        <v>319</v>
      </c>
      <c r="S34" s="1177"/>
      <c r="T34" s="1180">
        <f t="shared" si="4"/>
        <v>25</v>
      </c>
      <c r="U34" s="1166">
        <f t="shared" si="4"/>
        <v>25</v>
      </c>
      <c r="V34" s="1166">
        <f t="shared" si="4"/>
        <v>0</v>
      </c>
      <c r="W34" s="450" t="s">
        <v>250</v>
      </c>
      <c r="X34" s="451" t="s">
        <v>251</v>
      </c>
      <c r="Y34" s="450" t="s">
        <v>252</v>
      </c>
      <c r="Z34" s="451" t="s">
        <v>253</v>
      </c>
      <c r="AA34" s="450" t="s">
        <v>254</v>
      </c>
      <c r="AB34" s="451" t="s">
        <v>255</v>
      </c>
      <c r="AC34" s="450" t="s">
        <v>256</v>
      </c>
      <c r="AD34" s="523" t="s">
        <v>257</v>
      </c>
    </row>
    <row r="35" spans="1:37" ht="20.100000000000001" customHeight="1" thickBot="1">
      <c r="B35" s="404"/>
      <c r="C35" s="404"/>
      <c r="D35" s="395"/>
      <c r="E35" s="395"/>
      <c r="F35" s="403"/>
      <c r="G35" s="402"/>
      <c r="H35" s="401"/>
      <c r="I35" s="401"/>
      <c r="J35" s="401"/>
      <c r="K35" s="401"/>
      <c r="L35" s="401"/>
      <c r="M35" s="401"/>
      <c r="N35" s="401"/>
      <c r="O35" s="401"/>
      <c r="P35" s="1173"/>
      <c r="Q35" s="1174"/>
      <c r="R35" s="1178"/>
      <c r="S35" s="1179"/>
      <c r="T35" s="1181"/>
      <c r="U35" s="1167"/>
      <c r="V35" s="1167"/>
      <c r="W35" s="524">
        <f t="shared" ref="W35:AD35" si="6">W18+W22+W26+W30</f>
        <v>0</v>
      </c>
      <c r="X35" s="524">
        <f t="shared" si="6"/>
        <v>0</v>
      </c>
      <c r="Y35" s="524">
        <f t="shared" si="6"/>
        <v>0</v>
      </c>
      <c r="Z35" s="524">
        <f t="shared" si="6"/>
        <v>0</v>
      </c>
      <c r="AA35" s="524">
        <f t="shared" si="6"/>
        <v>0</v>
      </c>
      <c r="AB35" s="524">
        <f t="shared" si="6"/>
        <v>0</v>
      </c>
      <c r="AC35" s="524">
        <f t="shared" si="6"/>
        <v>0</v>
      </c>
      <c r="AD35" s="525">
        <f t="shared" si="6"/>
        <v>0</v>
      </c>
    </row>
    <row r="36" spans="1:37" ht="20.100000000000001" customHeight="1">
      <c r="B36" s="404"/>
      <c r="C36" s="404"/>
      <c r="D36" s="395"/>
      <c r="E36" s="395"/>
      <c r="F36" s="403"/>
      <c r="G36" s="402"/>
      <c r="H36" s="401"/>
      <c r="I36" s="401"/>
      <c r="J36" s="401"/>
      <c r="K36" s="401"/>
      <c r="L36" s="401"/>
      <c r="M36" s="401"/>
      <c r="N36" s="401"/>
      <c r="O36" s="401"/>
      <c r="P36" s="401"/>
      <c r="Q36" s="401"/>
      <c r="R36" s="402"/>
      <c r="S36" s="402"/>
      <c r="T36" s="401"/>
      <c r="U36" s="449"/>
      <c r="V36" s="449"/>
      <c r="W36" s="448"/>
      <c r="X36" s="448"/>
      <c r="Y36" s="448"/>
      <c r="Z36" s="448"/>
      <c r="AA36" s="448"/>
      <c r="AB36" s="448"/>
      <c r="AC36" s="448"/>
      <c r="AD36" s="448"/>
      <c r="AH36" s="526" t="s">
        <v>305</v>
      </c>
      <c r="AI36" s="526" t="s">
        <v>306</v>
      </c>
    </row>
    <row r="37" spans="1:37" ht="24.95" customHeight="1">
      <c r="B37" s="396"/>
      <c r="C37" s="396"/>
      <c r="D37" s="396"/>
      <c r="E37" s="396"/>
      <c r="F37" s="396"/>
      <c r="G37" s="395"/>
      <c r="T37" s="1168" t="s">
        <v>258</v>
      </c>
      <c r="U37" s="1168"/>
      <c r="V37" s="1168"/>
      <c r="W37" s="1168"/>
      <c r="X37" s="1168"/>
      <c r="Y37" s="1168"/>
      <c r="Z37" s="1168"/>
      <c r="AA37" s="1168"/>
      <c r="AB37" s="1168"/>
      <c r="AC37" s="1168"/>
      <c r="AD37" s="1168"/>
      <c r="AH37" s="527">
        <f>X38</f>
        <v>0</v>
      </c>
      <c r="AI37" s="527">
        <f>AB38</f>
        <v>0</v>
      </c>
    </row>
    <row r="38" spans="1:37" ht="24.95" customHeight="1">
      <c r="A38" s="1169" t="s">
        <v>320</v>
      </c>
      <c r="B38" s="1169"/>
      <c r="C38" s="1169"/>
      <c r="D38" s="1169"/>
      <c r="E38" s="1169"/>
      <c r="F38" s="1169"/>
      <c r="G38" s="1169"/>
      <c r="H38" s="1169"/>
      <c r="I38" s="1169"/>
      <c r="J38" s="1169"/>
      <c r="K38" s="1169"/>
      <c r="L38" s="1169"/>
      <c r="M38" s="1169"/>
      <c r="N38" s="1169"/>
      <c r="O38" s="1169"/>
      <c r="P38" s="1169"/>
      <c r="Q38" s="1169"/>
      <c r="T38" s="1103" t="s">
        <v>310</v>
      </c>
      <c r="U38" s="1104"/>
      <c r="V38" s="1105"/>
      <c r="W38" s="394" t="s">
        <v>159</v>
      </c>
      <c r="X38" s="1096">
        <f>Z33</f>
        <v>0</v>
      </c>
      <c r="Y38" s="1096"/>
      <c r="Z38" s="392" t="s">
        <v>241</v>
      </c>
      <c r="AA38" s="393" t="s">
        <v>242</v>
      </c>
      <c r="AB38" s="1096">
        <f>AD33</f>
        <v>0</v>
      </c>
      <c r="AC38" s="1096"/>
      <c r="AD38" s="392" t="s">
        <v>241</v>
      </c>
      <c r="AH38" s="526" t="s">
        <v>307</v>
      </c>
      <c r="AI38" s="526" t="s">
        <v>308</v>
      </c>
    </row>
    <row r="39" spans="1:37" ht="24.95" customHeight="1">
      <c r="A39" s="1169"/>
      <c r="B39" s="1169"/>
      <c r="C39" s="1169"/>
      <c r="D39" s="1169"/>
      <c r="E39" s="1169"/>
      <c r="F39" s="1169"/>
      <c r="G39" s="1169"/>
      <c r="H39" s="1169"/>
      <c r="I39" s="1169"/>
      <c r="J39" s="1169"/>
      <c r="K39" s="1169"/>
      <c r="L39" s="1169"/>
      <c r="M39" s="1169"/>
      <c r="N39" s="1169"/>
      <c r="O39" s="1169"/>
      <c r="P39" s="1169"/>
      <c r="Q39" s="1169"/>
      <c r="T39" s="1109" t="s">
        <v>311</v>
      </c>
      <c r="U39" s="1110"/>
      <c r="V39" s="1111"/>
      <c r="W39" s="1079" t="s">
        <v>164</v>
      </c>
      <c r="X39" s="1081" t="s">
        <v>244</v>
      </c>
      <c r="Y39" s="1081"/>
      <c r="Z39" s="1082"/>
      <c r="AA39" s="1083" t="s">
        <v>165</v>
      </c>
      <c r="AB39" s="1081" t="s">
        <v>245</v>
      </c>
      <c r="AC39" s="1081"/>
      <c r="AD39" s="1082"/>
      <c r="AH39" s="527">
        <f>X40</f>
        <v>0</v>
      </c>
      <c r="AI39" s="527">
        <f>AB40</f>
        <v>0</v>
      </c>
    </row>
    <row r="40" spans="1:37" ht="24.95" customHeight="1">
      <c r="A40" s="1169"/>
      <c r="B40" s="1169"/>
      <c r="C40" s="1169"/>
      <c r="D40" s="1169"/>
      <c r="E40" s="1169"/>
      <c r="F40" s="1169"/>
      <c r="G40" s="1169"/>
      <c r="H40" s="1169"/>
      <c r="I40" s="1169"/>
      <c r="J40" s="1169"/>
      <c r="K40" s="1169"/>
      <c r="L40" s="1169"/>
      <c r="M40" s="1169"/>
      <c r="N40" s="1169"/>
      <c r="O40" s="1169"/>
      <c r="P40" s="1169"/>
      <c r="Q40" s="1169"/>
      <c r="T40" s="1112"/>
      <c r="U40" s="1113"/>
      <c r="V40" s="1114"/>
      <c r="W40" s="1080"/>
      <c r="X40" s="1156">
        <f>W33+(X33*2)+(Y33*3)</f>
        <v>0</v>
      </c>
      <c r="Y40" s="1156"/>
      <c r="Z40" s="391" t="s">
        <v>246</v>
      </c>
      <c r="AA40" s="1084"/>
      <c r="AB40" s="1156">
        <f>AA33+(AB33*2)+(AC33*3)</f>
        <v>0</v>
      </c>
      <c r="AC40" s="1156"/>
      <c r="AD40" s="391" t="s">
        <v>246</v>
      </c>
    </row>
    <row r="41" spans="1:37" ht="24.95" customHeight="1">
      <c r="A41" s="1169"/>
      <c r="B41" s="1169"/>
      <c r="C41" s="1169"/>
      <c r="D41" s="1169"/>
      <c r="E41" s="1169"/>
      <c r="F41" s="1169"/>
      <c r="G41" s="1169"/>
      <c r="H41" s="1169"/>
      <c r="I41" s="1169"/>
      <c r="J41" s="1169"/>
      <c r="K41" s="1169"/>
      <c r="L41" s="1169"/>
      <c r="M41" s="1169"/>
      <c r="N41" s="1169"/>
      <c r="O41" s="1169"/>
      <c r="P41" s="1169"/>
      <c r="Q41" s="1169"/>
      <c r="R41" s="390"/>
      <c r="S41" s="390"/>
      <c r="T41" s="390"/>
      <c r="W41" s="390"/>
      <c r="X41" s="390"/>
      <c r="Y41" s="390"/>
      <c r="Z41" s="390"/>
      <c r="AA41" s="390"/>
      <c r="AB41" s="390"/>
      <c r="AC41" s="390"/>
      <c r="AD41" s="390"/>
      <c r="AE41" s="390"/>
    </row>
    <row r="42" spans="1:37" ht="24.95" customHeight="1">
      <c r="A42" s="1169"/>
      <c r="B42" s="1169"/>
      <c r="C42" s="1169"/>
      <c r="D42" s="1169"/>
      <c r="E42" s="1169"/>
      <c r="F42" s="1169"/>
      <c r="G42" s="1169"/>
      <c r="H42" s="1169"/>
      <c r="I42" s="1169"/>
      <c r="J42" s="1169"/>
      <c r="K42" s="1169"/>
      <c r="L42" s="1169"/>
      <c r="M42" s="1169"/>
      <c r="N42" s="1169"/>
      <c r="O42" s="1169"/>
      <c r="P42" s="1169"/>
      <c r="Q42" s="1169"/>
      <c r="T42" s="1168" t="s">
        <v>259</v>
      </c>
      <c r="U42" s="1168"/>
      <c r="V42" s="1168"/>
      <c r="W42" s="1168"/>
      <c r="X42" s="1168"/>
      <c r="Y42" s="1168"/>
      <c r="Z42" s="1168"/>
      <c r="AA42" s="1168"/>
      <c r="AB42" s="1168"/>
      <c r="AC42" s="1168"/>
      <c r="AD42" s="1168"/>
    </row>
    <row r="43" spans="1:37" ht="24.95" customHeight="1">
      <c r="D43" s="389"/>
      <c r="T43" s="1103" t="s">
        <v>310</v>
      </c>
      <c r="U43" s="1104"/>
      <c r="V43" s="1105"/>
      <c r="W43" s="394" t="s">
        <v>253</v>
      </c>
      <c r="X43" s="1096">
        <f>Z35</f>
        <v>0</v>
      </c>
      <c r="Y43" s="1096"/>
      <c r="Z43" s="392" t="s">
        <v>241</v>
      </c>
      <c r="AA43" s="393" t="s">
        <v>257</v>
      </c>
      <c r="AB43" s="1096">
        <f>AD35</f>
        <v>0</v>
      </c>
      <c r="AC43" s="1096"/>
      <c r="AD43" s="392" t="s">
        <v>241</v>
      </c>
      <c r="AH43" s="526" t="s">
        <v>321</v>
      </c>
      <c r="AI43" s="526" t="s">
        <v>322</v>
      </c>
    </row>
    <row r="44" spans="1:37" ht="24.95" customHeight="1">
      <c r="D44" s="389"/>
      <c r="T44" s="1109" t="s">
        <v>311</v>
      </c>
      <c r="U44" s="1110"/>
      <c r="V44" s="1111"/>
      <c r="W44" s="1079" t="s">
        <v>260</v>
      </c>
      <c r="X44" s="1081" t="s">
        <v>261</v>
      </c>
      <c r="Y44" s="1081"/>
      <c r="Z44" s="1082"/>
      <c r="AA44" s="1083" t="s">
        <v>262</v>
      </c>
      <c r="AB44" s="1081" t="s">
        <v>263</v>
      </c>
      <c r="AC44" s="1081"/>
      <c r="AD44" s="1082"/>
      <c r="AH44" s="527">
        <f>X43</f>
        <v>0</v>
      </c>
      <c r="AI44" s="527">
        <f>AB43</f>
        <v>0</v>
      </c>
    </row>
    <row r="45" spans="1:37" ht="24.95" customHeight="1">
      <c r="T45" s="1112"/>
      <c r="U45" s="1113"/>
      <c r="V45" s="1114"/>
      <c r="W45" s="1080"/>
      <c r="X45" s="1156">
        <f>W35+(X35*2)+(Y35*3)</f>
        <v>0</v>
      </c>
      <c r="Y45" s="1156"/>
      <c r="Z45" s="391" t="s">
        <v>246</v>
      </c>
      <c r="AA45" s="1084"/>
      <c r="AB45" s="1156">
        <f>AA35+(AB35*2)+(AC35*3)</f>
        <v>0</v>
      </c>
      <c r="AC45" s="1156"/>
      <c r="AD45" s="391" t="s">
        <v>246</v>
      </c>
      <c r="AH45" s="526" t="s">
        <v>323</v>
      </c>
      <c r="AI45" s="526" t="s">
        <v>324</v>
      </c>
    </row>
    <row r="46" spans="1:37" ht="15" customHeight="1">
      <c r="AH46" s="527">
        <f>X45</f>
        <v>0</v>
      </c>
      <c r="AI46" s="527">
        <f>AB45</f>
        <v>0</v>
      </c>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row r="65" s="387" customFormat="1" ht="12"/>
    <row r="66" s="387" customFormat="1" ht="12"/>
    <row r="67" s="387" customFormat="1" ht="12"/>
    <row r="68" s="387" customFormat="1" ht="12"/>
    <row r="69" s="387" customFormat="1" ht="12"/>
    <row r="70" s="387" customFormat="1" ht="12"/>
    <row r="71" s="387" customFormat="1" ht="12"/>
    <row r="72" s="387" customFormat="1" ht="12"/>
    <row r="73" s="387" customFormat="1" ht="12"/>
    <row r="74" s="387" customFormat="1" ht="12"/>
    <row r="75" s="387" customFormat="1" ht="12"/>
    <row r="76" s="387" customFormat="1" ht="12"/>
    <row r="77" s="387" customFormat="1" ht="12"/>
    <row r="78" s="387" customFormat="1" ht="12"/>
    <row r="79" s="387" customFormat="1" ht="12"/>
    <row r="80" s="387" customFormat="1" ht="12"/>
    <row r="81" s="387" customFormat="1" ht="12"/>
    <row r="82" s="387" customFormat="1" ht="12"/>
    <row r="83" s="387" customFormat="1" ht="12"/>
    <row r="84" s="387" customFormat="1" ht="12"/>
    <row r="85" s="387" customFormat="1" ht="12"/>
    <row r="86" s="387" customFormat="1" ht="12"/>
    <row r="87" s="387" customFormat="1" ht="12"/>
    <row r="88" s="387" customFormat="1" ht="12"/>
    <row r="89" s="387" customFormat="1" ht="12"/>
    <row r="90" s="387" customFormat="1" ht="12"/>
    <row r="91" s="387" customFormat="1" ht="12"/>
    <row r="94" s="387" customFormat="1" ht="12"/>
    <row r="95" s="387" customFormat="1" ht="12"/>
  </sheetData>
  <mergeCells count="73">
    <mergeCell ref="A1:B1"/>
    <mergeCell ref="B3:AE3"/>
    <mergeCell ref="A5:B5"/>
    <mergeCell ref="I8:J8"/>
    <mergeCell ref="K8:L8"/>
    <mergeCell ref="B8:E8"/>
    <mergeCell ref="B9:G9"/>
    <mergeCell ref="I9:J9"/>
    <mergeCell ref="K9:L9"/>
    <mergeCell ref="W12:AE12"/>
    <mergeCell ref="D11:G11"/>
    <mergeCell ref="A13:A15"/>
    <mergeCell ref="B13:C15"/>
    <mergeCell ref="D13:D15"/>
    <mergeCell ref="E13:E15"/>
    <mergeCell ref="F13:F15"/>
    <mergeCell ref="G13:G15"/>
    <mergeCell ref="H13:T14"/>
    <mergeCell ref="U13:V14"/>
    <mergeCell ref="W13:AD13"/>
    <mergeCell ref="AE13:AE15"/>
    <mergeCell ref="W14:Z14"/>
    <mergeCell ref="AA14:AD14"/>
    <mergeCell ref="A16:A19"/>
    <mergeCell ref="B16:C19"/>
    <mergeCell ref="D16:D19"/>
    <mergeCell ref="E16:E19"/>
    <mergeCell ref="F16:F19"/>
    <mergeCell ref="A20:A23"/>
    <mergeCell ref="B20:C23"/>
    <mergeCell ref="D20:D23"/>
    <mergeCell ref="E20:E23"/>
    <mergeCell ref="F20:F23"/>
    <mergeCell ref="A24:A27"/>
    <mergeCell ref="B24:C27"/>
    <mergeCell ref="D24:D27"/>
    <mergeCell ref="E24:E27"/>
    <mergeCell ref="F24:F27"/>
    <mergeCell ref="R32:S32"/>
    <mergeCell ref="R33:S33"/>
    <mergeCell ref="R34:S35"/>
    <mergeCell ref="T34:T35"/>
    <mergeCell ref="A28:A31"/>
    <mergeCell ref="B28:C31"/>
    <mergeCell ref="D28:D31"/>
    <mergeCell ref="E28:E31"/>
    <mergeCell ref="F28:F31"/>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T43:V43"/>
    <mergeCell ref="X43:Y43"/>
    <mergeCell ref="AB43:AC43"/>
    <mergeCell ref="T44:V45"/>
    <mergeCell ref="W44:W45"/>
    <mergeCell ref="X44:Z44"/>
    <mergeCell ref="AA44:AA45"/>
    <mergeCell ref="AB44:AD44"/>
    <mergeCell ref="X45:Y45"/>
    <mergeCell ref="AB45:AC45"/>
  </mergeCells>
  <phoneticPr fontId="4"/>
  <conditionalFormatting sqref="A16">
    <cfRule type="containsBlanks" dxfId="149" priority="8" stopIfTrue="1">
      <formula>LEN(TRIM(A16))=0</formula>
    </cfRule>
  </conditionalFormatting>
  <conditionalFormatting sqref="A20">
    <cfRule type="containsBlanks" dxfId="148" priority="7" stopIfTrue="1">
      <formula>LEN(TRIM(A20))=0</formula>
    </cfRule>
  </conditionalFormatting>
  <conditionalFormatting sqref="A24">
    <cfRule type="containsBlanks" dxfId="147" priority="6" stopIfTrue="1">
      <formula>LEN(TRIM(A24))=0</formula>
    </cfRule>
  </conditionalFormatting>
  <conditionalFormatting sqref="A28:B28">
    <cfRule type="containsBlanks" dxfId="146" priority="23" stopIfTrue="1">
      <formula>LEN(TRIM(A28))=0</formula>
    </cfRule>
  </conditionalFormatting>
  <conditionalFormatting sqref="B7:B8 F8:G8">
    <cfRule type="containsBlanks" dxfId="145" priority="13" stopIfTrue="1">
      <formula>LEN(TRIM(B7))=0</formula>
    </cfRule>
  </conditionalFormatting>
  <conditionalFormatting sqref="B10:B11 D10:D11">
    <cfRule type="containsBlanks" dxfId="144" priority="27" stopIfTrue="1">
      <formula>LEN(TRIM(B10))=0</formula>
    </cfRule>
  </conditionalFormatting>
  <conditionalFormatting sqref="B24:C27">
    <cfRule type="containsBlanks" dxfId="143" priority="4">
      <formula>LEN(TRIM(B24))=0</formula>
    </cfRule>
  </conditionalFormatting>
  <conditionalFormatting sqref="B9:G9 F10">
    <cfRule type="containsBlanks" dxfId="142" priority="32" stopIfTrue="1">
      <formula>LEN(TRIM(B9))=0</formula>
    </cfRule>
  </conditionalFormatting>
  <conditionalFormatting sqref="D16:F31">
    <cfRule type="containsBlanks" dxfId="141" priority="5" stopIfTrue="1">
      <formula>LEN(TRIM(D16))=0</formula>
    </cfRule>
  </conditionalFormatting>
  <conditionalFormatting sqref="H16:S18">
    <cfRule type="containsBlanks" dxfId="140" priority="3">
      <formula>LEN(TRIM(H16))=0</formula>
    </cfRule>
  </conditionalFormatting>
  <conditionalFormatting sqref="H20:S22">
    <cfRule type="containsBlanks" dxfId="139" priority="2">
      <formula>LEN(TRIM(H20))=0</formula>
    </cfRule>
  </conditionalFormatting>
  <conditionalFormatting sqref="H24:S26">
    <cfRule type="containsBlanks" dxfId="138" priority="1">
      <formula>LEN(TRIM(H24))=0</formula>
    </cfRule>
  </conditionalFormatting>
  <conditionalFormatting sqref="K8:L9">
    <cfRule type="expression" dxfId="137" priority="14">
      <formula>IF($AI$17="入力不可",TRUE,FALSE)</formula>
    </cfRule>
  </conditionalFormatting>
  <conditionalFormatting sqref="U16:V18">
    <cfRule type="containsBlanks" dxfId="136" priority="12">
      <formula>LEN(TRIM(U16))=0</formula>
    </cfRule>
  </conditionalFormatting>
  <conditionalFormatting sqref="U20:V22">
    <cfRule type="containsBlanks" dxfId="135" priority="11">
      <formula>LEN(TRIM(U20))=0</formula>
    </cfRule>
  </conditionalFormatting>
  <conditionalFormatting sqref="U24:V26">
    <cfRule type="containsBlanks" dxfId="134" priority="10">
      <formula>LEN(TRIM(U24))=0</formula>
    </cfRule>
  </conditionalFormatting>
  <conditionalFormatting sqref="U28:V30">
    <cfRule type="containsBlanks" dxfId="133" priority="16">
      <formula>LEN(TRIM(U28))=0</formula>
    </cfRule>
  </conditionalFormatting>
  <conditionalFormatting sqref="W17:AD18 W21:AD22 W25:AD26">
    <cfRule type="containsBlanks" dxfId="132" priority="9">
      <formula>LEN(TRIM(W17))=0</formula>
    </cfRule>
  </conditionalFormatting>
  <conditionalFormatting sqref="W29:AD30">
    <cfRule type="containsBlanks" dxfId="131" priority="15">
      <formula>LEN(TRIM(W29))=0</formula>
    </cfRule>
  </conditionalFormatting>
  <dataValidations count="7">
    <dataValidation allowBlank="1" showErrorMessage="1" sqref="A28:A31" xr:uid="{00000000-0002-0000-0800-000001000000}"/>
    <dataValidation type="list" allowBlank="1" showInputMessage="1" sqref="H28:S28 H16:S16 H20:S20 H24:S24" xr:uid="{00000000-0002-0000-0800-000002000000}">
      <formula1>"→,内,救,地,外,小,産,麻,精,選"</formula1>
    </dataValidation>
    <dataValidation type="list" allowBlank="1" showInputMessage="1" showErrorMessage="1" sqref="F16:F31" xr:uid="{00000000-0002-0000-0800-000003000000}">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 allowBlank="1" showInputMessage="1" showErrorMessage="1" prompt="６桁の施設番号を_x000a_入力すると、_x000a_研修実施施設名が_x000a_自動で表示されます。" sqref="A20 A16 A24" xr:uid="{193F8A22-2518-4B16-8189-B336BEE0071C}"/>
    <dataValidation allowBlank="1" showInputMessage="1" showErrorMessage="1" prompt="宿日直と_x000a_オンコールを合わせ_x000a_４回まで" sqref="H19:S19 H23:S23 H27:S27" xr:uid="{A4B2278C-8EE4-4FA1-BAA8-BA47611F679D}"/>
  </dataValidations>
  <printOptions horizontalCentered="1"/>
  <pageMargins left="0.25" right="0.25" top="0.75" bottom="0.75" header="0.3" footer="0.3"/>
  <pageSetup paperSize="9" scale="5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zoomScaleNormal="100" zoomScaleSheetLayoutView="100" workbookViewId="0">
      <selection activeCell="B26" sqref="B26"/>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1014" t="s">
        <v>325</v>
      </c>
      <c r="B1" s="1015"/>
      <c r="C1" s="1014"/>
      <c r="D1" s="1014"/>
    </row>
    <row r="2" spans="1:7" ht="15" customHeight="1">
      <c r="A2" s="335"/>
      <c r="B2" s="336"/>
      <c r="C2" s="335"/>
      <c r="D2" s="335"/>
    </row>
    <row r="3" spans="1:7" ht="15" customHeight="1">
      <c r="A3" s="118" t="s">
        <v>326</v>
      </c>
      <c r="B3" s="297"/>
    </row>
    <row r="5" spans="1:7" ht="17.25">
      <c r="B5" s="107"/>
      <c r="C5" s="107"/>
      <c r="D5" s="107"/>
      <c r="E5" s="107"/>
      <c r="F5" s="107"/>
      <c r="G5" s="97"/>
    </row>
    <row r="6" spans="1:7" ht="15" customHeight="1">
      <c r="A6" s="44"/>
      <c r="D6" s="44"/>
    </row>
    <row r="8" spans="1:7" ht="15" customHeight="1">
      <c r="A8" s="109" t="s">
        <v>327</v>
      </c>
      <c r="B8" s="109" t="s">
        <v>328</v>
      </c>
      <c r="C8" s="1052" t="s">
        <v>329</v>
      </c>
      <c r="D8" s="1206"/>
      <c r="E8" s="1207"/>
      <c r="F8" s="110" t="s">
        <v>330</v>
      </c>
      <c r="G8" s="109" t="s">
        <v>331</v>
      </c>
    </row>
    <row r="9" spans="1:7" ht="15" customHeight="1">
      <c r="A9" s="111"/>
      <c r="B9" s="867"/>
      <c r="C9" s="105"/>
      <c r="D9" s="112"/>
      <c r="E9" s="113"/>
      <c r="F9" s="867"/>
      <c r="G9" s="111"/>
    </row>
    <row r="10" spans="1:7" ht="15" customHeight="1">
      <c r="A10" s="114"/>
      <c r="B10" s="868"/>
      <c r="C10" s="115"/>
      <c r="D10" s="869"/>
      <c r="E10" s="116"/>
      <c r="F10" s="868"/>
      <c r="G10" s="114"/>
    </row>
    <row r="11" spans="1:7" ht="15" customHeight="1">
      <c r="A11" s="714"/>
      <c r="B11" s="715"/>
      <c r="C11" s="716"/>
      <c r="D11" s="13"/>
      <c r="E11" s="717"/>
      <c r="F11" s="715"/>
      <c r="G11" s="714" t="s">
        <v>831</v>
      </c>
    </row>
    <row r="12" spans="1:7" ht="15" customHeight="1">
      <c r="A12" s="714"/>
      <c r="B12" s="715"/>
      <c r="C12" s="718"/>
      <c r="D12" s="13"/>
      <c r="E12" s="719"/>
      <c r="F12" s="715"/>
      <c r="G12" s="714" t="s">
        <v>832</v>
      </c>
    </row>
    <row r="13" spans="1:7" ht="15" customHeight="1">
      <c r="A13" s="714"/>
      <c r="B13" s="715"/>
      <c r="C13" s="716"/>
      <c r="D13" s="13"/>
      <c r="E13" s="717"/>
      <c r="F13" s="715"/>
      <c r="G13" s="714" t="s">
        <v>833</v>
      </c>
    </row>
    <row r="14" spans="1:7" ht="15" customHeight="1">
      <c r="A14" s="895" t="s">
        <v>834</v>
      </c>
      <c r="B14" s="896" t="s">
        <v>835</v>
      </c>
      <c r="C14" s="897">
        <v>42491</v>
      </c>
      <c r="D14" s="395" t="s">
        <v>836</v>
      </c>
      <c r="E14" s="898">
        <v>42521</v>
      </c>
      <c r="F14" s="896">
        <v>24</v>
      </c>
      <c r="G14" s="895" t="s">
        <v>837</v>
      </c>
    </row>
    <row r="15" spans="1:7" ht="15" customHeight="1">
      <c r="A15" s="895"/>
      <c r="B15" s="896"/>
      <c r="C15" s="899"/>
      <c r="D15" s="395"/>
      <c r="E15" s="900"/>
      <c r="F15" s="896"/>
      <c r="G15" s="895" t="s">
        <v>838</v>
      </c>
    </row>
    <row r="16" spans="1:7" ht="15" customHeight="1">
      <c r="A16" s="114"/>
      <c r="B16" s="868"/>
      <c r="C16" s="106"/>
      <c r="D16" s="869"/>
      <c r="E16" s="117"/>
      <c r="F16" s="868"/>
      <c r="G16" s="114"/>
    </row>
    <row r="17" spans="1:7" ht="15" customHeight="1">
      <c r="A17" s="114"/>
      <c r="B17" s="868"/>
      <c r="C17" s="106"/>
      <c r="D17" s="869"/>
      <c r="E17" s="117"/>
      <c r="F17" s="868"/>
      <c r="G17" s="114"/>
    </row>
    <row r="18" spans="1:7" ht="15" customHeight="1">
      <c r="A18" s="114"/>
      <c r="B18" s="868"/>
      <c r="C18" s="106"/>
      <c r="D18" s="869"/>
      <c r="E18" s="117"/>
      <c r="F18" s="868"/>
      <c r="G18" s="114"/>
    </row>
    <row r="19" spans="1:7" ht="15" customHeight="1">
      <c r="A19" s="114"/>
      <c r="B19" s="868"/>
      <c r="C19" s="106"/>
      <c r="D19" s="869"/>
      <c r="E19" s="117"/>
      <c r="F19" s="868"/>
      <c r="G19" s="114"/>
    </row>
    <row r="20" spans="1:7" ht="15" customHeight="1">
      <c r="A20" s="114"/>
      <c r="B20" s="127"/>
      <c r="C20" s="106"/>
      <c r="D20" s="44"/>
      <c r="E20" s="117"/>
      <c r="F20" s="127"/>
      <c r="G20" s="114"/>
    </row>
    <row r="21" spans="1:7" ht="15" customHeight="1">
      <c r="A21" s="114"/>
      <c r="B21" s="127"/>
      <c r="C21" s="106"/>
      <c r="D21" s="44"/>
      <c r="E21" s="117"/>
      <c r="F21" s="127"/>
      <c r="G21" s="114"/>
    </row>
    <row r="22" spans="1:7" ht="15" customHeight="1">
      <c r="A22" s="114"/>
      <c r="B22" s="127"/>
      <c r="C22" s="106"/>
      <c r="D22" s="44"/>
      <c r="E22" s="117"/>
      <c r="F22" s="127"/>
      <c r="G22" s="114"/>
    </row>
    <row r="23" spans="1:7" ht="15" customHeight="1">
      <c r="A23" s="114"/>
      <c r="B23" s="127"/>
      <c r="C23" s="106"/>
      <c r="D23" s="44"/>
      <c r="E23" s="117"/>
      <c r="F23" s="127"/>
      <c r="G23" s="114"/>
    </row>
    <row r="24" spans="1:7" ht="15" customHeight="1">
      <c r="A24" s="114"/>
      <c r="B24" s="127"/>
      <c r="C24" s="106"/>
      <c r="D24" s="44"/>
      <c r="E24" s="117"/>
      <c r="F24" s="127"/>
      <c r="G24" s="114"/>
    </row>
    <row r="25" spans="1:7" ht="15" customHeight="1">
      <c r="A25" s="114"/>
      <c r="B25" s="127"/>
      <c r="C25" s="106"/>
      <c r="D25" s="44"/>
      <c r="E25" s="117"/>
      <c r="F25" s="127"/>
      <c r="G25" s="114"/>
    </row>
    <row r="26" spans="1:7" ht="15" customHeight="1">
      <c r="A26" s="114"/>
      <c r="B26" s="127"/>
      <c r="C26" s="106"/>
      <c r="D26" s="44"/>
      <c r="E26" s="117"/>
      <c r="F26" s="127"/>
      <c r="G26" s="114"/>
    </row>
    <row r="27" spans="1:7" ht="15" customHeight="1">
      <c r="A27" s="114"/>
      <c r="B27" s="127"/>
      <c r="C27" s="106"/>
      <c r="D27" s="44"/>
      <c r="E27" s="117"/>
      <c r="F27" s="127"/>
      <c r="G27" s="114"/>
    </row>
    <row r="28" spans="1:7" ht="15" customHeight="1">
      <c r="A28" s="114"/>
      <c r="B28" s="127"/>
      <c r="C28" s="106"/>
      <c r="D28" s="44"/>
      <c r="E28" s="117"/>
      <c r="F28" s="127"/>
      <c r="G28" s="114"/>
    </row>
    <row r="29" spans="1:7" ht="15" customHeight="1">
      <c r="A29" s="114"/>
      <c r="B29" s="127"/>
      <c r="C29" s="106"/>
      <c r="D29" s="44"/>
      <c r="E29" s="117"/>
      <c r="F29" s="127"/>
      <c r="G29" s="114"/>
    </row>
    <row r="30" spans="1:7" ht="15" customHeight="1">
      <c r="A30" s="114"/>
      <c r="B30" s="127"/>
      <c r="C30" s="106"/>
      <c r="D30" s="44"/>
      <c r="E30" s="117"/>
      <c r="F30" s="127"/>
      <c r="G30" s="114"/>
    </row>
    <row r="31" spans="1:7" ht="15" customHeight="1">
      <c r="A31" s="114"/>
      <c r="B31" s="127"/>
      <c r="C31" s="106"/>
      <c r="D31" s="44"/>
      <c r="E31" s="117"/>
      <c r="F31" s="127"/>
      <c r="G31" s="114"/>
    </row>
    <row r="32" spans="1:7" ht="15" customHeight="1">
      <c r="A32" s="114"/>
      <c r="B32" s="127"/>
      <c r="C32" s="106"/>
      <c r="D32" s="44"/>
      <c r="E32" s="117"/>
      <c r="F32" s="127"/>
      <c r="G32" s="114"/>
    </row>
    <row r="33" spans="1:7" ht="15" customHeight="1">
      <c r="A33" s="114"/>
      <c r="B33" s="127"/>
      <c r="C33" s="106"/>
      <c r="D33" s="44"/>
      <c r="E33" s="117"/>
      <c r="F33" s="127"/>
      <c r="G33" s="114"/>
    </row>
    <row r="34" spans="1:7" ht="15" customHeight="1">
      <c r="A34" s="114"/>
      <c r="B34" s="127"/>
      <c r="C34" s="106"/>
      <c r="D34" s="44"/>
      <c r="E34" s="117"/>
      <c r="F34" s="127"/>
      <c r="G34" s="114"/>
    </row>
    <row r="35" spans="1:7" ht="15" customHeight="1" thickBot="1">
      <c r="A35" s="114"/>
      <c r="B35" s="127"/>
      <c r="C35" s="106"/>
      <c r="D35" s="44"/>
      <c r="E35" s="117"/>
      <c r="F35" s="127"/>
      <c r="G35" s="266"/>
    </row>
    <row r="36" spans="1:7" ht="15" customHeight="1" thickTop="1">
      <c r="A36" s="267"/>
      <c r="B36" s="268" t="s">
        <v>332</v>
      </c>
      <c r="C36" s="268"/>
      <c r="D36" s="269"/>
      <c r="E36" s="270"/>
      <c r="F36" s="271">
        <f>SUM(F9:F35)</f>
        <v>24</v>
      </c>
      <c r="G36" s="259"/>
    </row>
    <row r="37" spans="1:7" ht="15" customHeight="1">
      <c r="A37" s="108" t="s">
        <v>333</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A10" sqref="A10"/>
    </sheetView>
  </sheetViews>
  <sheetFormatPr defaultRowHeight="14.25"/>
  <cols>
    <col min="1" max="1" width="25.5" style="261" customWidth="1"/>
    <col min="2" max="2" width="14" style="261" customWidth="1"/>
    <col min="3" max="3" width="12.125" style="261" customWidth="1"/>
    <col min="4" max="4" width="19.25" style="261" customWidth="1"/>
    <col min="5" max="5" width="17.375" style="261" customWidth="1"/>
    <col min="6" max="6" width="28.5" style="261" customWidth="1"/>
    <col min="7" max="7" width="36" style="261" customWidth="1"/>
    <col min="8" max="256" width="9" style="261"/>
    <col min="257" max="257" width="25.5" style="261" customWidth="1"/>
    <col min="258" max="258" width="14" style="261" customWidth="1"/>
    <col min="259" max="259" width="12.125" style="261" customWidth="1"/>
    <col min="260" max="260" width="19.25" style="261" customWidth="1"/>
    <col min="261" max="261" width="17.375" style="261" customWidth="1"/>
    <col min="262" max="262" width="28.5" style="261" customWidth="1"/>
    <col min="263" max="263" width="53.5" style="261" customWidth="1"/>
    <col min="264" max="512" width="9" style="261"/>
    <col min="513" max="513" width="25.5" style="261" customWidth="1"/>
    <col min="514" max="514" width="14" style="261" customWidth="1"/>
    <col min="515" max="515" width="12.125" style="261" customWidth="1"/>
    <col min="516" max="516" width="19.25" style="261" customWidth="1"/>
    <col min="517" max="517" width="17.375" style="261" customWidth="1"/>
    <col min="518" max="518" width="28.5" style="261" customWidth="1"/>
    <col min="519" max="519" width="53.5" style="261" customWidth="1"/>
    <col min="520" max="768" width="9" style="261"/>
    <col min="769" max="769" width="25.5" style="261" customWidth="1"/>
    <col min="770" max="770" width="14" style="261" customWidth="1"/>
    <col min="771" max="771" width="12.125" style="261" customWidth="1"/>
    <col min="772" max="772" width="19.25" style="261" customWidth="1"/>
    <col min="773" max="773" width="17.375" style="261" customWidth="1"/>
    <col min="774" max="774" width="28.5" style="261" customWidth="1"/>
    <col min="775" max="775" width="53.5" style="261" customWidth="1"/>
    <col min="776" max="1024" width="9" style="261"/>
    <col min="1025" max="1025" width="25.5" style="261" customWidth="1"/>
    <col min="1026" max="1026" width="14" style="261" customWidth="1"/>
    <col min="1027" max="1027" width="12.125" style="261" customWidth="1"/>
    <col min="1028" max="1028" width="19.25" style="261" customWidth="1"/>
    <col min="1029" max="1029" width="17.375" style="261" customWidth="1"/>
    <col min="1030" max="1030" width="28.5" style="261" customWidth="1"/>
    <col min="1031" max="1031" width="53.5" style="261" customWidth="1"/>
    <col min="1032" max="1280" width="9" style="261"/>
    <col min="1281" max="1281" width="25.5" style="261" customWidth="1"/>
    <col min="1282" max="1282" width="14" style="261" customWidth="1"/>
    <col min="1283" max="1283" width="12.125" style="261" customWidth="1"/>
    <col min="1284" max="1284" width="19.25" style="261" customWidth="1"/>
    <col min="1285" max="1285" width="17.375" style="261" customWidth="1"/>
    <col min="1286" max="1286" width="28.5" style="261" customWidth="1"/>
    <col min="1287" max="1287" width="53.5" style="261" customWidth="1"/>
    <col min="1288" max="1536" width="9" style="261"/>
    <col min="1537" max="1537" width="25.5" style="261" customWidth="1"/>
    <col min="1538" max="1538" width="14" style="261" customWidth="1"/>
    <col min="1539" max="1539" width="12.125" style="261" customWidth="1"/>
    <col min="1540" max="1540" width="19.25" style="261" customWidth="1"/>
    <col min="1541" max="1541" width="17.375" style="261" customWidth="1"/>
    <col min="1542" max="1542" width="28.5" style="261" customWidth="1"/>
    <col min="1543" max="1543" width="53.5" style="261" customWidth="1"/>
    <col min="1544" max="1792" width="9" style="261"/>
    <col min="1793" max="1793" width="25.5" style="261" customWidth="1"/>
    <col min="1794" max="1794" width="14" style="261" customWidth="1"/>
    <col min="1795" max="1795" width="12.125" style="261" customWidth="1"/>
    <col min="1796" max="1796" width="19.25" style="261" customWidth="1"/>
    <col min="1797" max="1797" width="17.375" style="261" customWidth="1"/>
    <col min="1798" max="1798" width="28.5" style="261" customWidth="1"/>
    <col min="1799" max="1799" width="53.5" style="261" customWidth="1"/>
    <col min="1800" max="2048" width="9" style="261"/>
    <col min="2049" max="2049" width="25.5" style="261" customWidth="1"/>
    <col min="2050" max="2050" width="14" style="261" customWidth="1"/>
    <col min="2051" max="2051" width="12.125" style="261" customWidth="1"/>
    <col min="2052" max="2052" width="19.25" style="261" customWidth="1"/>
    <col min="2053" max="2053" width="17.375" style="261" customWidth="1"/>
    <col min="2054" max="2054" width="28.5" style="261" customWidth="1"/>
    <col min="2055" max="2055" width="53.5" style="261" customWidth="1"/>
    <col min="2056" max="2304" width="9" style="261"/>
    <col min="2305" max="2305" width="25.5" style="261" customWidth="1"/>
    <col min="2306" max="2306" width="14" style="261" customWidth="1"/>
    <col min="2307" max="2307" width="12.125" style="261" customWidth="1"/>
    <col min="2308" max="2308" width="19.25" style="261" customWidth="1"/>
    <col min="2309" max="2309" width="17.375" style="261" customWidth="1"/>
    <col min="2310" max="2310" width="28.5" style="261" customWidth="1"/>
    <col min="2311" max="2311" width="53.5" style="261" customWidth="1"/>
    <col min="2312" max="2560" width="9" style="261"/>
    <col min="2561" max="2561" width="25.5" style="261" customWidth="1"/>
    <col min="2562" max="2562" width="14" style="261" customWidth="1"/>
    <col min="2563" max="2563" width="12.125" style="261" customWidth="1"/>
    <col min="2564" max="2564" width="19.25" style="261" customWidth="1"/>
    <col min="2565" max="2565" width="17.375" style="261" customWidth="1"/>
    <col min="2566" max="2566" width="28.5" style="261" customWidth="1"/>
    <col min="2567" max="2567" width="53.5" style="261" customWidth="1"/>
    <col min="2568" max="2816" width="9" style="261"/>
    <col min="2817" max="2817" width="25.5" style="261" customWidth="1"/>
    <col min="2818" max="2818" width="14" style="261" customWidth="1"/>
    <col min="2819" max="2819" width="12.125" style="261" customWidth="1"/>
    <col min="2820" max="2820" width="19.25" style="261" customWidth="1"/>
    <col min="2821" max="2821" width="17.375" style="261" customWidth="1"/>
    <col min="2822" max="2822" width="28.5" style="261" customWidth="1"/>
    <col min="2823" max="2823" width="53.5" style="261" customWidth="1"/>
    <col min="2824" max="3072" width="9" style="261"/>
    <col min="3073" max="3073" width="25.5" style="261" customWidth="1"/>
    <col min="3074" max="3074" width="14" style="261" customWidth="1"/>
    <col min="3075" max="3075" width="12.125" style="261" customWidth="1"/>
    <col min="3076" max="3076" width="19.25" style="261" customWidth="1"/>
    <col min="3077" max="3077" width="17.375" style="261" customWidth="1"/>
    <col min="3078" max="3078" width="28.5" style="261" customWidth="1"/>
    <col min="3079" max="3079" width="53.5" style="261" customWidth="1"/>
    <col min="3080" max="3328" width="9" style="261"/>
    <col min="3329" max="3329" width="25.5" style="261" customWidth="1"/>
    <col min="3330" max="3330" width="14" style="261" customWidth="1"/>
    <col min="3331" max="3331" width="12.125" style="261" customWidth="1"/>
    <col min="3332" max="3332" width="19.25" style="261" customWidth="1"/>
    <col min="3333" max="3333" width="17.375" style="261" customWidth="1"/>
    <col min="3334" max="3334" width="28.5" style="261" customWidth="1"/>
    <col min="3335" max="3335" width="53.5" style="261" customWidth="1"/>
    <col min="3336" max="3584" width="9" style="261"/>
    <col min="3585" max="3585" width="25.5" style="261" customWidth="1"/>
    <col min="3586" max="3586" width="14" style="261" customWidth="1"/>
    <col min="3587" max="3587" width="12.125" style="261" customWidth="1"/>
    <col min="3588" max="3588" width="19.25" style="261" customWidth="1"/>
    <col min="3589" max="3589" width="17.375" style="261" customWidth="1"/>
    <col min="3590" max="3590" width="28.5" style="261" customWidth="1"/>
    <col min="3591" max="3591" width="53.5" style="261" customWidth="1"/>
    <col min="3592" max="3840" width="9" style="261"/>
    <col min="3841" max="3841" width="25.5" style="261" customWidth="1"/>
    <col min="3842" max="3842" width="14" style="261" customWidth="1"/>
    <col min="3843" max="3843" width="12.125" style="261" customWidth="1"/>
    <col min="3844" max="3844" width="19.25" style="261" customWidth="1"/>
    <col min="3845" max="3845" width="17.375" style="261" customWidth="1"/>
    <col min="3846" max="3846" width="28.5" style="261" customWidth="1"/>
    <col min="3847" max="3847" width="53.5" style="261" customWidth="1"/>
    <col min="3848" max="4096" width="9" style="261"/>
    <col min="4097" max="4097" width="25.5" style="261" customWidth="1"/>
    <col min="4098" max="4098" width="14" style="261" customWidth="1"/>
    <col min="4099" max="4099" width="12.125" style="261" customWidth="1"/>
    <col min="4100" max="4100" width="19.25" style="261" customWidth="1"/>
    <col min="4101" max="4101" width="17.375" style="261" customWidth="1"/>
    <col min="4102" max="4102" width="28.5" style="261" customWidth="1"/>
    <col min="4103" max="4103" width="53.5" style="261" customWidth="1"/>
    <col min="4104" max="4352" width="9" style="261"/>
    <col min="4353" max="4353" width="25.5" style="261" customWidth="1"/>
    <col min="4354" max="4354" width="14" style="261" customWidth="1"/>
    <col min="4355" max="4355" width="12.125" style="261" customWidth="1"/>
    <col min="4356" max="4356" width="19.25" style="261" customWidth="1"/>
    <col min="4357" max="4357" width="17.375" style="261" customWidth="1"/>
    <col min="4358" max="4358" width="28.5" style="261" customWidth="1"/>
    <col min="4359" max="4359" width="53.5" style="261" customWidth="1"/>
    <col min="4360" max="4608" width="9" style="261"/>
    <col min="4609" max="4609" width="25.5" style="261" customWidth="1"/>
    <col min="4610" max="4610" width="14" style="261" customWidth="1"/>
    <col min="4611" max="4611" width="12.125" style="261" customWidth="1"/>
    <col min="4612" max="4612" width="19.25" style="261" customWidth="1"/>
    <col min="4613" max="4613" width="17.375" style="261" customWidth="1"/>
    <col min="4614" max="4614" width="28.5" style="261" customWidth="1"/>
    <col min="4615" max="4615" width="53.5" style="261" customWidth="1"/>
    <col min="4616" max="4864" width="9" style="261"/>
    <col min="4865" max="4865" width="25.5" style="261" customWidth="1"/>
    <col min="4866" max="4866" width="14" style="261" customWidth="1"/>
    <col min="4867" max="4867" width="12.125" style="261" customWidth="1"/>
    <col min="4868" max="4868" width="19.25" style="261" customWidth="1"/>
    <col min="4869" max="4869" width="17.375" style="261" customWidth="1"/>
    <col min="4870" max="4870" width="28.5" style="261" customWidth="1"/>
    <col min="4871" max="4871" width="53.5" style="261" customWidth="1"/>
    <col min="4872" max="5120" width="9" style="261"/>
    <col min="5121" max="5121" width="25.5" style="261" customWidth="1"/>
    <col min="5122" max="5122" width="14" style="261" customWidth="1"/>
    <col min="5123" max="5123" width="12.125" style="261" customWidth="1"/>
    <col min="5124" max="5124" width="19.25" style="261" customWidth="1"/>
    <col min="5125" max="5125" width="17.375" style="261" customWidth="1"/>
    <col min="5126" max="5126" width="28.5" style="261" customWidth="1"/>
    <col min="5127" max="5127" width="53.5" style="261" customWidth="1"/>
    <col min="5128" max="5376" width="9" style="261"/>
    <col min="5377" max="5377" width="25.5" style="261" customWidth="1"/>
    <col min="5378" max="5378" width="14" style="261" customWidth="1"/>
    <col min="5379" max="5379" width="12.125" style="261" customWidth="1"/>
    <col min="5380" max="5380" width="19.25" style="261" customWidth="1"/>
    <col min="5381" max="5381" width="17.375" style="261" customWidth="1"/>
    <col min="5382" max="5382" width="28.5" style="261" customWidth="1"/>
    <col min="5383" max="5383" width="53.5" style="261" customWidth="1"/>
    <col min="5384" max="5632" width="9" style="261"/>
    <col min="5633" max="5633" width="25.5" style="261" customWidth="1"/>
    <col min="5634" max="5634" width="14" style="261" customWidth="1"/>
    <col min="5635" max="5635" width="12.125" style="261" customWidth="1"/>
    <col min="5636" max="5636" width="19.25" style="261" customWidth="1"/>
    <col min="5637" max="5637" width="17.375" style="261" customWidth="1"/>
    <col min="5638" max="5638" width="28.5" style="261" customWidth="1"/>
    <col min="5639" max="5639" width="53.5" style="261" customWidth="1"/>
    <col min="5640" max="5888" width="9" style="261"/>
    <col min="5889" max="5889" width="25.5" style="261" customWidth="1"/>
    <col min="5890" max="5890" width="14" style="261" customWidth="1"/>
    <col min="5891" max="5891" width="12.125" style="261" customWidth="1"/>
    <col min="5892" max="5892" width="19.25" style="261" customWidth="1"/>
    <col min="5893" max="5893" width="17.375" style="261" customWidth="1"/>
    <col min="5894" max="5894" width="28.5" style="261" customWidth="1"/>
    <col min="5895" max="5895" width="53.5" style="261" customWidth="1"/>
    <col min="5896" max="6144" width="9" style="261"/>
    <col min="6145" max="6145" width="25.5" style="261" customWidth="1"/>
    <col min="6146" max="6146" width="14" style="261" customWidth="1"/>
    <col min="6147" max="6147" width="12.125" style="261" customWidth="1"/>
    <col min="6148" max="6148" width="19.25" style="261" customWidth="1"/>
    <col min="6149" max="6149" width="17.375" style="261" customWidth="1"/>
    <col min="6150" max="6150" width="28.5" style="261" customWidth="1"/>
    <col min="6151" max="6151" width="53.5" style="261" customWidth="1"/>
    <col min="6152" max="6400" width="9" style="261"/>
    <col min="6401" max="6401" width="25.5" style="261" customWidth="1"/>
    <col min="6402" max="6402" width="14" style="261" customWidth="1"/>
    <col min="6403" max="6403" width="12.125" style="261" customWidth="1"/>
    <col min="6404" max="6404" width="19.25" style="261" customWidth="1"/>
    <col min="6405" max="6405" width="17.375" style="261" customWidth="1"/>
    <col min="6406" max="6406" width="28.5" style="261" customWidth="1"/>
    <col min="6407" max="6407" width="53.5" style="261" customWidth="1"/>
    <col min="6408" max="6656" width="9" style="261"/>
    <col min="6657" max="6657" width="25.5" style="261" customWidth="1"/>
    <col min="6658" max="6658" width="14" style="261" customWidth="1"/>
    <col min="6659" max="6659" width="12.125" style="261" customWidth="1"/>
    <col min="6660" max="6660" width="19.25" style="261" customWidth="1"/>
    <col min="6661" max="6661" width="17.375" style="261" customWidth="1"/>
    <col min="6662" max="6662" width="28.5" style="261" customWidth="1"/>
    <col min="6663" max="6663" width="53.5" style="261" customWidth="1"/>
    <col min="6664" max="6912" width="9" style="261"/>
    <col min="6913" max="6913" width="25.5" style="261" customWidth="1"/>
    <col min="6914" max="6914" width="14" style="261" customWidth="1"/>
    <col min="6915" max="6915" width="12.125" style="261" customWidth="1"/>
    <col min="6916" max="6916" width="19.25" style="261" customWidth="1"/>
    <col min="6917" max="6917" width="17.375" style="261" customWidth="1"/>
    <col min="6918" max="6918" width="28.5" style="261" customWidth="1"/>
    <col min="6919" max="6919" width="53.5" style="261" customWidth="1"/>
    <col min="6920" max="7168" width="9" style="261"/>
    <col min="7169" max="7169" width="25.5" style="261" customWidth="1"/>
    <col min="7170" max="7170" width="14" style="261" customWidth="1"/>
    <col min="7171" max="7171" width="12.125" style="261" customWidth="1"/>
    <col min="7172" max="7172" width="19.25" style="261" customWidth="1"/>
    <col min="7173" max="7173" width="17.375" style="261" customWidth="1"/>
    <col min="7174" max="7174" width="28.5" style="261" customWidth="1"/>
    <col min="7175" max="7175" width="53.5" style="261" customWidth="1"/>
    <col min="7176" max="7424" width="9" style="261"/>
    <col min="7425" max="7425" width="25.5" style="261" customWidth="1"/>
    <col min="7426" max="7426" width="14" style="261" customWidth="1"/>
    <col min="7427" max="7427" width="12.125" style="261" customWidth="1"/>
    <col min="7428" max="7428" width="19.25" style="261" customWidth="1"/>
    <col min="7429" max="7429" width="17.375" style="261" customWidth="1"/>
    <col min="7430" max="7430" width="28.5" style="261" customWidth="1"/>
    <col min="7431" max="7431" width="53.5" style="261" customWidth="1"/>
    <col min="7432" max="7680" width="9" style="261"/>
    <col min="7681" max="7681" width="25.5" style="261" customWidth="1"/>
    <col min="7682" max="7682" width="14" style="261" customWidth="1"/>
    <col min="7683" max="7683" width="12.125" style="261" customWidth="1"/>
    <col min="7684" max="7684" width="19.25" style="261" customWidth="1"/>
    <col min="7685" max="7685" width="17.375" style="261" customWidth="1"/>
    <col min="7686" max="7686" width="28.5" style="261" customWidth="1"/>
    <col min="7687" max="7687" width="53.5" style="261" customWidth="1"/>
    <col min="7688" max="7936" width="9" style="261"/>
    <col min="7937" max="7937" width="25.5" style="261" customWidth="1"/>
    <col min="7938" max="7938" width="14" style="261" customWidth="1"/>
    <col min="7939" max="7939" width="12.125" style="261" customWidth="1"/>
    <col min="7940" max="7940" width="19.25" style="261" customWidth="1"/>
    <col min="7941" max="7941" width="17.375" style="261" customWidth="1"/>
    <col min="7942" max="7942" width="28.5" style="261" customWidth="1"/>
    <col min="7943" max="7943" width="53.5" style="261" customWidth="1"/>
    <col min="7944" max="8192" width="9" style="261"/>
    <col min="8193" max="8193" width="25.5" style="261" customWidth="1"/>
    <col min="8194" max="8194" width="14" style="261" customWidth="1"/>
    <col min="8195" max="8195" width="12.125" style="261" customWidth="1"/>
    <col min="8196" max="8196" width="19.25" style="261" customWidth="1"/>
    <col min="8197" max="8197" width="17.375" style="261" customWidth="1"/>
    <col min="8198" max="8198" width="28.5" style="261" customWidth="1"/>
    <col min="8199" max="8199" width="53.5" style="261" customWidth="1"/>
    <col min="8200" max="8448" width="9" style="261"/>
    <col min="8449" max="8449" width="25.5" style="261" customWidth="1"/>
    <col min="8450" max="8450" width="14" style="261" customWidth="1"/>
    <col min="8451" max="8451" width="12.125" style="261" customWidth="1"/>
    <col min="8452" max="8452" width="19.25" style="261" customWidth="1"/>
    <col min="8453" max="8453" width="17.375" style="261" customWidth="1"/>
    <col min="8454" max="8454" width="28.5" style="261" customWidth="1"/>
    <col min="8455" max="8455" width="53.5" style="261" customWidth="1"/>
    <col min="8456" max="8704" width="9" style="261"/>
    <col min="8705" max="8705" width="25.5" style="261" customWidth="1"/>
    <col min="8706" max="8706" width="14" style="261" customWidth="1"/>
    <col min="8707" max="8707" width="12.125" style="261" customWidth="1"/>
    <col min="8708" max="8708" width="19.25" style="261" customWidth="1"/>
    <col min="8709" max="8709" width="17.375" style="261" customWidth="1"/>
    <col min="8710" max="8710" width="28.5" style="261" customWidth="1"/>
    <col min="8711" max="8711" width="53.5" style="261" customWidth="1"/>
    <col min="8712" max="8960" width="9" style="261"/>
    <col min="8961" max="8961" width="25.5" style="261" customWidth="1"/>
    <col min="8962" max="8962" width="14" style="261" customWidth="1"/>
    <col min="8963" max="8963" width="12.125" style="261" customWidth="1"/>
    <col min="8964" max="8964" width="19.25" style="261" customWidth="1"/>
    <col min="8965" max="8965" width="17.375" style="261" customWidth="1"/>
    <col min="8966" max="8966" width="28.5" style="261" customWidth="1"/>
    <col min="8967" max="8967" width="53.5" style="261" customWidth="1"/>
    <col min="8968" max="9216" width="9" style="261"/>
    <col min="9217" max="9217" width="25.5" style="261" customWidth="1"/>
    <col min="9218" max="9218" width="14" style="261" customWidth="1"/>
    <col min="9219" max="9219" width="12.125" style="261" customWidth="1"/>
    <col min="9220" max="9220" width="19.25" style="261" customWidth="1"/>
    <col min="9221" max="9221" width="17.375" style="261" customWidth="1"/>
    <col min="9222" max="9222" width="28.5" style="261" customWidth="1"/>
    <col min="9223" max="9223" width="53.5" style="261" customWidth="1"/>
    <col min="9224" max="9472" width="9" style="261"/>
    <col min="9473" max="9473" width="25.5" style="261" customWidth="1"/>
    <col min="9474" max="9474" width="14" style="261" customWidth="1"/>
    <col min="9475" max="9475" width="12.125" style="261" customWidth="1"/>
    <col min="9476" max="9476" width="19.25" style="261" customWidth="1"/>
    <col min="9477" max="9477" width="17.375" style="261" customWidth="1"/>
    <col min="9478" max="9478" width="28.5" style="261" customWidth="1"/>
    <col min="9479" max="9479" width="53.5" style="261" customWidth="1"/>
    <col min="9480" max="9728" width="9" style="261"/>
    <col min="9729" max="9729" width="25.5" style="261" customWidth="1"/>
    <col min="9730" max="9730" width="14" style="261" customWidth="1"/>
    <col min="9731" max="9731" width="12.125" style="261" customWidth="1"/>
    <col min="9732" max="9732" width="19.25" style="261" customWidth="1"/>
    <col min="9733" max="9733" width="17.375" style="261" customWidth="1"/>
    <col min="9734" max="9734" width="28.5" style="261" customWidth="1"/>
    <col min="9735" max="9735" width="53.5" style="261" customWidth="1"/>
    <col min="9736" max="9984" width="9" style="261"/>
    <col min="9985" max="9985" width="25.5" style="261" customWidth="1"/>
    <col min="9986" max="9986" width="14" style="261" customWidth="1"/>
    <col min="9987" max="9987" width="12.125" style="261" customWidth="1"/>
    <col min="9988" max="9988" width="19.25" style="261" customWidth="1"/>
    <col min="9989" max="9989" width="17.375" style="261" customWidth="1"/>
    <col min="9990" max="9990" width="28.5" style="261" customWidth="1"/>
    <col min="9991" max="9991" width="53.5" style="261" customWidth="1"/>
    <col min="9992" max="10240" width="9" style="261"/>
    <col min="10241" max="10241" width="25.5" style="261" customWidth="1"/>
    <col min="10242" max="10242" width="14" style="261" customWidth="1"/>
    <col min="10243" max="10243" width="12.125" style="261" customWidth="1"/>
    <col min="10244" max="10244" width="19.25" style="261" customWidth="1"/>
    <col min="10245" max="10245" width="17.375" style="261" customWidth="1"/>
    <col min="10246" max="10246" width="28.5" style="261" customWidth="1"/>
    <col min="10247" max="10247" width="53.5" style="261" customWidth="1"/>
    <col min="10248" max="10496" width="9" style="261"/>
    <col min="10497" max="10497" width="25.5" style="261" customWidth="1"/>
    <col min="10498" max="10498" width="14" style="261" customWidth="1"/>
    <col min="10499" max="10499" width="12.125" style="261" customWidth="1"/>
    <col min="10500" max="10500" width="19.25" style="261" customWidth="1"/>
    <col min="10501" max="10501" width="17.375" style="261" customWidth="1"/>
    <col min="10502" max="10502" width="28.5" style="261" customWidth="1"/>
    <col min="10503" max="10503" width="53.5" style="261" customWidth="1"/>
    <col min="10504" max="10752" width="9" style="261"/>
    <col min="10753" max="10753" width="25.5" style="261" customWidth="1"/>
    <col min="10754" max="10754" width="14" style="261" customWidth="1"/>
    <col min="10755" max="10755" width="12.125" style="261" customWidth="1"/>
    <col min="10756" max="10756" width="19.25" style="261" customWidth="1"/>
    <col min="10757" max="10757" width="17.375" style="261" customWidth="1"/>
    <col min="10758" max="10758" width="28.5" style="261" customWidth="1"/>
    <col min="10759" max="10759" width="53.5" style="261" customWidth="1"/>
    <col min="10760" max="11008" width="9" style="261"/>
    <col min="11009" max="11009" width="25.5" style="261" customWidth="1"/>
    <col min="11010" max="11010" width="14" style="261" customWidth="1"/>
    <col min="11011" max="11011" width="12.125" style="261" customWidth="1"/>
    <col min="11012" max="11012" width="19.25" style="261" customWidth="1"/>
    <col min="11013" max="11013" width="17.375" style="261" customWidth="1"/>
    <col min="11014" max="11014" width="28.5" style="261" customWidth="1"/>
    <col min="11015" max="11015" width="53.5" style="261" customWidth="1"/>
    <col min="11016" max="11264" width="9" style="261"/>
    <col min="11265" max="11265" width="25.5" style="261" customWidth="1"/>
    <col min="11266" max="11266" width="14" style="261" customWidth="1"/>
    <col min="11267" max="11267" width="12.125" style="261" customWidth="1"/>
    <col min="11268" max="11268" width="19.25" style="261" customWidth="1"/>
    <col min="11269" max="11269" width="17.375" style="261" customWidth="1"/>
    <col min="11270" max="11270" width="28.5" style="261" customWidth="1"/>
    <col min="11271" max="11271" width="53.5" style="261" customWidth="1"/>
    <col min="11272" max="11520" width="9" style="261"/>
    <col min="11521" max="11521" width="25.5" style="261" customWidth="1"/>
    <col min="11522" max="11522" width="14" style="261" customWidth="1"/>
    <col min="11523" max="11523" width="12.125" style="261" customWidth="1"/>
    <col min="11524" max="11524" width="19.25" style="261" customWidth="1"/>
    <col min="11525" max="11525" width="17.375" style="261" customWidth="1"/>
    <col min="11526" max="11526" width="28.5" style="261" customWidth="1"/>
    <col min="11527" max="11527" width="53.5" style="261" customWidth="1"/>
    <col min="11528" max="11776" width="9" style="261"/>
    <col min="11777" max="11777" width="25.5" style="261" customWidth="1"/>
    <col min="11778" max="11778" width="14" style="261" customWidth="1"/>
    <col min="11779" max="11779" width="12.125" style="261" customWidth="1"/>
    <col min="11780" max="11780" width="19.25" style="261" customWidth="1"/>
    <col min="11781" max="11781" width="17.375" style="261" customWidth="1"/>
    <col min="11782" max="11782" width="28.5" style="261" customWidth="1"/>
    <col min="11783" max="11783" width="53.5" style="261" customWidth="1"/>
    <col min="11784" max="12032" width="9" style="261"/>
    <col min="12033" max="12033" width="25.5" style="261" customWidth="1"/>
    <col min="12034" max="12034" width="14" style="261" customWidth="1"/>
    <col min="12035" max="12035" width="12.125" style="261" customWidth="1"/>
    <col min="12036" max="12036" width="19.25" style="261" customWidth="1"/>
    <col min="12037" max="12037" width="17.375" style="261" customWidth="1"/>
    <col min="12038" max="12038" width="28.5" style="261" customWidth="1"/>
    <col min="12039" max="12039" width="53.5" style="261" customWidth="1"/>
    <col min="12040" max="12288" width="9" style="261"/>
    <col min="12289" max="12289" width="25.5" style="261" customWidth="1"/>
    <col min="12290" max="12290" width="14" style="261" customWidth="1"/>
    <col min="12291" max="12291" width="12.125" style="261" customWidth="1"/>
    <col min="12292" max="12292" width="19.25" style="261" customWidth="1"/>
    <col min="12293" max="12293" width="17.375" style="261" customWidth="1"/>
    <col min="12294" max="12294" width="28.5" style="261" customWidth="1"/>
    <col min="12295" max="12295" width="53.5" style="261" customWidth="1"/>
    <col min="12296" max="12544" width="9" style="261"/>
    <col min="12545" max="12545" width="25.5" style="261" customWidth="1"/>
    <col min="12546" max="12546" width="14" style="261" customWidth="1"/>
    <col min="12547" max="12547" width="12.125" style="261" customWidth="1"/>
    <col min="12548" max="12548" width="19.25" style="261" customWidth="1"/>
    <col min="12549" max="12549" width="17.375" style="261" customWidth="1"/>
    <col min="12550" max="12550" width="28.5" style="261" customWidth="1"/>
    <col min="12551" max="12551" width="53.5" style="261" customWidth="1"/>
    <col min="12552" max="12800" width="9" style="261"/>
    <col min="12801" max="12801" width="25.5" style="261" customWidth="1"/>
    <col min="12802" max="12802" width="14" style="261" customWidth="1"/>
    <col min="12803" max="12803" width="12.125" style="261" customWidth="1"/>
    <col min="12804" max="12804" width="19.25" style="261" customWidth="1"/>
    <col min="12805" max="12805" width="17.375" style="261" customWidth="1"/>
    <col min="12806" max="12806" width="28.5" style="261" customWidth="1"/>
    <col min="12807" max="12807" width="53.5" style="261" customWidth="1"/>
    <col min="12808" max="13056" width="9" style="261"/>
    <col min="13057" max="13057" width="25.5" style="261" customWidth="1"/>
    <col min="13058" max="13058" width="14" style="261" customWidth="1"/>
    <col min="13059" max="13059" width="12.125" style="261" customWidth="1"/>
    <col min="13060" max="13060" width="19.25" style="261" customWidth="1"/>
    <col min="13061" max="13061" width="17.375" style="261" customWidth="1"/>
    <col min="13062" max="13062" width="28.5" style="261" customWidth="1"/>
    <col min="13063" max="13063" width="53.5" style="261" customWidth="1"/>
    <col min="13064" max="13312" width="9" style="261"/>
    <col min="13313" max="13313" width="25.5" style="261" customWidth="1"/>
    <col min="13314" max="13314" width="14" style="261" customWidth="1"/>
    <col min="13315" max="13315" width="12.125" style="261" customWidth="1"/>
    <col min="13316" max="13316" width="19.25" style="261" customWidth="1"/>
    <col min="13317" max="13317" width="17.375" style="261" customWidth="1"/>
    <col min="13318" max="13318" width="28.5" style="261" customWidth="1"/>
    <col min="13319" max="13319" width="53.5" style="261" customWidth="1"/>
    <col min="13320" max="13568" width="9" style="261"/>
    <col min="13569" max="13569" width="25.5" style="261" customWidth="1"/>
    <col min="13570" max="13570" width="14" style="261" customWidth="1"/>
    <col min="13571" max="13571" width="12.125" style="261" customWidth="1"/>
    <col min="13572" max="13572" width="19.25" style="261" customWidth="1"/>
    <col min="13573" max="13573" width="17.375" style="261" customWidth="1"/>
    <col min="13574" max="13574" width="28.5" style="261" customWidth="1"/>
    <col min="13575" max="13575" width="53.5" style="261" customWidth="1"/>
    <col min="13576" max="13824" width="9" style="261"/>
    <col min="13825" max="13825" width="25.5" style="261" customWidth="1"/>
    <col min="13826" max="13826" width="14" style="261" customWidth="1"/>
    <col min="13827" max="13827" width="12.125" style="261" customWidth="1"/>
    <col min="13828" max="13828" width="19.25" style="261" customWidth="1"/>
    <col min="13829" max="13829" width="17.375" style="261" customWidth="1"/>
    <col min="13830" max="13830" width="28.5" style="261" customWidth="1"/>
    <col min="13831" max="13831" width="53.5" style="261" customWidth="1"/>
    <col min="13832" max="14080" width="9" style="261"/>
    <col min="14081" max="14081" width="25.5" style="261" customWidth="1"/>
    <col min="14082" max="14082" width="14" style="261" customWidth="1"/>
    <col min="14083" max="14083" width="12.125" style="261" customWidth="1"/>
    <col min="14084" max="14084" width="19.25" style="261" customWidth="1"/>
    <col min="14085" max="14085" width="17.375" style="261" customWidth="1"/>
    <col min="14086" max="14086" width="28.5" style="261" customWidth="1"/>
    <col min="14087" max="14087" width="53.5" style="261" customWidth="1"/>
    <col min="14088" max="14336" width="9" style="261"/>
    <col min="14337" max="14337" width="25.5" style="261" customWidth="1"/>
    <col min="14338" max="14338" width="14" style="261" customWidth="1"/>
    <col min="14339" max="14339" width="12.125" style="261" customWidth="1"/>
    <col min="14340" max="14340" width="19.25" style="261" customWidth="1"/>
    <col min="14341" max="14341" width="17.375" style="261" customWidth="1"/>
    <col min="14342" max="14342" width="28.5" style="261" customWidth="1"/>
    <col min="14343" max="14343" width="53.5" style="261" customWidth="1"/>
    <col min="14344" max="14592" width="9" style="261"/>
    <col min="14593" max="14593" width="25.5" style="261" customWidth="1"/>
    <col min="14594" max="14594" width="14" style="261" customWidth="1"/>
    <col min="14595" max="14595" width="12.125" style="261" customWidth="1"/>
    <col min="14596" max="14596" width="19.25" style="261" customWidth="1"/>
    <col min="14597" max="14597" width="17.375" style="261" customWidth="1"/>
    <col min="14598" max="14598" width="28.5" style="261" customWidth="1"/>
    <col min="14599" max="14599" width="53.5" style="261" customWidth="1"/>
    <col min="14600" max="14848" width="9" style="261"/>
    <col min="14849" max="14849" width="25.5" style="261" customWidth="1"/>
    <col min="14850" max="14850" width="14" style="261" customWidth="1"/>
    <col min="14851" max="14851" width="12.125" style="261" customWidth="1"/>
    <col min="14852" max="14852" width="19.25" style="261" customWidth="1"/>
    <col min="14853" max="14853" width="17.375" style="261" customWidth="1"/>
    <col min="14854" max="14854" width="28.5" style="261" customWidth="1"/>
    <col min="14855" max="14855" width="53.5" style="261" customWidth="1"/>
    <col min="14856" max="15104" width="9" style="261"/>
    <col min="15105" max="15105" width="25.5" style="261" customWidth="1"/>
    <col min="15106" max="15106" width="14" style="261" customWidth="1"/>
    <col min="15107" max="15107" width="12.125" style="261" customWidth="1"/>
    <col min="15108" max="15108" width="19.25" style="261" customWidth="1"/>
    <col min="15109" max="15109" width="17.375" style="261" customWidth="1"/>
    <col min="15110" max="15110" width="28.5" style="261" customWidth="1"/>
    <col min="15111" max="15111" width="53.5" style="261" customWidth="1"/>
    <col min="15112" max="15360" width="9" style="261"/>
    <col min="15361" max="15361" width="25.5" style="261" customWidth="1"/>
    <col min="15362" max="15362" width="14" style="261" customWidth="1"/>
    <col min="15363" max="15363" width="12.125" style="261" customWidth="1"/>
    <col min="15364" max="15364" width="19.25" style="261" customWidth="1"/>
    <col min="15365" max="15365" width="17.375" style="261" customWidth="1"/>
    <col min="15366" max="15366" width="28.5" style="261" customWidth="1"/>
    <col min="15367" max="15367" width="53.5" style="261" customWidth="1"/>
    <col min="15368" max="15616" width="9" style="261"/>
    <col min="15617" max="15617" width="25.5" style="261" customWidth="1"/>
    <col min="15618" max="15618" width="14" style="261" customWidth="1"/>
    <col min="15619" max="15619" width="12.125" style="261" customWidth="1"/>
    <col min="15620" max="15620" width="19.25" style="261" customWidth="1"/>
    <col min="15621" max="15621" width="17.375" style="261" customWidth="1"/>
    <col min="15622" max="15622" width="28.5" style="261" customWidth="1"/>
    <col min="15623" max="15623" width="53.5" style="261" customWidth="1"/>
    <col min="15624" max="15872" width="9" style="261"/>
    <col min="15873" max="15873" width="25.5" style="261" customWidth="1"/>
    <col min="15874" max="15874" width="14" style="261" customWidth="1"/>
    <col min="15875" max="15875" width="12.125" style="261" customWidth="1"/>
    <col min="15876" max="15876" width="19.25" style="261" customWidth="1"/>
    <col min="15877" max="15877" width="17.375" style="261" customWidth="1"/>
    <col min="15878" max="15878" width="28.5" style="261" customWidth="1"/>
    <col min="15879" max="15879" width="53.5" style="261" customWidth="1"/>
    <col min="15880" max="16128" width="9" style="261"/>
    <col min="16129" max="16129" width="25.5" style="261" customWidth="1"/>
    <col min="16130" max="16130" width="14" style="261" customWidth="1"/>
    <col min="16131" max="16131" width="12.125" style="261" customWidth="1"/>
    <col min="16132" max="16132" width="19.25" style="261" customWidth="1"/>
    <col min="16133" max="16133" width="17.375" style="261" customWidth="1"/>
    <col min="16134" max="16134" width="28.5" style="261" customWidth="1"/>
    <col min="16135" max="16135" width="53.5" style="261" customWidth="1"/>
    <col min="16136" max="16384" width="9" style="261"/>
  </cols>
  <sheetData>
    <row r="1" spans="1:7">
      <c r="A1" s="261" t="s">
        <v>334</v>
      </c>
    </row>
    <row r="3" spans="1:7">
      <c r="A3" s="119" t="s">
        <v>335</v>
      </c>
      <c r="B3" s="295"/>
    </row>
    <row r="4" spans="1:7" ht="15" thickBot="1">
      <c r="G4" s="262" t="s">
        <v>336</v>
      </c>
    </row>
    <row r="5" spans="1:7" s="263" customFormat="1" ht="59.25" customHeight="1" thickTop="1" thickBot="1">
      <c r="A5" s="1210" t="s">
        <v>337</v>
      </c>
      <c r="B5" s="1213" t="s">
        <v>338</v>
      </c>
      <c r="C5" s="1213" t="s">
        <v>339</v>
      </c>
      <c r="D5" s="1216" t="s">
        <v>340</v>
      </c>
      <c r="E5" s="1217"/>
      <c r="F5" s="1218"/>
      <c r="G5" s="1219" t="s">
        <v>341</v>
      </c>
    </row>
    <row r="6" spans="1:7" s="263" customFormat="1" ht="24.75" customHeight="1" thickTop="1">
      <c r="A6" s="1211"/>
      <c r="B6" s="1214"/>
      <c r="C6" s="1214"/>
      <c r="D6" s="1224" t="s">
        <v>342</v>
      </c>
      <c r="E6" s="1225"/>
      <c r="F6" s="1225"/>
      <c r="G6" s="1220"/>
    </row>
    <row r="7" spans="1:7" s="263" customFormat="1" ht="24.75" customHeight="1" thickBot="1">
      <c r="A7" s="1211"/>
      <c r="B7" s="1214"/>
      <c r="C7" s="1215"/>
      <c r="D7" s="1226"/>
      <c r="E7" s="1227"/>
      <c r="F7" s="1228"/>
      <c r="G7" s="1221"/>
    </row>
    <row r="8" spans="1:7" s="263" customFormat="1" ht="24.75" customHeight="1" thickTop="1">
      <c r="A8" s="1211"/>
      <c r="B8" s="1214"/>
      <c r="C8" s="1215"/>
      <c r="D8" s="1229" t="s">
        <v>343</v>
      </c>
      <c r="E8" s="1231" t="s">
        <v>344</v>
      </c>
      <c r="F8" s="191" t="s">
        <v>345</v>
      </c>
      <c r="G8" s="1222"/>
    </row>
    <row r="9" spans="1:7" s="263" customFormat="1" ht="24.75" customHeight="1" thickBot="1">
      <c r="A9" s="1212"/>
      <c r="B9" s="1212"/>
      <c r="C9" s="1212"/>
      <c r="D9" s="1230"/>
      <c r="E9" s="1232"/>
      <c r="F9" s="192" t="s">
        <v>346</v>
      </c>
      <c r="G9" s="1223"/>
    </row>
    <row r="10" spans="1:7" s="265" customFormat="1" ht="24.75" customHeight="1" thickTop="1" thickBot="1">
      <c r="A10" s="193" t="s">
        <v>803</v>
      </c>
      <c r="B10" s="194">
        <v>4</v>
      </c>
      <c r="C10" s="195" t="s">
        <v>844</v>
      </c>
      <c r="D10" s="196">
        <v>550000</v>
      </c>
      <c r="E10" s="197">
        <v>900000</v>
      </c>
      <c r="F10" s="198">
        <v>7500000</v>
      </c>
      <c r="G10" s="264"/>
    </row>
    <row r="11" spans="1:7" s="265" customFormat="1" ht="24.75" customHeight="1" thickTop="1">
      <c r="A11" s="199" t="s">
        <v>347</v>
      </c>
      <c r="B11" s="200"/>
      <c r="C11" s="200"/>
      <c r="D11" s="201"/>
      <c r="E11" s="202"/>
      <c r="F11" s="203"/>
    </row>
    <row r="12" spans="1:7" s="265" customFormat="1" ht="24.75" customHeight="1">
      <c r="A12" s="204" t="s">
        <v>348</v>
      </c>
      <c r="B12" s="200"/>
      <c r="C12" s="200"/>
      <c r="D12" s="201"/>
      <c r="E12" s="202"/>
      <c r="F12" s="203"/>
    </row>
    <row r="13" spans="1:7" s="265" customFormat="1" ht="24.75" customHeight="1">
      <c r="A13" s="1208" t="s">
        <v>349</v>
      </c>
      <c r="B13" s="1208"/>
      <c r="C13" s="1208"/>
      <c r="D13" s="1208"/>
      <c r="E13" s="1208"/>
      <c r="F13" s="1208"/>
      <c r="G13" s="1208"/>
    </row>
    <row r="14" spans="1:7" s="265" customFormat="1" ht="24.75" customHeight="1">
      <c r="A14" s="1208" t="s">
        <v>350</v>
      </c>
      <c r="B14" s="1208"/>
      <c r="C14" s="1208"/>
      <c r="D14" s="1208"/>
      <c r="E14" s="1208"/>
      <c r="F14" s="1208"/>
      <c r="G14" s="1208"/>
    </row>
    <row r="15" spans="1:7" s="265" customFormat="1" ht="24.75" customHeight="1">
      <c r="A15" s="1208" t="s">
        <v>351</v>
      </c>
      <c r="B15" s="1208"/>
      <c r="C15" s="1208"/>
      <c r="D15" s="1208"/>
      <c r="E15" s="1208"/>
      <c r="F15" s="1208"/>
      <c r="G15" s="1208"/>
    </row>
    <row r="16" spans="1:7" s="265" customFormat="1" ht="24.75" customHeight="1">
      <c r="A16" s="204" t="s">
        <v>352</v>
      </c>
      <c r="B16" s="200"/>
      <c r="C16" s="200"/>
      <c r="D16" s="201"/>
      <c r="E16" s="202"/>
      <c r="F16" s="203"/>
    </row>
    <row r="17" spans="1:7" s="265" customFormat="1" ht="24.75" customHeight="1">
      <c r="A17" s="205" t="s">
        <v>353</v>
      </c>
      <c r="B17" s="200"/>
      <c r="C17" s="200"/>
      <c r="D17" s="201"/>
      <c r="E17" s="202"/>
      <c r="F17" s="203"/>
    </row>
    <row r="18" spans="1:7" ht="24.75" customHeight="1">
      <c r="A18" s="261" t="s">
        <v>354</v>
      </c>
      <c r="B18" s="206"/>
      <c r="C18" s="206"/>
      <c r="D18" s="207"/>
      <c r="E18" s="208"/>
      <c r="F18" s="208"/>
    </row>
    <row r="19" spans="1:7" ht="24.75" customHeight="1">
      <c r="A19" s="261" t="s">
        <v>355</v>
      </c>
      <c r="B19" s="206"/>
      <c r="C19" s="206"/>
      <c r="D19" s="207"/>
      <c r="E19" s="208"/>
      <c r="F19" s="208"/>
    </row>
    <row r="20" spans="1:7" ht="24.75" customHeight="1">
      <c r="A20" s="261" t="s">
        <v>356</v>
      </c>
      <c r="B20" s="206"/>
      <c r="C20" s="206"/>
      <c r="D20" s="207"/>
      <c r="E20" s="208"/>
      <c r="F20" s="208"/>
    </row>
    <row r="21" spans="1:7" ht="24.75" customHeight="1">
      <c r="B21" s="206"/>
      <c r="C21" s="206"/>
      <c r="D21" s="207"/>
      <c r="E21" s="208"/>
      <c r="F21" s="208"/>
    </row>
    <row r="22" spans="1:7" s="265" customFormat="1" ht="24.75" customHeight="1">
      <c r="A22" s="205" t="s">
        <v>357</v>
      </c>
      <c r="B22" s="200"/>
      <c r="C22" s="200"/>
      <c r="D22" s="201"/>
      <c r="E22" s="202"/>
      <c r="F22" s="203"/>
    </row>
    <row r="23" spans="1:7" ht="24.75" customHeight="1">
      <c r="A23" s="261" t="s">
        <v>358</v>
      </c>
    </row>
    <row r="24" spans="1:7" ht="24.75" customHeight="1"/>
    <row r="25" spans="1:7" ht="24.75" customHeight="1">
      <c r="A25" s="261" t="s">
        <v>359</v>
      </c>
    </row>
    <row r="26" spans="1:7" ht="24.75" customHeight="1">
      <c r="A26" s="261" t="s">
        <v>360</v>
      </c>
    </row>
    <row r="27" spans="1:7" ht="24.75" customHeight="1">
      <c r="A27" s="1209" t="s">
        <v>361</v>
      </c>
      <c r="B27" s="1209"/>
      <c r="C27" s="1209"/>
      <c r="D27" s="1209"/>
      <c r="E27" s="1209"/>
      <c r="F27" s="1209"/>
      <c r="G27" s="1209"/>
    </row>
    <row r="28" spans="1:7" ht="24.75" customHeight="1">
      <c r="A28" s="190"/>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0"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5"/>
      <c r="AA1" s="1" t="s">
        <v>362</v>
      </c>
    </row>
    <row r="2" spans="1:27" ht="9" customHeight="1"/>
    <row r="3" spans="1:27" ht="18.75" customHeight="1">
      <c r="A3" s="969" t="s">
        <v>363</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7" ht="9" customHeight="1"/>
    <row r="5" spans="1:27" ht="18.75" customHeight="1">
      <c r="L5" s="10"/>
      <c r="N5" s="73" t="s">
        <v>364</v>
      </c>
    </row>
    <row r="6" spans="1:27" ht="18.75" customHeight="1">
      <c r="N6" s="1233"/>
      <c r="O6" s="1233"/>
      <c r="P6" s="1233"/>
      <c r="Q6" s="1233"/>
      <c r="R6" s="1233"/>
      <c r="S6" s="1233"/>
      <c r="T6" s="1233"/>
      <c r="U6" s="1233"/>
      <c r="V6" s="1233"/>
      <c r="W6" s="1233"/>
      <c r="X6" s="1233"/>
      <c r="Y6" s="1233"/>
    </row>
    <row r="7" spans="1:27" ht="18.75" customHeight="1">
      <c r="A7" s="1" t="s">
        <v>365</v>
      </c>
      <c r="I7" s="146"/>
      <c r="J7" s="1" t="s">
        <v>366</v>
      </c>
      <c r="N7" s="19"/>
      <c r="O7" s="19"/>
      <c r="P7" s="19"/>
      <c r="Q7" s="19"/>
      <c r="R7" s="19"/>
      <c r="S7" s="19"/>
      <c r="T7" s="19"/>
      <c r="U7" s="19"/>
      <c r="V7" s="19"/>
      <c r="W7" s="19"/>
      <c r="X7" s="19"/>
      <c r="Y7" s="19"/>
    </row>
    <row r="8" spans="1:27"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7"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7" ht="18.75" customHeight="1">
      <c r="N10" s="19"/>
      <c r="O10" s="19"/>
      <c r="P10" s="19"/>
      <c r="Q10" s="19"/>
      <c r="R10" s="19"/>
      <c r="S10" s="19"/>
      <c r="T10" s="19"/>
      <c r="U10" s="19"/>
      <c r="V10" s="19"/>
      <c r="W10" s="19"/>
      <c r="X10" s="19"/>
      <c r="Y10" s="19"/>
    </row>
    <row r="11" spans="1:27" ht="15" customHeight="1">
      <c r="A11" s="1" t="s">
        <v>368</v>
      </c>
    </row>
    <row r="12" spans="1:27" ht="15" customHeight="1">
      <c r="A12" s="1" t="s">
        <v>369</v>
      </c>
    </row>
    <row r="13" spans="1:27"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7"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7" ht="15" customHeight="1">
      <c r="B15" s="74" t="s">
        <v>375</v>
      </c>
      <c r="C15" s="53"/>
      <c r="D15" s="53"/>
      <c r="E15" s="53"/>
      <c r="F15" s="53"/>
      <c r="G15" s="53"/>
      <c r="H15" s="53"/>
      <c r="I15" s="53"/>
      <c r="J15" s="53"/>
      <c r="K15" s="53"/>
      <c r="L15" s="53"/>
      <c r="M15" s="1252"/>
      <c r="N15" s="1253"/>
      <c r="O15" s="1253"/>
      <c r="P15" s="147" t="s">
        <v>376</v>
      </c>
      <c r="Q15" s="1252"/>
      <c r="R15" s="1253"/>
      <c r="S15" s="1253"/>
      <c r="T15" s="23" t="s">
        <v>376</v>
      </c>
      <c r="U15" s="51" t="s">
        <v>377</v>
      </c>
      <c r="V15" s="1244">
        <f>SUM(M15+Q15)</f>
        <v>0</v>
      </c>
      <c r="W15" s="1244"/>
      <c r="X15" s="1244"/>
      <c r="Y15" s="23" t="s">
        <v>378</v>
      </c>
    </row>
    <row r="16" spans="1:27" ht="15" customHeight="1">
      <c r="B16" s="74" t="s">
        <v>379</v>
      </c>
      <c r="C16" s="53"/>
      <c r="D16" s="53"/>
      <c r="E16" s="53"/>
      <c r="F16" s="53"/>
      <c r="G16" s="53"/>
      <c r="H16" s="53"/>
      <c r="I16" s="53"/>
      <c r="J16" s="53"/>
      <c r="K16" s="53"/>
      <c r="L16" s="53"/>
      <c r="M16" s="1252"/>
      <c r="N16" s="1253"/>
      <c r="O16" s="1253"/>
      <c r="P16" s="147" t="s">
        <v>376</v>
      </c>
      <c r="Q16" s="1252"/>
      <c r="R16" s="1253"/>
      <c r="S16" s="1253"/>
      <c r="T16" s="23" t="s">
        <v>376</v>
      </c>
      <c r="U16" s="148"/>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147" t="s">
        <v>376</v>
      </c>
      <c r="Q17" s="1245">
        <f>SUM(Q15:S16)</f>
        <v>0</v>
      </c>
      <c r="R17" s="1246"/>
      <c r="S17" s="1246"/>
      <c r="T17" s="149" t="s">
        <v>376</v>
      </c>
      <c r="U17" s="150" t="s">
        <v>381</v>
      </c>
      <c r="V17" s="1246">
        <f>SUM(V15:X16)</f>
        <v>0</v>
      </c>
      <c r="W17" s="1246"/>
      <c r="X17" s="1246"/>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47" t="s">
        <v>383</v>
      </c>
      <c r="C19" s="1248"/>
      <c r="D19" s="1248"/>
      <c r="E19" s="1248"/>
      <c r="F19" s="1248"/>
      <c r="G19" s="1248"/>
      <c r="H19" s="1248"/>
      <c r="I19" s="1248"/>
      <c r="J19" s="1248"/>
      <c r="K19" s="1248"/>
      <c r="L19" s="1248"/>
      <c r="M19" s="1248"/>
      <c r="N19" s="1248"/>
      <c r="O19" s="1248"/>
      <c r="P19" s="1248"/>
      <c r="Q19" s="1248"/>
      <c r="R19" s="1248"/>
      <c r="S19" s="1248"/>
      <c r="T19" s="1248"/>
      <c r="U19" s="1248"/>
      <c r="V19" s="1248"/>
      <c r="W19" s="1248"/>
      <c r="X19" s="1248"/>
      <c r="Y19" s="1248"/>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249">
        <f>M17</f>
        <v>0</v>
      </c>
      <c r="K24" s="1250"/>
      <c r="L24" s="1250"/>
      <c r="M24" s="1250"/>
      <c r="N24" s="57" t="s">
        <v>378</v>
      </c>
      <c r="O24" s="74" t="s">
        <v>388</v>
      </c>
      <c r="P24" s="53"/>
      <c r="Q24" s="53"/>
      <c r="R24" s="57"/>
      <c r="S24" s="94" t="s">
        <v>389</v>
      </c>
      <c r="T24" s="1251">
        <f>ROUND(J24/12,3)</f>
        <v>0</v>
      </c>
      <c r="U24" s="1251"/>
      <c r="V24" s="1251"/>
      <c r="W24" s="1251"/>
      <c r="X24" s="1251"/>
      <c r="Y24" s="57" t="s">
        <v>378</v>
      </c>
    </row>
    <row r="25" spans="1:25" ht="15" customHeight="1">
      <c r="B25" s="74" t="s">
        <v>390</v>
      </c>
      <c r="C25" s="75"/>
      <c r="D25" s="75"/>
      <c r="E25" s="75"/>
      <c r="F25" s="75"/>
      <c r="G25" s="75"/>
      <c r="H25" s="75"/>
      <c r="I25" s="76"/>
      <c r="J25" s="1249">
        <f>Q17</f>
        <v>0</v>
      </c>
      <c r="K25" s="1250"/>
      <c r="L25" s="1250"/>
      <c r="M25" s="1250"/>
      <c r="N25" s="57" t="s">
        <v>378</v>
      </c>
      <c r="O25" s="74" t="s">
        <v>388</v>
      </c>
      <c r="P25" s="53"/>
      <c r="Q25" s="53"/>
      <c r="R25" s="57"/>
      <c r="S25" s="94" t="s">
        <v>391</v>
      </c>
      <c r="T25" s="1251">
        <f>ROUND(J25/12,3)</f>
        <v>0</v>
      </c>
      <c r="U25" s="1251"/>
      <c r="V25" s="1251"/>
      <c r="W25" s="1251"/>
      <c r="X25" s="1251"/>
      <c r="Y25" s="57" t="s">
        <v>378</v>
      </c>
    </row>
    <row r="26" spans="1:25" ht="15" customHeight="1">
      <c r="B26" s="79"/>
      <c r="C26" s="79"/>
      <c r="D26" s="79"/>
      <c r="E26" s="79"/>
      <c r="F26" s="80"/>
      <c r="G26" s="80"/>
      <c r="H26" s="62"/>
      <c r="I26" s="79"/>
      <c r="J26" s="79"/>
      <c r="K26" s="79"/>
      <c r="L26" s="79"/>
      <c r="M26" s="74"/>
      <c r="N26" s="53"/>
      <c r="O26" s="53"/>
      <c r="P26" s="53" t="s">
        <v>374</v>
      </c>
      <c r="Q26" s="131"/>
      <c r="R26" s="51"/>
      <c r="S26" s="131"/>
      <c r="T26" s="151"/>
      <c r="U26" s="1264">
        <f>SUM(T24:X25)</f>
        <v>0</v>
      </c>
      <c r="V26" s="1265"/>
      <c r="W26" s="1265"/>
      <c r="X26" s="1265"/>
      <c r="Y26" s="57" t="s">
        <v>378</v>
      </c>
    </row>
    <row r="27" spans="1:25" ht="15" customHeight="1">
      <c r="B27" s="19"/>
      <c r="C27" s="19"/>
      <c r="D27" s="19"/>
      <c r="E27" s="19"/>
      <c r="F27" s="82"/>
      <c r="G27" s="82"/>
      <c r="I27" s="19"/>
      <c r="J27" s="19"/>
      <c r="K27" s="19"/>
      <c r="L27" s="19"/>
      <c r="M27" s="74" t="s">
        <v>392</v>
      </c>
      <c r="N27" s="53"/>
      <c r="O27" s="53"/>
      <c r="P27" s="53"/>
      <c r="Q27" s="131"/>
      <c r="R27" s="51"/>
      <c r="S27" s="131"/>
      <c r="T27" s="94" t="s">
        <v>393</v>
      </c>
      <c r="U27" s="1266">
        <f>ROUND(IF(T24=0,IF(J25=0,0,T25),IF(J25=0,T24,(T24+T25)/2)),0)</f>
        <v>0</v>
      </c>
      <c r="V27" s="1255"/>
      <c r="W27" s="1255"/>
      <c r="X27" s="1255"/>
      <c r="Y27" s="57" t="s">
        <v>376</v>
      </c>
    </row>
    <row r="28" spans="1:25" ht="9" customHeight="1"/>
    <row r="29" spans="1:25" ht="15" customHeight="1">
      <c r="B29" s="1" t="s">
        <v>394</v>
      </c>
      <c r="T29" s="19"/>
    </row>
    <row r="30" spans="1:25" ht="15" customHeight="1">
      <c r="B30" s="74" t="s">
        <v>387</v>
      </c>
      <c r="C30" s="75"/>
      <c r="D30" s="75"/>
      <c r="E30" s="75"/>
      <c r="F30" s="75"/>
      <c r="G30" s="75"/>
      <c r="H30" s="75"/>
      <c r="I30" s="76"/>
      <c r="J30" s="1254">
        <f>M15</f>
        <v>0</v>
      </c>
      <c r="K30" s="1255"/>
      <c r="L30" s="1255"/>
      <c r="M30" s="1255"/>
      <c r="N30" s="57" t="s">
        <v>378</v>
      </c>
      <c r="O30" s="74" t="s">
        <v>388</v>
      </c>
      <c r="P30" s="53"/>
      <c r="Q30" s="53"/>
      <c r="R30" s="57"/>
      <c r="S30" s="94" t="s">
        <v>395</v>
      </c>
      <c r="T30" s="1251">
        <f>ROUND(J30/12,3)</f>
        <v>0</v>
      </c>
      <c r="U30" s="1251"/>
      <c r="V30" s="1251"/>
      <c r="W30" s="1251"/>
      <c r="X30" s="1251"/>
      <c r="Y30" s="57" t="s">
        <v>378</v>
      </c>
    </row>
    <row r="31" spans="1:25" ht="15" customHeight="1">
      <c r="B31" s="74" t="s">
        <v>390</v>
      </c>
      <c r="C31" s="75"/>
      <c r="D31" s="75"/>
      <c r="E31" s="75"/>
      <c r="F31" s="75"/>
      <c r="G31" s="75"/>
      <c r="H31" s="75"/>
      <c r="I31" s="76"/>
      <c r="J31" s="1254">
        <f>Q15</f>
        <v>0</v>
      </c>
      <c r="K31" s="1255"/>
      <c r="L31" s="1255"/>
      <c r="M31" s="1255"/>
      <c r="N31" s="57" t="s">
        <v>378</v>
      </c>
      <c r="O31" s="74" t="s">
        <v>388</v>
      </c>
      <c r="P31" s="53"/>
      <c r="Q31" s="53"/>
      <c r="R31" s="57"/>
      <c r="S31" s="94" t="s">
        <v>396</v>
      </c>
      <c r="T31" s="1251">
        <f>ROUND(J31/12,3)</f>
        <v>0</v>
      </c>
      <c r="U31" s="1251"/>
      <c r="V31" s="1251"/>
      <c r="W31" s="1251"/>
      <c r="X31" s="1251"/>
      <c r="Y31" s="57" t="s">
        <v>378</v>
      </c>
    </row>
    <row r="32" spans="1:25" ht="12" customHeight="1">
      <c r="B32" s="1256" t="s">
        <v>397</v>
      </c>
      <c r="C32" s="1256"/>
      <c r="D32" s="1256"/>
      <c r="E32" s="1256"/>
      <c r="F32" s="1256"/>
      <c r="G32" s="1256"/>
      <c r="H32" s="1256"/>
      <c r="I32" s="1256"/>
      <c r="J32" s="1256"/>
      <c r="K32" s="1256"/>
      <c r="L32" s="1256"/>
      <c r="M32" s="1256"/>
      <c r="N32" s="1256"/>
      <c r="O32" s="1256"/>
      <c r="P32" s="1256"/>
      <c r="Q32" s="1256"/>
      <c r="R32" s="1256"/>
      <c r="S32" s="1256"/>
      <c r="T32" s="1256"/>
      <c r="U32" s="1256"/>
      <c r="V32" s="1256"/>
      <c r="W32" s="1256"/>
      <c r="X32" s="1256"/>
      <c r="Y32" s="1256"/>
    </row>
    <row r="33" spans="1:25" ht="12" customHeight="1">
      <c r="B33" s="1257"/>
      <c r="C33" s="1257"/>
      <c r="D33" s="1257"/>
      <c r="E33" s="1257"/>
      <c r="F33" s="1257"/>
      <c r="G33" s="1257"/>
      <c r="H33" s="1257"/>
      <c r="I33" s="1257"/>
      <c r="J33" s="1257"/>
      <c r="K33" s="1257"/>
      <c r="L33" s="1257"/>
      <c r="M33" s="1257"/>
      <c r="N33" s="1257"/>
      <c r="O33" s="1257"/>
      <c r="P33" s="1257"/>
      <c r="Q33" s="1257"/>
      <c r="R33" s="1257"/>
      <c r="S33" s="1257"/>
      <c r="T33" s="1257"/>
      <c r="U33" s="1257"/>
      <c r="V33" s="1257"/>
      <c r="W33" s="1257"/>
      <c r="X33" s="1257"/>
      <c r="Y33" s="1257"/>
    </row>
    <row r="34" spans="1:25" ht="12" customHeight="1">
      <c r="B34" s="1258" t="s">
        <v>398</v>
      </c>
      <c r="C34" s="1258"/>
      <c r="D34" s="1258"/>
      <c r="E34" s="1258"/>
      <c r="F34" s="1258"/>
      <c r="G34" s="1258"/>
      <c r="H34" s="1258"/>
      <c r="I34" s="1258"/>
      <c r="J34" s="1258"/>
      <c r="K34" s="1258"/>
      <c r="L34" s="1258"/>
      <c r="M34" s="1258"/>
      <c r="N34" s="1258"/>
      <c r="O34" s="1258"/>
      <c r="P34" s="1258"/>
      <c r="Q34" s="1258"/>
      <c r="R34" s="1258"/>
      <c r="S34" s="1258"/>
      <c r="T34" s="1258"/>
      <c r="U34" s="1258"/>
      <c r="V34" s="1258"/>
      <c r="W34" s="1258"/>
      <c r="X34" s="1258"/>
      <c r="Y34" s="1258"/>
    </row>
    <row r="35" spans="1:25" ht="12" customHeight="1">
      <c r="B35" s="1259"/>
      <c r="C35" s="1259"/>
      <c r="D35" s="1259"/>
      <c r="E35" s="1259"/>
      <c r="F35" s="1259"/>
      <c r="G35" s="1259"/>
      <c r="H35" s="1259"/>
      <c r="I35" s="1259"/>
      <c r="J35" s="1259"/>
      <c r="K35" s="1259"/>
      <c r="L35" s="1259"/>
      <c r="M35" s="1259"/>
      <c r="N35" s="1259"/>
      <c r="O35" s="1259"/>
      <c r="P35" s="1259"/>
      <c r="Q35" s="1259"/>
      <c r="R35" s="1259"/>
      <c r="S35" s="1259"/>
      <c r="T35" s="1259"/>
      <c r="U35" s="1259"/>
      <c r="V35" s="1259"/>
      <c r="W35" s="1259"/>
      <c r="X35" s="1259"/>
      <c r="Y35" s="1259"/>
    </row>
    <row r="36" spans="1:25" ht="9" customHeight="1">
      <c r="A36" s="73"/>
    </row>
    <row r="37" spans="1:25" ht="15" customHeight="1">
      <c r="A37" s="1" t="s">
        <v>399</v>
      </c>
    </row>
    <row r="38" spans="1:25" ht="15" customHeight="1">
      <c r="B38" s="74" t="s">
        <v>400</v>
      </c>
      <c r="C38" s="75"/>
      <c r="D38" s="75"/>
      <c r="E38" s="75"/>
      <c r="F38" s="75"/>
      <c r="G38" s="75"/>
      <c r="H38" s="75"/>
      <c r="I38" s="76"/>
      <c r="J38" s="1260"/>
      <c r="K38" s="1261"/>
      <c r="L38" s="1261"/>
      <c r="M38" s="1261"/>
      <c r="N38" s="57" t="s">
        <v>378</v>
      </c>
      <c r="O38" s="77" t="s">
        <v>401</v>
      </c>
      <c r="P38" s="53"/>
      <c r="Q38" s="53"/>
      <c r="R38" s="53"/>
      <c r="S38" s="132"/>
      <c r="T38" s="78"/>
      <c r="U38" s="1262"/>
      <c r="V38" s="1263"/>
      <c r="W38" s="1263"/>
      <c r="X38" s="1263"/>
      <c r="Y38" s="57" t="s">
        <v>378</v>
      </c>
    </row>
    <row r="39" spans="1:25" ht="15" customHeight="1">
      <c r="B39" s="74" t="s">
        <v>402</v>
      </c>
      <c r="C39" s="75"/>
      <c r="D39" s="75"/>
      <c r="E39" s="75"/>
      <c r="F39" s="75"/>
      <c r="G39" s="75"/>
      <c r="H39" s="75"/>
      <c r="I39" s="76"/>
      <c r="J39" s="1260"/>
      <c r="K39" s="1261"/>
      <c r="L39" s="1261"/>
      <c r="M39" s="1261"/>
      <c r="N39" s="57" t="s">
        <v>378</v>
      </c>
      <c r="O39" s="77" t="s">
        <v>403</v>
      </c>
      <c r="P39" s="53"/>
      <c r="Q39" s="53"/>
      <c r="R39" s="53"/>
      <c r="S39" s="132"/>
      <c r="T39" s="78"/>
      <c r="U39" s="1262"/>
      <c r="V39" s="1263"/>
      <c r="W39" s="1263"/>
      <c r="X39" s="1263"/>
      <c r="Y39" s="57" t="s">
        <v>378</v>
      </c>
    </row>
    <row r="40" spans="1:25" ht="15" customHeight="1">
      <c r="B40" s="79"/>
      <c r="C40" s="79"/>
      <c r="D40" s="79"/>
      <c r="E40" s="79"/>
      <c r="F40" s="80"/>
      <c r="G40" s="80"/>
      <c r="H40" s="62"/>
      <c r="I40" s="79"/>
      <c r="J40" s="79"/>
      <c r="K40" s="79"/>
      <c r="L40" s="79"/>
      <c r="M40" s="74"/>
      <c r="N40" s="53"/>
      <c r="O40" s="53"/>
      <c r="P40" s="53" t="s">
        <v>374</v>
      </c>
      <c r="Q40" s="131"/>
      <c r="R40" s="51"/>
      <c r="S40" s="131"/>
      <c r="T40" s="81"/>
      <c r="U40" s="1275">
        <f>SUM(U38:X39)</f>
        <v>0</v>
      </c>
      <c r="V40" s="1276"/>
      <c r="W40" s="1276"/>
      <c r="X40" s="1276"/>
      <c r="Y40" s="57" t="s">
        <v>378</v>
      </c>
    </row>
    <row r="41" spans="1:25" ht="15" customHeight="1">
      <c r="B41" s="19"/>
      <c r="C41" s="19"/>
      <c r="D41" s="19"/>
      <c r="E41" s="19"/>
      <c r="F41" s="82"/>
      <c r="G41" s="82"/>
      <c r="I41" s="19"/>
      <c r="J41" s="19"/>
      <c r="K41" s="19"/>
      <c r="L41" s="19"/>
      <c r="M41" s="83" t="s">
        <v>404</v>
      </c>
      <c r="N41" s="53"/>
      <c r="O41" s="53"/>
      <c r="P41" s="53"/>
      <c r="Q41" s="131"/>
      <c r="R41" s="51"/>
      <c r="S41" s="131"/>
      <c r="T41" s="132"/>
      <c r="U41" s="1277" t="e">
        <f>ROUNDDOWN(U40/(J38+J39),3)</f>
        <v>#DIV/0!</v>
      </c>
      <c r="V41" s="1278"/>
      <c r="W41" s="1278"/>
      <c r="X41" s="1278"/>
      <c r="Y41" s="57"/>
    </row>
    <row r="42" spans="1:25" ht="6" customHeight="1">
      <c r="B42" s="19"/>
      <c r="C42" s="19"/>
      <c r="D42" s="19"/>
      <c r="E42" s="19"/>
      <c r="F42" s="82"/>
      <c r="G42" s="82"/>
      <c r="I42" s="19"/>
      <c r="J42" s="19"/>
      <c r="K42" s="19"/>
      <c r="L42" s="19"/>
      <c r="M42" s="12"/>
      <c r="Q42" s="19"/>
      <c r="R42" s="129"/>
      <c r="S42" s="19"/>
      <c r="T42" s="19"/>
      <c r="U42" s="84"/>
      <c r="V42" s="85"/>
      <c r="W42" s="85"/>
      <c r="X42" s="85"/>
    </row>
    <row r="43" spans="1:25" ht="12" customHeight="1">
      <c r="B43" s="1279" t="s">
        <v>405</v>
      </c>
      <c r="C43" s="1279"/>
      <c r="D43" s="1279"/>
      <c r="E43" s="1279"/>
      <c r="F43" s="1279"/>
      <c r="G43" s="1279"/>
      <c r="H43" s="1279"/>
      <c r="I43" s="1279"/>
      <c r="J43" s="1279"/>
      <c r="K43" s="1279"/>
      <c r="L43" s="1279"/>
      <c r="M43" s="1279"/>
      <c r="N43" s="1279"/>
      <c r="O43" s="1279"/>
      <c r="P43" s="1279"/>
      <c r="Q43" s="1279"/>
      <c r="R43" s="1279"/>
      <c r="S43" s="1279"/>
      <c r="T43" s="1279"/>
      <c r="U43" s="1279"/>
      <c r="V43" s="1279"/>
      <c r="W43" s="1279"/>
      <c r="X43" s="1279"/>
      <c r="Y43" s="1279"/>
    </row>
    <row r="44" spans="1:25" ht="12" customHeight="1">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row>
    <row r="45" spans="1:25" ht="15" customHeight="1">
      <c r="A45" s="1" t="s">
        <v>406</v>
      </c>
    </row>
    <row r="46" spans="1:25" ht="15" customHeight="1">
      <c r="B46" s="1234" t="s">
        <v>370</v>
      </c>
      <c r="C46" s="1235"/>
      <c r="D46" s="1235"/>
      <c r="E46" s="1235"/>
      <c r="F46" s="1235"/>
      <c r="G46" s="1235"/>
      <c r="H46" s="1235"/>
      <c r="I46" s="1235"/>
      <c r="J46" s="1235"/>
      <c r="K46" s="1235"/>
      <c r="L46" s="1236"/>
      <c r="M46" s="1240" t="s">
        <v>371</v>
      </c>
      <c r="N46" s="1241"/>
      <c r="O46" s="1241"/>
      <c r="P46" s="1241"/>
      <c r="Q46" s="1241"/>
      <c r="R46" s="1241"/>
      <c r="S46" s="1241"/>
      <c r="T46" s="1241"/>
      <c r="U46" s="1241"/>
      <c r="V46" s="1241"/>
      <c r="W46" s="1241"/>
      <c r="X46" s="1241"/>
      <c r="Y46" s="1242"/>
    </row>
    <row r="47" spans="1:25" ht="15" customHeight="1">
      <c r="B47" s="1237"/>
      <c r="C47" s="1238"/>
      <c r="D47" s="1238"/>
      <c r="E47" s="1238"/>
      <c r="F47" s="1238"/>
      <c r="G47" s="1238"/>
      <c r="H47" s="1238"/>
      <c r="I47" s="1238"/>
      <c r="J47" s="1238"/>
      <c r="K47" s="1238"/>
      <c r="L47" s="1239"/>
      <c r="M47" s="1240" t="s">
        <v>372</v>
      </c>
      <c r="N47" s="1241"/>
      <c r="O47" s="1241"/>
      <c r="P47" s="1242"/>
      <c r="Q47" s="1240" t="s">
        <v>373</v>
      </c>
      <c r="R47" s="1241"/>
      <c r="S47" s="1241"/>
      <c r="T47" s="1242"/>
      <c r="U47" s="1240" t="s">
        <v>374</v>
      </c>
      <c r="V47" s="1241"/>
      <c r="W47" s="1241"/>
      <c r="X47" s="1241"/>
      <c r="Y47" s="1242"/>
    </row>
    <row r="48" spans="1:25" ht="15" customHeight="1">
      <c r="B48" s="61" t="s">
        <v>375</v>
      </c>
      <c r="C48" s="62"/>
      <c r="D48" s="62"/>
      <c r="E48" s="62"/>
      <c r="F48" s="62"/>
      <c r="G48" s="62"/>
      <c r="H48" s="62"/>
      <c r="I48" s="62"/>
      <c r="J48" s="62"/>
      <c r="K48" s="62"/>
      <c r="L48" s="62"/>
      <c r="M48" s="1267">
        <f>M15</f>
        <v>0</v>
      </c>
      <c r="N48" s="1268"/>
      <c r="O48" s="1268"/>
      <c r="P48" s="86" t="s">
        <v>376</v>
      </c>
      <c r="Q48" s="1267">
        <f>Q15</f>
        <v>0</v>
      </c>
      <c r="R48" s="1268"/>
      <c r="S48" s="1268"/>
      <c r="T48" s="87" t="s">
        <v>376</v>
      </c>
      <c r="U48" s="88" t="s">
        <v>377</v>
      </c>
      <c r="V48" s="1268">
        <f>V15</f>
        <v>0</v>
      </c>
      <c r="W48" s="1268"/>
      <c r="X48" s="1268"/>
      <c r="Y48" s="87" t="s">
        <v>378</v>
      </c>
    </row>
    <row r="49" spans="1:25" ht="15" customHeight="1">
      <c r="B49" s="1269" t="s">
        <v>407</v>
      </c>
      <c r="C49" s="1270"/>
      <c r="D49" s="1270"/>
      <c r="E49" s="1270"/>
      <c r="F49" s="1270"/>
      <c r="G49" s="1270"/>
      <c r="H49" s="1270"/>
      <c r="I49" s="1270"/>
      <c r="J49" s="1270"/>
      <c r="K49" s="1270"/>
      <c r="L49" s="1271"/>
      <c r="M49" s="1272"/>
      <c r="N49" s="1273"/>
      <c r="O49" s="1273"/>
      <c r="P49" s="89" t="s">
        <v>376</v>
      </c>
      <c r="Q49" s="1272"/>
      <c r="R49" s="1273"/>
      <c r="S49" s="1273"/>
      <c r="T49" s="90" t="s">
        <v>376</v>
      </c>
      <c r="U49" s="91" t="s">
        <v>408</v>
      </c>
      <c r="V49" s="1274">
        <f>M49+Q49</f>
        <v>0</v>
      </c>
      <c r="W49" s="1274"/>
      <c r="X49" s="127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47" t="s">
        <v>383</v>
      </c>
      <c r="C51" s="1248"/>
      <c r="D51" s="1248"/>
      <c r="E51" s="1248"/>
      <c r="F51" s="1248"/>
      <c r="G51" s="1248"/>
      <c r="H51" s="1248"/>
      <c r="I51" s="1248"/>
      <c r="J51" s="1248"/>
      <c r="K51" s="1248"/>
      <c r="L51" s="1248"/>
      <c r="M51" s="1248"/>
      <c r="N51" s="1248"/>
      <c r="O51" s="1248"/>
      <c r="P51" s="1248"/>
      <c r="Q51" s="1248"/>
      <c r="R51" s="1248"/>
      <c r="S51" s="1248"/>
      <c r="T51" s="1248"/>
      <c r="U51" s="1248"/>
      <c r="V51" s="1248"/>
      <c r="W51" s="1248"/>
      <c r="X51" s="1248"/>
      <c r="Y51" s="1248"/>
    </row>
    <row r="52" spans="1:25" ht="12" customHeight="1">
      <c r="C52" s="73" t="s">
        <v>384</v>
      </c>
    </row>
    <row r="53" spans="1:25" ht="12" customHeight="1">
      <c r="C53" s="73"/>
    </row>
    <row r="54" spans="1:25" ht="15" customHeight="1">
      <c r="A54" s="1" t="s">
        <v>409</v>
      </c>
    </row>
    <row r="55" spans="1:25" ht="15" customHeight="1">
      <c r="P55" s="93"/>
      <c r="Q55" s="1280" t="s">
        <v>410</v>
      </c>
      <c r="R55" s="1281"/>
      <c r="S55" s="1282"/>
      <c r="T55" s="94" t="s">
        <v>411</v>
      </c>
      <c r="U55" s="1283"/>
      <c r="V55" s="1283"/>
      <c r="W55" s="1283"/>
      <c r="X55" s="1283"/>
      <c r="Y55" s="57" t="s">
        <v>412</v>
      </c>
    </row>
    <row r="56" spans="1:25" ht="15" customHeight="1">
      <c r="Q56" s="19"/>
      <c r="R56" s="19"/>
      <c r="S56" s="19"/>
      <c r="T56" s="19"/>
    </row>
    <row r="57" spans="1:25" ht="15" customHeight="1">
      <c r="A57" s="1" t="s">
        <v>413</v>
      </c>
      <c r="V57" s="1284" t="s">
        <v>414</v>
      </c>
      <c r="W57" s="1284"/>
      <c r="X57" s="1284" t="s">
        <v>415</v>
      </c>
      <c r="Y57" s="1284"/>
    </row>
    <row r="58" spans="1:25" ht="15" customHeight="1">
      <c r="V58" s="1284"/>
      <c r="W58" s="1284"/>
      <c r="X58" s="1284"/>
      <c r="Y58" s="1284"/>
    </row>
    <row r="59" spans="1:25"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c r="W59" s="1288"/>
      <c r="X59" s="1287"/>
      <c r="Y59" s="1288"/>
    </row>
    <row r="60" spans="1:25"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25"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c r="W61" s="1288"/>
      <c r="X61" s="1287"/>
      <c r="Y61" s="1288"/>
    </row>
    <row r="62" spans="1:25"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25" ht="15" customHeight="1">
      <c r="Q63" s="19"/>
      <c r="R63" s="19"/>
      <c r="S63" s="19"/>
      <c r="T63" s="19"/>
    </row>
    <row r="64" spans="1:25" ht="12" customHeight="1">
      <c r="B64" s="152"/>
      <c r="N64" s="28"/>
      <c r="O64" s="28"/>
      <c r="P64" s="28"/>
      <c r="Q64" s="153"/>
      <c r="R64" s="19"/>
      <c r="S64" s="19"/>
      <c r="T64" s="18"/>
    </row>
    <row r="65" spans="1:40" ht="24.95" customHeight="1">
      <c r="A65" s="1291" t="s">
        <v>420</v>
      </c>
      <c r="B65" s="1291"/>
      <c r="C65" s="1291"/>
      <c r="D65" s="1291"/>
      <c r="E65" s="1291"/>
      <c r="F65" s="1291"/>
      <c r="G65" s="1291"/>
      <c r="H65" s="1291"/>
      <c r="I65" s="1291"/>
      <c r="J65" s="1291"/>
      <c r="K65" s="1291"/>
      <c r="L65" s="1291"/>
      <c r="M65" s="1291"/>
      <c r="N65" s="1041" t="s">
        <v>421</v>
      </c>
      <c r="O65" s="1047"/>
      <c r="P65" s="1294" t="s">
        <v>422</v>
      </c>
      <c r="Q65" s="1295"/>
      <c r="R65" s="1295"/>
      <c r="S65" s="1296"/>
      <c r="T65" s="148" t="s">
        <v>423</v>
      </c>
      <c r="U65" s="1297"/>
      <c r="V65" s="1298"/>
      <c r="W65" s="1298"/>
      <c r="X65" s="1299"/>
      <c r="Y65" s="57" t="s">
        <v>424</v>
      </c>
    </row>
    <row r="66" spans="1:40" ht="24.95" customHeight="1">
      <c r="A66" s="1291"/>
      <c r="B66" s="1291"/>
      <c r="C66" s="1291"/>
      <c r="D66" s="1291"/>
      <c r="E66" s="1291"/>
      <c r="F66" s="1291"/>
      <c r="G66" s="1291"/>
      <c r="H66" s="1291"/>
      <c r="I66" s="1291"/>
      <c r="J66" s="1291"/>
      <c r="K66" s="1291"/>
      <c r="L66" s="1291"/>
      <c r="M66" s="1291"/>
      <c r="N66" s="1301"/>
      <c r="O66" s="1302"/>
      <c r="P66" s="1294" t="s">
        <v>425</v>
      </c>
      <c r="Q66" s="1295"/>
      <c r="R66" s="1295"/>
      <c r="S66" s="1296"/>
      <c r="T66" s="148" t="s">
        <v>426</v>
      </c>
      <c r="U66" s="1297"/>
      <c r="V66" s="1298"/>
      <c r="W66" s="1298"/>
      <c r="X66" s="1299"/>
      <c r="Y66" s="57" t="s">
        <v>412</v>
      </c>
      <c r="AM66" s="154"/>
      <c r="AN66" s="154"/>
    </row>
    <row r="67" spans="1:40" ht="24.95" customHeight="1">
      <c r="A67" s="1291" t="s">
        <v>427</v>
      </c>
      <c r="B67" s="1291"/>
      <c r="C67" s="1291"/>
      <c r="D67" s="1291"/>
      <c r="E67" s="1291"/>
      <c r="F67" s="1291"/>
      <c r="G67" s="1291"/>
      <c r="H67" s="1291"/>
      <c r="I67" s="1291"/>
      <c r="J67" s="1291"/>
      <c r="K67" s="1291"/>
      <c r="L67" s="1291"/>
      <c r="M67" s="1291"/>
      <c r="N67" s="1292" t="s">
        <v>428</v>
      </c>
      <c r="O67" s="1293"/>
      <c r="P67" s="1294" t="s">
        <v>422</v>
      </c>
      <c r="Q67" s="1295"/>
      <c r="R67" s="1295"/>
      <c r="S67" s="1296"/>
      <c r="T67" s="148" t="s">
        <v>429</v>
      </c>
      <c r="U67" s="1297"/>
      <c r="V67" s="1298"/>
      <c r="W67" s="1298"/>
      <c r="X67" s="1299"/>
      <c r="Y67" s="57" t="s">
        <v>424</v>
      </c>
      <c r="AM67" s="154">
        <v>1</v>
      </c>
      <c r="AN67" s="154">
        <v>2</v>
      </c>
    </row>
    <row r="68" spans="1:40" ht="24.95" customHeight="1">
      <c r="A68" s="1291"/>
      <c r="B68" s="1291"/>
      <c r="C68" s="1291"/>
      <c r="D68" s="1291"/>
      <c r="E68" s="1291"/>
      <c r="F68" s="1291"/>
      <c r="G68" s="1291"/>
      <c r="H68" s="1291"/>
      <c r="I68" s="1291"/>
      <c r="J68" s="1291"/>
      <c r="K68" s="1291"/>
      <c r="L68" s="1291"/>
      <c r="M68" s="1291"/>
      <c r="N68" s="1043"/>
      <c r="O68" s="1070"/>
      <c r="P68" s="1294" t="s">
        <v>425</v>
      </c>
      <c r="Q68" s="1295"/>
      <c r="R68" s="1295"/>
      <c r="S68" s="1296"/>
      <c r="T68" s="148" t="s">
        <v>430</v>
      </c>
      <c r="U68" s="1297"/>
      <c r="V68" s="1298"/>
      <c r="W68" s="1298"/>
      <c r="X68" s="1299"/>
      <c r="Y68" s="57" t="s">
        <v>412</v>
      </c>
      <c r="AM68" s="154">
        <v>2</v>
      </c>
      <c r="AN68" s="154">
        <v>3</v>
      </c>
    </row>
    <row r="69" spans="1:40" ht="13.5" customHeight="1">
      <c r="A69" s="60"/>
      <c r="B69" s="60"/>
      <c r="C69" s="60"/>
      <c r="D69" s="60"/>
      <c r="E69" s="60"/>
      <c r="F69" s="60"/>
      <c r="G69" s="60"/>
      <c r="H69" s="60"/>
      <c r="I69" s="60"/>
      <c r="J69" s="60"/>
      <c r="K69" s="60"/>
      <c r="L69" s="60"/>
      <c r="M69" s="60"/>
      <c r="N69" s="153"/>
      <c r="O69" s="153"/>
      <c r="P69" s="153"/>
      <c r="Q69" s="153"/>
      <c r="R69" s="153"/>
      <c r="S69" s="153"/>
      <c r="T69" s="18"/>
      <c r="AM69" s="154">
        <v>3</v>
      </c>
    </row>
    <row r="70" spans="1:40" ht="24.95" customHeight="1">
      <c r="A70" s="1291" t="s">
        <v>431</v>
      </c>
      <c r="B70" s="1291"/>
      <c r="C70" s="1291"/>
      <c r="D70" s="1291"/>
      <c r="E70" s="1291"/>
      <c r="F70" s="1291"/>
      <c r="G70" s="1291"/>
      <c r="H70" s="1291"/>
      <c r="I70" s="1291"/>
      <c r="J70" s="1291"/>
      <c r="K70" s="1291"/>
      <c r="L70" s="1291"/>
      <c r="M70" s="1291"/>
      <c r="N70" s="1312" t="s">
        <v>421</v>
      </c>
      <c r="O70" s="1313"/>
      <c r="P70" s="1316" t="s">
        <v>422</v>
      </c>
      <c r="Q70" s="1317"/>
      <c r="R70" s="1317"/>
      <c r="S70" s="1318"/>
      <c r="T70" s="155" t="s">
        <v>432</v>
      </c>
      <c r="U70" s="1319"/>
      <c r="V70" s="1320"/>
      <c r="W70" s="1320"/>
      <c r="X70" s="1321"/>
      <c r="Y70" s="156" t="s">
        <v>424</v>
      </c>
      <c r="AM70" s="154">
        <v>4</v>
      </c>
    </row>
    <row r="71" spans="1:40" ht="24.95" customHeight="1">
      <c r="A71" s="1291"/>
      <c r="B71" s="1291"/>
      <c r="C71" s="1291"/>
      <c r="D71" s="1291"/>
      <c r="E71" s="1291"/>
      <c r="F71" s="1291"/>
      <c r="G71" s="1291"/>
      <c r="H71" s="1291"/>
      <c r="I71" s="1291"/>
      <c r="J71" s="1291"/>
      <c r="K71" s="1291"/>
      <c r="L71" s="1291"/>
      <c r="M71" s="1291"/>
      <c r="N71" s="1314"/>
      <c r="O71" s="1315"/>
      <c r="P71" s="1294" t="s">
        <v>425</v>
      </c>
      <c r="Q71" s="1295"/>
      <c r="R71" s="1295"/>
      <c r="S71" s="1296"/>
      <c r="T71" s="148" t="s">
        <v>433</v>
      </c>
      <c r="U71" s="1297"/>
      <c r="V71" s="1298"/>
      <c r="W71" s="1298"/>
      <c r="X71" s="1299"/>
      <c r="Y71" s="157" t="s">
        <v>412</v>
      </c>
      <c r="AM71" s="154">
        <v>5</v>
      </c>
    </row>
    <row r="72" spans="1:40" ht="24.95" customHeight="1">
      <c r="A72" s="1291" t="s">
        <v>434</v>
      </c>
      <c r="B72" s="1291"/>
      <c r="C72" s="1291"/>
      <c r="D72" s="1291"/>
      <c r="E72" s="1291"/>
      <c r="F72" s="1291"/>
      <c r="G72" s="1291"/>
      <c r="H72" s="1291"/>
      <c r="I72" s="1291"/>
      <c r="J72" s="1291"/>
      <c r="K72" s="1291"/>
      <c r="L72" s="1291"/>
      <c r="M72" s="1291"/>
      <c r="N72" s="1303" t="s">
        <v>428</v>
      </c>
      <c r="O72" s="1293"/>
      <c r="P72" s="1294" t="s">
        <v>422</v>
      </c>
      <c r="Q72" s="1295"/>
      <c r="R72" s="1295"/>
      <c r="S72" s="1296"/>
      <c r="T72" s="148" t="s">
        <v>435</v>
      </c>
      <c r="U72" s="1297"/>
      <c r="V72" s="1298"/>
      <c r="W72" s="1298"/>
      <c r="X72" s="1299"/>
      <c r="Y72" s="157" t="s">
        <v>424</v>
      </c>
    </row>
    <row r="73" spans="1:40" ht="24.95" customHeight="1">
      <c r="A73" s="1291"/>
      <c r="B73" s="1291"/>
      <c r="C73" s="1291"/>
      <c r="D73" s="1291"/>
      <c r="E73" s="1291"/>
      <c r="F73" s="1291"/>
      <c r="G73" s="1291"/>
      <c r="H73" s="1291"/>
      <c r="I73" s="1291"/>
      <c r="J73" s="1291"/>
      <c r="K73" s="1291"/>
      <c r="L73" s="1291"/>
      <c r="M73" s="1291"/>
      <c r="N73" s="1304"/>
      <c r="O73" s="1305"/>
      <c r="P73" s="1306" t="s">
        <v>425</v>
      </c>
      <c r="Q73" s="1307"/>
      <c r="R73" s="1307"/>
      <c r="S73" s="1308"/>
      <c r="T73" s="158" t="s">
        <v>436</v>
      </c>
      <c r="U73" s="1309"/>
      <c r="V73" s="1310"/>
      <c r="W73" s="1310"/>
      <c r="X73" s="1311"/>
      <c r="Y73" s="159"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47" t="s">
        <v>439</v>
      </c>
      <c r="I77" s="1247"/>
      <c r="J77" s="1247"/>
      <c r="K77" s="1247"/>
      <c r="L77" s="1247"/>
      <c r="M77" s="1247"/>
      <c r="N77" s="1247"/>
      <c r="O77" s="1247"/>
      <c r="P77" s="1247"/>
      <c r="Q77" s="1247"/>
      <c r="R77" s="1247"/>
      <c r="S77" s="1247"/>
      <c r="T77" s="1247"/>
      <c r="U77" s="1247"/>
      <c r="V77" s="1247"/>
      <c r="W77" s="1247"/>
      <c r="X77" s="1247"/>
      <c r="Y77" s="1322"/>
    </row>
    <row r="78" spans="1:40" ht="15" customHeight="1">
      <c r="B78" s="2"/>
      <c r="C78" s="1" t="s">
        <v>440</v>
      </c>
      <c r="I78" s="1323" t="s">
        <v>441</v>
      </c>
      <c r="J78" s="1324"/>
      <c r="K78" s="160"/>
      <c r="L78" s="1" t="s">
        <v>442</v>
      </c>
      <c r="N78" s="160"/>
      <c r="O78" s="1" t="s">
        <v>443</v>
      </c>
      <c r="T78" s="8" t="s">
        <v>444</v>
      </c>
      <c r="U78" s="1325" t="str">
        <f>IFERROR(U79+U114,"")</f>
        <v/>
      </c>
      <c r="V78" s="1325"/>
      <c r="W78" s="1325"/>
      <c r="X78" s="1325"/>
      <c r="Y78" s="9" t="s">
        <v>445</v>
      </c>
      <c r="Z78" s="161"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325" t="str">
        <f>IFERROR(IF(OR(AB80="20人未満",$C$123=1),(E81*Q81)+(E83*Q83)+(E85*Q85)+(E87*Q87)+(E89*Q89)+(E92*Q92)+(E95*0.5*Q95),(E98*Q98)+(E100*Q100)+(E102*Q102)+(E104*Q104)+(E106*Q106)+(E109*Q109)+(E112*0.5*Q112)),"")</f>
        <v/>
      </c>
      <c r="V79" s="1325"/>
      <c r="W79" s="1325"/>
      <c r="X79" s="1325"/>
      <c r="Y79" s="9" t="s">
        <v>184</v>
      </c>
    </row>
    <row r="80" spans="1:40" ht="30" customHeight="1">
      <c r="B80" s="1326" t="s">
        <v>447</v>
      </c>
      <c r="C80" s="968"/>
      <c r="D80" s="968"/>
      <c r="E80" s="968"/>
      <c r="F80" s="968"/>
      <c r="G80" s="968"/>
      <c r="H80" s="968"/>
      <c r="I80" s="968"/>
      <c r="J80" s="968"/>
      <c r="K80" s="968"/>
      <c r="L80" s="968"/>
      <c r="M80" s="968"/>
      <c r="N80" s="968"/>
      <c r="O80" s="968"/>
      <c r="P80" s="968"/>
      <c r="Q80" s="968"/>
      <c r="R80" s="968"/>
      <c r="S80" s="1327"/>
      <c r="T80" s="8"/>
      <c r="U80" s="162"/>
      <c r="V80" s="162"/>
      <c r="W80" s="162"/>
      <c r="X80" s="162"/>
      <c r="Y80" s="9"/>
      <c r="AB80" s="161" t="str">
        <f>IF(N163="","未入力",IF(N163&gt;=20,"20人以上","20人未満"))</f>
        <v>未入力</v>
      </c>
    </row>
    <row r="81" spans="2:31" ht="32.25" customHeight="1">
      <c r="B81" s="1328" t="s">
        <v>448</v>
      </c>
      <c r="C81" s="962"/>
      <c r="D81" s="18" t="s">
        <v>449</v>
      </c>
      <c r="E81" s="1329"/>
      <c r="F81" s="1330"/>
      <c r="G81" s="1330"/>
      <c r="H81" s="1" t="s">
        <v>450</v>
      </c>
      <c r="K81" s="19" t="s">
        <v>188</v>
      </c>
      <c r="M81" s="1331" t="s">
        <v>451</v>
      </c>
      <c r="N81" s="1331"/>
      <c r="O81" s="1331"/>
      <c r="P81" s="1331"/>
      <c r="Q81" s="1332" t="str">
        <f>IF(OR($AB$80="20人未満",$C$123=1),IF($K$78=1,$V$15,0)+IF($K$78=2,$V$15,0),"")</f>
        <v/>
      </c>
      <c r="R81" s="1332"/>
      <c r="S81" s="1" t="s">
        <v>378</v>
      </c>
      <c r="T81" s="8"/>
      <c r="U81" s="162"/>
      <c r="V81" s="162"/>
      <c r="W81" s="162"/>
      <c r="X81" s="162"/>
      <c r="Y81" s="9"/>
    </row>
    <row r="82" spans="2:31" ht="9" customHeight="1">
      <c r="B82" s="24"/>
      <c r="C82" s="15"/>
      <c r="D82" s="18"/>
      <c r="E82" s="29"/>
      <c r="F82" s="29"/>
      <c r="G82" s="29"/>
      <c r="K82" s="19"/>
      <c r="M82" s="20"/>
      <c r="N82" s="20"/>
      <c r="O82" s="20"/>
      <c r="P82" s="20"/>
      <c r="Q82" s="137"/>
      <c r="R82" s="137"/>
      <c r="T82" s="8"/>
      <c r="U82" s="162"/>
      <c r="V82" s="162"/>
      <c r="W82" s="162"/>
      <c r="X82" s="162"/>
      <c r="Y82" s="9"/>
    </row>
    <row r="83" spans="2:31" ht="27.75" customHeight="1">
      <c r="B83" s="1333" t="s">
        <v>452</v>
      </c>
      <c r="C83" s="962"/>
      <c r="D83" s="18" t="s">
        <v>449</v>
      </c>
      <c r="E83" s="1329"/>
      <c r="F83" s="1330"/>
      <c r="G83" s="1330"/>
      <c r="H83" s="1" t="s">
        <v>450</v>
      </c>
      <c r="K83" s="19" t="s">
        <v>188</v>
      </c>
      <c r="M83" s="1331" t="s">
        <v>451</v>
      </c>
      <c r="N83" s="1331"/>
      <c r="O83" s="1331"/>
      <c r="P83" s="1331"/>
      <c r="Q83" s="1332" t="str">
        <f>IF(OR($AB$80="20人未満",$C$123=1),IF($K$78=3,$V$15,0),"")</f>
        <v/>
      </c>
      <c r="R83" s="1332"/>
      <c r="S83" s="1" t="s">
        <v>378</v>
      </c>
      <c r="T83" s="8"/>
      <c r="U83" s="162"/>
      <c r="V83" s="162"/>
      <c r="W83" s="162"/>
      <c r="X83" s="162"/>
      <c r="Y83" s="9"/>
    </row>
    <row r="84" spans="2:31" ht="18" customHeight="1">
      <c r="B84" s="25"/>
      <c r="C84" s="26"/>
      <c r="D84" s="18"/>
      <c r="E84" s="133"/>
      <c r="F84" s="29"/>
      <c r="G84" s="29"/>
      <c r="K84" s="19"/>
      <c r="Q84" s="137"/>
      <c r="R84" s="137"/>
      <c r="T84" s="8"/>
      <c r="U84" s="162"/>
      <c r="V84" s="162"/>
      <c r="W84" s="162"/>
      <c r="X84" s="162"/>
      <c r="Y84" s="9"/>
    </row>
    <row r="85" spans="2:31" ht="18" customHeight="1">
      <c r="B85" s="1333" t="s">
        <v>453</v>
      </c>
      <c r="C85" s="962"/>
      <c r="D85" s="18" t="s">
        <v>449</v>
      </c>
      <c r="E85" s="1330"/>
      <c r="F85" s="1330"/>
      <c r="G85" s="1330"/>
      <c r="H85" s="1" t="s">
        <v>450</v>
      </c>
      <c r="K85" s="19" t="s">
        <v>188</v>
      </c>
      <c r="M85" s="1331" t="s">
        <v>451</v>
      </c>
      <c r="N85" s="1331"/>
      <c r="O85" s="1331"/>
      <c r="P85" s="1331"/>
      <c r="Q85" s="1332" t="str">
        <f>IF(OR($AB$80="20人未満",$C$123=1),IF($K$78=4,$V$15,0),"")</f>
        <v/>
      </c>
      <c r="R85" s="1332"/>
      <c r="S85" s="1" t="s">
        <v>378</v>
      </c>
      <c r="T85" s="8"/>
      <c r="U85" s="162"/>
      <c r="V85" s="162"/>
      <c r="W85" s="162"/>
      <c r="X85" s="162"/>
      <c r="Y85" s="9"/>
    </row>
    <row r="86" spans="2:31" ht="18" customHeight="1">
      <c r="B86" s="25"/>
      <c r="C86" s="26"/>
      <c r="D86" s="18"/>
      <c r="E86" s="1330"/>
      <c r="F86" s="1330"/>
      <c r="G86" s="1330"/>
      <c r="K86" s="19"/>
      <c r="Q86" s="137"/>
      <c r="R86" s="137"/>
      <c r="T86" s="8"/>
      <c r="U86" s="162"/>
      <c r="V86" s="162"/>
      <c r="W86" s="162"/>
      <c r="X86" s="162"/>
      <c r="Y86" s="9"/>
    </row>
    <row r="87" spans="2:31" ht="18" customHeight="1">
      <c r="B87" s="1333" t="s">
        <v>454</v>
      </c>
      <c r="C87" s="962"/>
      <c r="D87" s="18" t="s">
        <v>449</v>
      </c>
      <c r="E87" s="1330"/>
      <c r="F87" s="1330"/>
      <c r="G87" s="1330"/>
      <c r="H87" s="1" t="s">
        <v>450</v>
      </c>
      <c r="K87" s="19" t="s">
        <v>188</v>
      </c>
      <c r="M87" s="1331" t="s">
        <v>451</v>
      </c>
      <c r="N87" s="1331"/>
      <c r="O87" s="1331"/>
      <c r="P87" s="1331"/>
      <c r="Q87" s="1332" t="str">
        <f>IF(OR($AB$80="20人未満",$C123=1),IF($K$78=5,$V$15,0),"")</f>
        <v/>
      </c>
      <c r="R87" s="1332"/>
      <c r="S87" s="1" t="s">
        <v>378</v>
      </c>
      <c r="T87" s="8"/>
      <c r="U87" s="162"/>
      <c r="V87" s="162"/>
      <c r="W87" s="162"/>
      <c r="X87" s="162"/>
      <c r="Y87" s="9"/>
    </row>
    <row r="88" spans="2:31" ht="18" customHeight="1">
      <c r="B88" s="25"/>
      <c r="C88" s="26"/>
      <c r="D88" s="18"/>
      <c r="E88" s="1330"/>
      <c r="F88" s="1330"/>
      <c r="G88" s="1330"/>
      <c r="K88" s="19"/>
      <c r="Q88" s="137"/>
      <c r="R88" s="137"/>
      <c r="T88" s="8"/>
      <c r="U88" s="162"/>
      <c r="V88" s="162"/>
      <c r="W88" s="162"/>
      <c r="X88" s="162"/>
      <c r="Y88" s="9"/>
    </row>
    <row r="89" spans="2:31" ht="33.75" customHeight="1">
      <c r="B89" s="1334" t="s">
        <v>455</v>
      </c>
      <c r="C89" s="1335"/>
      <c r="D89" s="27" t="s">
        <v>449</v>
      </c>
      <c r="E89" s="1336"/>
      <c r="F89" s="1336"/>
      <c r="G89" s="1336"/>
      <c r="H89" s="10" t="s">
        <v>450</v>
      </c>
      <c r="I89" s="10"/>
      <c r="J89" s="10"/>
      <c r="K89" s="28" t="s">
        <v>188</v>
      </c>
      <c r="L89" s="10"/>
      <c r="M89" s="1337" t="s">
        <v>451</v>
      </c>
      <c r="N89" s="1337"/>
      <c r="O89" s="1337"/>
      <c r="P89" s="1337"/>
      <c r="Q89" s="1338" t="str">
        <f>IF(OR($AB$80="20人未満",$C123=1),IF($N$78=2,$V$15,0)+IF($N$78=3,$V$15,0),"")</f>
        <v/>
      </c>
      <c r="R89" s="1338"/>
      <c r="S89" s="10" t="s">
        <v>378</v>
      </c>
      <c r="T89" s="8"/>
      <c r="U89" s="162"/>
      <c r="V89" s="162"/>
      <c r="W89" s="162"/>
      <c r="X89" s="162"/>
      <c r="Y89" s="9"/>
    </row>
    <row r="90" spans="2:31" ht="9" customHeight="1">
      <c r="B90" s="134"/>
      <c r="C90" s="135"/>
      <c r="D90" s="27"/>
      <c r="E90" s="136"/>
      <c r="F90" s="136"/>
      <c r="G90" s="136"/>
      <c r="H90" s="10"/>
      <c r="I90" s="10"/>
      <c r="J90" s="10"/>
      <c r="K90" s="28"/>
      <c r="L90" s="10"/>
      <c r="M90" s="10"/>
      <c r="N90" s="10"/>
      <c r="O90" s="10"/>
      <c r="P90" s="10"/>
      <c r="Q90" s="29"/>
      <c r="R90" s="29"/>
      <c r="S90" s="10"/>
      <c r="T90" s="8"/>
      <c r="U90" s="162"/>
      <c r="V90" s="162"/>
      <c r="W90" s="162"/>
      <c r="X90" s="162"/>
      <c r="Y90" s="9"/>
    </row>
    <row r="91" spans="2:31" ht="22.5" customHeight="1">
      <c r="B91" s="1339" t="s">
        <v>456</v>
      </c>
      <c r="C91" s="1340"/>
      <c r="D91" s="1340"/>
      <c r="E91" s="1340"/>
      <c r="F91" s="1340"/>
      <c r="G91" s="1340"/>
      <c r="H91" s="1340"/>
      <c r="I91" s="1340"/>
      <c r="J91" s="1340"/>
      <c r="K91" s="1340"/>
      <c r="L91" s="1340"/>
      <c r="M91" s="1340"/>
      <c r="N91" s="1340"/>
      <c r="O91" s="1340"/>
      <c r="P91" s="1340"/>
      <c r="Q91" s="1340"/>
      <c r="R91" s="1340"/>
      <c r="S91" s="1341"/>
      <c r="T91" s="8"/>
      <c r="U91" s="138"/>
      <c r="V91" s="138"/>
      <c r="W91" s="138"/>
      <c r="X91" s="138"/>
      <c r="Y91" s="9"/>
    </row>
    <row r="92" spans="2:31" ht="33.75" customHeight="1">
      <c r="B92" s="1334" t="s">
        <v>457</v>
      </c>
      <c r="C92" s="1335"/>
      <c r="D92" s="27" t="s">
        <v>449</v>
      </c>
      <c r="E92" s="1342"/>
      <c r="F92" s="1342"/>
      <c r="G92" s="1342"/>
      <c r="H92" s="10" t="s">
        <v>450</v>
      </c>
      <c r="I92" s="10"/>
      <c r="J92" s="10"/>
      <c r="K92" s="28" t="s">
        <v>188</v>
      </c>
      <c r="L92" s="10"/>
      <c r="M92" s="1036" t="s">
        <v>458</v>
      </c>
      <c r="N92" s="1036"/>
      <c r="O92" s="1036"/>
      <c r="P92" s="1036"/>
      <c r="Q92" s="1343" t="str">
        <f>IF(OR($AB$80="20人未満",$C$123=1),IF(AC92="",0,AC92),"")</f>
        <v/>
      </c>
      <c r="R92" s="1343"/>
      <c r="S92" s="10" t="s">
        <v>378</v>
      </c>
      <c r="T92" s="8"/>
      <c r="U92" s="138"/>
      <c r="V92" s="138"/>
      <c r="W92" s="138"/>
      <c r="X92" s="138"/>
      <c r="Y92" s="9"/>
      <c r="AB92" s="260" t="e">
        <f>IF($U$41&gt;=0.5,"50％以上","50％未満")</f>
        <v>#DIV/0!</v>
      </c>
      <c r="AC92" s="15" t="e">
        <f>IF(AB92="50％以上",IF(OR(K78=1,K78=2),V49,""),"")</f>
        <v>#DIV/0!</v>
      </c>
      <c r="AD92" s="15" t="e">
        <f>IF(AB92="50％未満",IF(OR(K78=2,K78=1),U40,""),"")</f>
        <v>#DIV/0!</v>
      </c>
      <c r="AE92" s="15"/>
    </row>
    <row r="93" spans="2:31" ht="9" customHeight="1">
      <c r="B93" s="134"/>
      <c r="C93" s="135"/>
      <c r="D93" s="27"/>
      <c r="E93" s="95"/>
      <c r="F93" s="95"/>
      <c r="G93" s="95"/>
      <c r="H93" s="10"/>
      <c r="I93" s="10"/>
      <c r="J93" s="10"/>
      <c r="K93" s="28"/>
      <c r="L93" s="10"/>
      <c r="M93" s="10"/>
      <c r="N93" s="10"/>
      <c r="O93" s="10"/>
      <c r="P93" s="10"/>
      <c r="Q93" s="95"/>
      <c r="R93" s="95"/>
      <c r="S93" s="10"/>
      <c r="T93" s="8"/>
      <c r="U93" s="138"/>
      <c r="V93" s="138"/>
      <c r="W93" s="138"/>
      <c r="X93" s="138"/>
      <c r="Y93" s="9"/>
    </row>
    <row r="94" spans="2:31" ht="22.5" customHeight="1">
      <c r="B94" s="1339" t="s">
        <v>459</v>
      </c>
      <c r="C94" s="1340"/>
      <c r="D94" s="1340"/>
      <c r="E94" s="1340"/>
      <c r="F94" s="1340"/>
      <c r="G94" s="1340"/>
      <c r="H94" s="1340"/>
      <c r="I94" s="1340"/>
      <c r="J94" s="1340"/>
      <c r="K94" s="1340"/>
      <c r="L94" s="1340"/>
      <c r="M94" s="1340"/>
      <c r="N94" s="1340"/>
      <c r="O94" s="1340"/>
      <c r="P94" s="1340"/>
      <c r="Q94" s="1340"/>
      <c r="R94" s="1340"/>
      <c r="S94" s="1341"/>
      <c r="T94" s="8"/>
      <c r="U94" s="138"/>
      <c r="V94" s="138"/>
      <c r="W94" s="138"/>
      <c r="X94" s="138"/>
      <c r="Y94" s="9"/>
    </row>
    <row r="95" spans="2:31" ht="33.75" customHeight="1">
      <c r="B95" s="1334" t="s">
        <v>457</v>
      </c>
      <c r="C95" s="1335"/>
      <c r="D95" s="27" t="s">
        <v>449</v>
      </c>
      <c r="E95" s="1342"/>
      <c r="F95" s="1342"/>
      <c r="G95" s="1342"/>
      <c r="H95" s="96" t="s">
        <v>460</v>
      </c>
      <c r="I95" s="10"/>
      <c r="J95" s="10"/>
      <c r="K95" s="28" t="s">
        <v>188</v>
      </c>
      <c r="L95" s="10"/>
      <c r="M95" s="1036" t="s">
        <v>458</v>
      </c>
      <c r="N95" s="1036"/>
      <c r="O95" s="1036"/>
      <c r="P95" s="1036"/>
      <c r="Q95" s="1343" t="str">
        <f>IF(OR($AB$80="20人未満",$C$123=1),IF(AD92="",0,AD92),"")</f>
        <v/>
      </c>
      <c r="R95" s="1343"/>
      <c r="S95" s="10" t="s">
        <v>378</v>
      </c>
      <c r="T95" s="8"/>
      <c r="U95" s="138"/>
      <c r="V95" s="138"/>
      <c r="W95" s="138"/>
      <c r="X95" s="138"/>
      <c r="Y95" s="9"/>
    </row>
    <row r="96" spans="2:31" ht="9" customHeight="1">
      <c r="B96" s="134"/>
      <c r="C96" s="135"/>
      <c r="D96" s="27"/>
      <c r="E96" s="95"/>
      <c r="F96" s="95"/>
      <c r="G96" s="95"/>
      <c r="H96" s="96"/>
      <c r="I96" s="10"/>
      <c r="J96" s="10"/>
      <c r="K96" s="28"/>
      <c r="L96" s="10"/>
      <c r="M96" s="108"/>
      <c r="N96" s="108"/>
      <c r="O96" s="108"/>
      <c r="P96" s="108"/>
      <c r="Q96" s="95"/>
      <c r="R96" s="95"/>
      <c r="S96" s="10"/>
      <c r="T96" s="8"/>
      <c r="U96" s="138"/>
      <c r="V96" s="138"/>
      <c r="W96" s="138"/>
      <c r="X96" s="138"/>
      <c r="Y96" s="9"/>
    </row>
    <row r="97" spans="2:25" ht="30" customHeight="1">
      <c r="B97" s="1326" t="s">
        <v>461</v>
      </c>
      <c r="C97" s="968"/>
      <c r="D97" s="968"/>
      <c r="E97" s="968"/>
      <c r="F97" s="968"/>
      <c r="G97" s="968"/>
      <c r="H97" s="968"/>
      <c r="I97" s="968"/>
      <c r="J97" s="968"/>
      <c r="K97" s="968"/>
      <c r="L97" s="968"/>
      <c r="M97" s="968"/>
      <c r="N97" s="968"/>
      <c r="O97" s="968"/>
      <c r="P97" s="968"/>
      <c r="Q97" s="968"/>
      <c r="R97" s="968"/>
      <c r="S97" s="1327"/>
      <c r="T97" s="8"/>
      <c r="U97" s="162"/>
      <c r="V97" s="162"/>
      <c r="W97" s="162"/>
      <c r="X97" s="162"/>
      <c r="Y97" s="9"/>
    </row>
    <row r="98" spans="2:25" ht="32.25" customHeight="1">
      <c r="B98" s="1328" t="s">
        <v>448</v>
      </c>
      <c r="C98" s="962"/>
      <c r="D98" s="18" t="s">
        <v>449</v>
      </c>
      <c r="E98" s="1329"/>
      <c r="F98" s="1330"/>
      <c r="G98" s="1330"/>
      <c r="H98" s="1" t="s">
        <v>450</v>
      </c>
      <c r="K98" s="19" t="s">
        <v>188</v>
      </c>
      <c r="M98" s="1331" t="s">
        <v>451</v>
      </c>
      <c r="N98" s="1331"/>
      <c r="O98" s="1331"/>
      <c r="P98" s="1331"/>
      <c r="Q98" s="1344" t="str">
        <f>IF(AND($AB$80="20人以上",$C$123=""),IF($K$78=1,$V$15,0)+IF($K$78=2,$V$15,0),"")</f>
        <v/>
      </c>
      <c r="R98" s="1344"/>
      <c r="S98" s="1" t="s">
        <v>378</v>
      </c>
      <c r="T98" s="8"/>
      <c r="U98" s="162"/>
      <c r="V98" s="162"/>
      <c r="W98" s="162"/>
      <c r="X98" s="162"/>
      <c r="Y98" s="9"/>
    </row>
    <row r="99" spans="2:25" ht="9" customHeight="1">
      <c r="B99" s="24"/>
      <c r="C99" s="15"/>
      <c r="D99" s="18"/>
      <c r="E99" s="29"/>
      <c r="F99" s="29"/>
      <c r="G99" s="29"/>
      <c r="K99" s="19"/>
      <c r="M99" s="20"/>
      <c r="N99" s="20"/>
      <c r="O99" s="20"/>
      <c r="P99" s="20"/>
      <c r="Q99" s="137"/>
      <c r="R99" s="137"/>
      <c r="T99" s="8"/>
      <c r="U99" s="162"/>
      <c r="V99" s="162"/>
      <c r="W99" s="162"/>
      <c r="X99" s="162"/>
      <c r="Y99" s="9"/>
    </row>
    <row r="100" spans="2:25" ht="27.75" customHeight="1">
      <c r="B100" s="1333" t="s">
        <v>452</v>
      </c>
      <c r="C100" s="962"/>
      <c r="D100" s="18" t="s">
        <v>449</v>
      </c>
      <c r="E100" s="1329"/>
      <c r="F100" s="1330"/>
      <c r="G100" s="1330"/>
      <c r="H100" s="1" t="s">
        <v>450</v>
      </c>
      <c r="K100" s="19" t="s">
        <v>188</v>
      </c>
      <c r="M100" s="1331" t="s">
        <v>451</v>
      </c>
      <c r="N100" s="1331"/>
      <c r="O100" s="1331"/>
      <c r="P100" s="1331"/>
      <c r="Q100" s="1344" t="str">
        <f>IF(AND($AB$80="20人以上",$C$123=""),IF($K$78=3,$V$15,0),"")</f>
        <v/>
      </c>
      <c r="R100" s="1344"/>
      <c r="S100" s="1" t="s">
        <v>378</v>
      </c>
      <c r="T100" s="8"/>
      <c r="U100" s="162"/>
      <c r="V100" s="162"/>
      <c r="W100" s="162"/>
      <c r="X100" s="162"/>
      <c r="Y100" s="9"/>
    </row>
    <row r="101" spans="2:25" ht="18" customHeight="1">
      <c r="B101" s="25"/>
      <c r="C101" s="26"/>
      <c r="D101" s="18"/>
      <c r="E101" s="133"/>
      <c r="F101" s="29"/>
      <c r="G101" s="29"/>
      <c r="K101" s="19"/>
      <c r="Q101" s="137"/>
      <c r="R101" s="137"/>
      <c r="T101" s="8"/>
      <c r="U101" s="162"/>
      <c r="V101" s="162"/>
      <c r="W101" s="162"/>
      <c r="X101" s="162"/>
      <c r="Y101" s="9"/>
    </row>
    <row r="102" spans="2:25" ht="18" customHeight="1">
      <c r="B102" s="1333" t="s">
        <v>453</v>
      </c>
      <c r="C102" s="962"/>
      <c r="D102" s="18" t="s">
        <v>449</v>
      </c>
      <c r="E102" s="1330"/>
      <c r="F102" s="1330"/>
      <c r="G102" s="1330"/>
      <c r="H102" s="1" t="s">
        <v>450</v>
      </c>
      <c r="K102" s="19" t="s">
        <v>188</v>
      </c>
      <c r="M102" s="1331" t="s">
        <v>451</v>
      </c>
      <c r="N102" s="1331"/>
      <c r="O102" s="1331"/>
      <c r="P102" s="1331"/>
      <c r="Q102" s="1344" t="str">
        <f>IF(AND($AB$80="20人以上",$C$123=""),IF($K$78=4,$V$15,0),"")</f>
        <v/>
      </c>
      <c r="R102" s="1344"/>
      <c r="S102" s="1" t="s">
        <v>378</v>
      </c>
      <c r="T102" s="8"/>
      <c r="U102" s="162"/>
      <c r="V102" s="162"/>
      <c r="W102" s="162"/>
      <c r="X102" s="162"/>
      <c r="Y102" s="9"/>
    </row>
    <row r="103" spans="2:25" ht="18" customHeight="1">
      <c r="B103" s="25"/>
      <c r="C103" s="26"/>
      <c r="D103" s="18"/>
      <c r="E103" s="1330"/>
      <c r="F103" s="1330"/>
      <c r="G103" s="1330"/>
      <c r="K103" s="19"/>
      <c r="Q103" s="137"/>
      <c r="R103" s="137"/>
      <c r="T103" s="8"/>
      <c r="U103" s="162"/>
      <c r="V103" s="162"/>
      <c r="W103" s="162"/>
      <c r="X103" s="162"/>
      <c r="Y103" s="9"/>
    </row>
    <row r="104" spans="2:25" ht="18" customHeight="1">
      <c r="B104" s="1333" t="s">
        <v>454</v>
      </c>
      <c r="C104" s="962"/>
      <c r="D104" s="18" t="s">
        <v>449</v>
      </c>
      <c r="E104" s="1330"/>
      <c r="F104" s="1330"/>
      <c r="G104" s="1330"/>
      <c r="H104" s="1" t="s">
        <v>450</v>
      </c>
      <c r="K104" s="19" t="s">
        <v>188</v>
      </c>
      <c r="M104" s="1331" t="s">
        <v>451</v>
      </c>
      <c r="N104" s="1331"/>
      <c r="O104" s="1331"/>
      <c r="P104" s="1331"/>
      <c r="Q104" s="1344" t="str">
        <f>IF(AND($AB$80="20人以上",$C$123=""),IF($K$78=5,$V$15,0),"")</f>
        <v/>
      </c>
      <c r="R104" s="1344"/>
      <c r="S104" s="1" t="s">
        <v>378</v>
      </c>
      <c r="T104" s="8"/>
      <c r="U104" s="162"/>
      <c r="V104" s="162"/>
      <c r="W104" s="162"/>
      <c r="X104" s="162"/>
      <c r="Y104" s="9"/>
    </row>
    <row r="105" spans="2:25" ht="18" customHeight="1">
      <c r="B105" s="25"/>
      <c r="C105" s="26"/>
      <c r="D105" s="18"/>
      <c r="E105" s="1330"/>
      <c r="F105" s="1330"/>
      <c r="G105" s="1330"/>
      <c r="K105" s="19"/>
      <c r="Q105" s="137"/>
      <c r="R105" s="137"/>
      <c r="T105" s="8"/>
      <c r="U105" s="162"/>
      <c r="V105" s="162"/>
      <c r="W105" s="162"/>
      <c r="X105" s="162"/>
      <c r="Y105" s="9"/>
    </row>
    <row r="106" spans="2:25" ht="33.75" customHeight="1">
      <c r="B106" s="1334" t="s">
        <v>455</v>
      </c>
      <c r="C106" s="1335"/>
      <c r="D106" s="27" t="s">
        <v>449</v>
      </c>
      <c r="E106" s="1336"/>
      <c r="F106" s="1336"/>
      <c r="G106" s="1336"/>
      <c r="H106" s="10" t="s">
        <v>450</v>
      </c>
      <c r="I106" s="10"/>
      <c r="J106" s="10"/>
      <c r="K106" s="28" t="s">
        <v>188</v>
      </c>
      <c r="L106" s="10"/>
      <c r="M106" s="1337" t="s">
        <v>451</v>
      </c>
      <c r="N106" s="1337"/>
      <c r="O106" s="1337"/>
      <c r="P106" s="1337"/>
      <c r="Q106" s="1345" t="str">
        <f>IF(AND($AB$80="20人以上",$C$123=""),IF($N$78=2,$V$15,0)+IF($N$78=3,$V$15,0),"")</f>
        <v/>
      </c>
      <c r="R106" s="1345"/>
      <c r="S106" s="10" t="s">
        <v>378</v>
      </c>
      <c r="T106" s="8"/>
      <c r="U106" s="165"/>
      <c r="V106" s="165"/>
      <c r="W106" s="165"/>
      <c r="X106" s="165"/>
      <c r="Y106" s="9"/>
    </row>
    <row r="107" spans="2:25" ht="9" customHeight="1">
      <c r="B107" s="134"/>
      <c r="C107" s="135"/>
      <c r="D107" s="27"/>
      <c r="E107" s="136"/>
      <c r="F107" s="136"/>
      <c r="G107" s="136"/>
      <c r="H107" s="10"/>
      <c r="I107" s="10"/>
      <c r="J107" s="10"/>
      <c r="K107" s="28"/>
      <c r="L107" s="10"/>
      <c r="M107" s="10"/>
      <c r="N107" s="10"/>
      <c r="O107" s="10"/>
      <c r="P107" s="10"/>
      <c r="Q107" s="29"/>
      <c r="R107" s="29"/>
      <c r="S107" s="10"/>
      <c r="T107" s="8"/>
      <c r="U107" s="162"/>
      <c r="V107" s="162"/>
      <c r="W107" s="162"/>
      <c r="X107" s="162"/>
      <c r="Y107" s="9"/>
    </row>
    <row r="108" spans="2:25" ht="22.5" customHeight="1">
      <c r="B108" s="1339" t="s">
        <v>456</v>
      </c>
      <c r="C108" s="1340"/>
      <c r="D108" s="1340"/>
      <c r="E108" s="1340"/>
      <c r="F108" s="1340"/>
      <c r="G108" s="1340"/>
      <c r="H108" s="1340"/>
      <c r="I108" s="1340"/>
      <c r="J108" s="1340"/>
      <c r="K108" s="1340"/>
      <c r="L108" s="1340"/>
      <c r="M108" s="1340"/>
      <c r="N108" s="1340"/>
      <c r="O108" s="1340"/>
      <c r="P108" s="1340"/>
      <c r="Q108" s="1340"/>
      <c r="R108" s="1340"/>
      <c r="S108" s="1341"/>
      <c r="T108" s="8"/>
      <c r="U108" s="138"/>
      <c r="V108" s="138"/>
      <c r="W108" s="138"/>
      <c r="X108" s="138"/>
      <c r="Y108" s="9"/>
    </row>
    <row r="109" spans="2:25" ht="33.75" customHeight="1">
      <c r="B109" s="1334" t="s">
        <v>457</v>
      </c>
      <c r="C109" s="1335"/>
      <c r="D109" s="27" t="s">
        <v>449</v>
      </c>
      <c r="E109" s="1342"/>
      <c r="F109" s="1342"/>
      <c r="G109" s="1342"/>
      <c r="H109" s="10" t="s">
        <v>450</v>
      </c>
      <c r="I109" s="10"/>
      <c r="J109" s="10"/>
      <c r="K109" s="28" t="s">
        <v>188</v>
      </c>
      <c r="L109" s="10"/>
      <c r="M109" s="1036" t="s">
        <v>458</v>
      </c>
      <c r="N109" s="1036"/>
      <c r="O109" s="1036"/>
      <c r="P109" s="1036"/>
      <c r="Q109" s="1332" t="str">
        <f>IF(AND($AB$80="20人以上",$C$123=""),IF(AC92="",0,AC92),"")</f>
        <v/>
      </c>
      <c r="R109" s="1332"/>
      <c r="S109" s="10" t="s">
        <v>378</v>
      </c>
      <c r="T109" s="8"/>
      <c r="U109" s="138"/>
      <c r="V109" s="138"/>
      <c r="W109" s="138"/>
      <c r="X109" s="138"/>
      <c r="Y109" s="9"/>
    </row>
    <row r="110" spans="2:25" ht="9" customHeight="1">
      <c r="B110" s="134"/>
      <c r="C110" s="135"/>
      <c r="D110" s="27"/>
      <c r="E110" s="95"/>
      <c r="F110" s="95"/>
      <c r="G110" s="95"/>
      <c r="H110" s="10"/>
      <c r="I110" s="10"/>
      <c r="J110" s="10"/>
      <c r="K110" s="28"/>
      <c r="L110" s="10"/>
      <c r="M110" s="10"/>
      <c r="N110" s="10"/>
      <c r="O110" s="10"/>
      <c r="P110" s="10"/>
      <c r="Q110" s="95"/>
      <c r="R110" s="95"/>
      <c r="S110" s="10"/>
      <c r="T110" s="8"/>
      <c r="U110" s="138"/>
      <c r="V110" s="138"/>
      <c r="W110" s="138"/>
      <c r="X110" s="138"/>
      <c r="Y110" s="9"/>
    </row>
    <row r="111" spans="2:25" ht="22.5" customHeight="1">
      <c r="B111" s="1339" t="s">
        <v>459</v>
      </c>
      <c r="C111" s="1340"/>
      <c r="D111" s="1340"/>
      <c r="E111" s="1340"/>
      <c r="F111" s="1340"/>
      <c r="G111" s="1340"/>
      <c r="H111" s="1340"/>
      <c r="I111" s="1340"/>
      <c r="J111" s="1340"/>
      <c r="K111" s="1340"/>
      <c r="L111" s="1340"/>
      <c r="M111" s="1340"/>
      <c r="N111" s="1340"/>
      <c r="O111" s="1340"/>
      <c r="P111" s="1340"/>
      <c r="Q111" s="1340"/>
      <c r="R111" s="1340"/>
      <c r="S111" s="1341"/>
      <c r="T111" s="8"/>
      <c r="U111" s="138"/>
      <c r="V111" s="138"/>
      <c r="W111" s="138"/>
      <c r="X111" s="138"/>
      <c r="Y111" s="9"/>
    </row>
    <row r="112" spans="2:25" ht="33.75" customHeight="1">
      <c r="B112" s="1334" t="s">
        <v>457</v>
      </c>
      <c r="C112" s="1335"/>
      <c r="D112" s="27" t="s">
        <v>449</v>
      </c>
      <c r="E112" s="1342"/>
      <c r="F112" s="1342"/>
      <c r="G112" s="1342"/>
      <c r="H112" s="96" t="s">
        <v>460</v>
      </c>
      <c r="I112" s="10"/>
      <c r="J112" s="10"/>
      <c r="K112" s="28" t="s">
        <v>188</v>
      </c>
      <c r="L112" s="10"/>
      <c r="M112" s="1036" t="s">
        <v>458</v>
      </c>
      <c r="N112" s="1036"/>
      <c r="O112" s="1036"/>
      <c r="P112" s="1036"/>
      <c r="Q112" s="1332" t="str">
        <f>IF(AND($AB$80="20人以上",$C$123=""),IF(AD92="",0,AD92),"")</f>
        <v/>
      </c>
      <c r="R112" s="1332"/>
      <c r="S112" s="10" t="s">
        <v>378</v>
      </c>
      <c r="T112" s="8"/>
      <c r="U112" s="138"/>
      <c r="V112" s="138"/>
      <c r="W112" s="138"/>
      <c r="X112" s="138"/>
      <c r="Y112" s="9"/>
    </row>
    <row r="113" spans="2:32" ht="9" customHeight="1">
      <c r="B113" s="134"/>
      <c r="C113" s="135"/>
      <c r="D113" s="27"/>
      <c r="E113" s="95"/>
      <c r="F113" s="95"/>
      <c r="G113" s="95"/>
      <c r="H113" s="96"/>
      <c r="I113" s="10"/>
      <c r="J113" s="10"/>
      <c r="K113" s="28"/>
      <c r="L113" s="10"/>
      <c r="M113" s="108"/>
      <c r="N113" s="108"/>
      <c r="O113" s="108"/>
      <c r="P113" s="108"/>
      <c r="Q113" s="95"/>
      <c r="R113" s="95"/>
      <c r="S113" s="10"/>
      <c r="T113" s="8"/>
      <c r="U113" s="138"/>
      <c r="V113" s="138"/>
      <c r="W113" s="138"/>
      <c r="X113" s="138"/>
      <c r="Y113" s="9"/>
    </row>
    <row r="114" spans="2:32" s="10" customFormat="1" ht="19.5" customHeight="1">
      <c r="B114" s="30" t="s">
        <v>462</v>
      </c>
      <c r="C114" s="16"/>
      <c r="D114" s="27" t="s">
        <v>183</v>
      </c>
      <c r="E114" s="1336"/>
      <c r="F114" s="1336"/>
      <c r="G114" s="1336"/>
      <c r="H114" s="10" t="s">
        <v>450</v>
      </c>
      <c r="K114" s="28" t="s">
        <v>188</v>
      </c>
      <c r="M114" s="1337" t="s">
        <v>451</v>
      </c>
      <c r="N114" s="1337"/>
      <c r="O114" s="1337"/>
      <c r="P114" s="1337"/>
      <c r="Q114" s="1332">
        <f>V15</f>
        <v>0</v>
      </c>
      <c r="R114" s="1332"/>
      <c r="S114" s="10" t="s">
        <v>376</v>
      </c>
      <c r="T114" s="166" t="s">
        <v>183</v>
      </c>
      <c r="U114" s="1349">
        <f>E114*Q114</f>
        <v>0</v>
      </c>
      <c r="V114" s="1349"/>
      <c r="W114" s="1349"/>
      <c r="X114" s="1349"/>
      <c r="Y114" s="167" t="s">
        <v>184</v>
      </c>
    </row>
    <row r="115" spans="2:32" ht="6" customHeight="1">
      <c r="B115" s="168"/>
      <c r="C115" s="169"/>
      <c r="D115" s="18"/>
      <c r="E115" s="29"/>
      <c r="F115" s="29"/>
      <c r="G115" s="29"/>
      <c r="K115" s="19"/>
      <c r="Q115" s="29"/>
      <c r="R115" s="29"/>
      <c r="T115" s="8"/>
      <c r="U115" s="165"/>
      <c r="V115" s="165"/>
      <c r="W115" s="165"/>
      <c r="X115" s="165"/>
      <c r="Y115" s="9"/>
    </row>
    <row r="116" spans="2:32" ht="15" customHeight="1" thickBot="1">
      <c r="B116" s="2"/>
      <c r="C116" s="1" t="s">
        <v>463</v>
      </c>
      <c r="H116" s="73" t="s">
        <v>464</v>
      </c>
      <c r="T116" s="166"/>
      <c r="U116" s="1350"/>
      <c r="V116" s="1350"/>
      <c r="W116" s="1350"/>
      <c r="X116" s="1350"/>
      <c r="Y116" s="167"/>
    </row>
    <row r="117" spans="2:32" ht="15" customHeight="1" thickBot="1">
      <c r="B117" s="2"/>
      <c r="C117" s="170"/>
      <c r="D117" s="1" t="s">
        <v>465</v>
      </c>
      <c r="K117" s="19" t="s">
        <v>466</v>
      </c>
      <c r="L117" s="73" t="s">
        <v>467</v>
      </c>
      <c r="Q117" s="1347">
        <f>U27</f>
        <v>0</v>
      </c>
      <c r="R117" s="1348"/>
      <c r="S117" s="1" t="s">
        <v>376</v>
      </c>
      <c r="T117" s="8"/>
      <c r="U117" s="1351"/>
      <c r="V117" s="1351"/>
      <c r="W117" s="1351"/>
      <c r="X117" s="1351"/>
      <c r="Y117" s="9"/>
      <c r="AB117" s="171"/>
      <c r="AC117" s="171"/>
      <c r="AF117" s="171"/>
    </row>
    <row r="118" spans="2:32" ht="15" customHeight="1" thickBot="1">
      <c r="B118" s="2"/>
      <c r="D118" s="18" t="s">
        <v>449</v>
      </c>
      <c r="E118" s="1330"/>
      <c r="F118" s="1330"/>
      <c r="G118" s="1330"/>
      <c r="H118" s="1" t="s">
        <v>468</v>
      </c>
      <c r="K118" s="1355"/>
      <c r="L118" s="1355"/>
      <c r="M118" s="1355"/>
      <c r="N118" s="1355"/>
      <c r="O118" s="1355"/>
      <c r="P118" s="1355"/>
      <c r="Q118" s="1355"/>
      <c r="R118" s="1355"/>
      <c r="S118" s="1356"/>
      <c r="T118" s="2"/>
      <c r="U118" s="161"/>
      <c r="V118" s="161"/>
      <c r="W118" s="161"/>
      <c r="X118" s="161"/>
      <c r="Y118" s="9"/>
      <c r="AE118" s="171"/>
      <c r="AF118" s="171"/>
    </row>
    <row r="119" spans="2:32" ht="15" customHeight="1" thickBot="1">
      <c r="B119" s="2"/>
      <c r="C119" s="172"/>
      <c r="D119" s="1" t="s">
        <v>469</v>
      </c>
      <c r="K119" s="19" t="s">
        <v>188</v>
      </c>
      <c r="L119" s="73" t="s">
        <v>467</v>
      </c>
      <c r="M119" s="173"/>
      <c r="N119" s="173"/>
      <c r="O119" s="173"/>
      <c r="P119" s="173"/>
      <c r="Q119" s="1332">
        <f>U27</f>
        <v>0</v>
      </c>
      <c r="R119" s="1332"/>
      <c r="S119" s="1" t="s">
        <v>378</v>
      </c>
      <c r="T119" s="8" t="s">
        <v>470</v>
      </c>
      <c r="U119" s="1357">
        <f>IF(C119="○",AA120,IF(C117="○",AA119,0))</f>
        <v>0</v>
      </c>
      <c r="V119" s="1357"/>
      <c r="W119" s="1357"/>
      <c r="X119" s="1357"/>
      <c r="Y119" s="9" t="s">
        <v>471</v>
      </c>
      <c r="AA119" s="1346">
        <f>IF(Q119=0,0,ROUNDDOWN((40000*M120/Q120*Q119),0))</f>
        <v>0</v>
      </c>
      <c r="AB119" s="1346"/>
      <c r="AC119" s="1346"/>
      <c r="AD119" s="1346"/>
      <c r="AE119" s="1346"/>
    </row>
    <row r="120" spans="2:32" ht="15" customHeight="1">
      <c r="B120" s="2"/>
      <c r="D120" s="18" t="s">
        <v>449</v>
      </c>
      <c r="E120" s="1330"/>
      <c r="F120" s="1330"/>
      <c r="G120" s="1330"/>
      <c r="H120" s="1" t="s">
        <v>468</v>
      </c>
      <c r="K120" s="18" t="s">
        <v>449</v>
      </c>
      <c r="L120" s="19" t="s">
        <v>472</v>
      </c>
      <c r="M120" s="1347">
        <f>+V15</f>
        <v>0</v>
      </c>
      <c r="N120" s="1348"/>
      <c r="O120" s="19" t="s">
        <v>473</v>
      </c>
      <c r="P120" s="19" t="s">
        <v>474</v>
      </c>
      <c r="Q120" s="1347">
        <f>+V17</f>
        <v>0</v>
      </c>
      <c r="R120" s="1348"/>
      <c r="S120" s="1" t="s">
        <v>475</v>
      </c>
      <c r="T120" s="8"/>
      <c r="U120" s="165"/>
      <c r="V120" s="165"/>
      <c r="W120" s="165"/>
      <c r="X120" s="165"/>
      <c r="Y120" s="9"/>
      <c r="AA120" s="1346" t="e">
        <f>IF(C117="○","",ROUNDDOWN((95000*M120/Q120*Q119),0))</f>
        <v>#DIV/0!</v>
      </c>
      <c r="AB120" s="1346"/>
      <c r="AC120" s="1346"/>
      <c r="AD120" s="1346"/>
      <c r="AE120" s="1346"/>
    </row>
    <row r="121" spans="2:32" ht="8.25" customHeight="1">
      <c r="B121" s="2"/>
      <c r="M121" s="18"/>
      <c r="P121" s="19"/>
      <c r="T121" s="2"/>
      <c r="U121" s="161"/>
      <c r="V121" s="161"/>
      <c r="W121" s="161"/>
      <c r="X121" s="161"/>
      <c r="Y121" s="9"/>
    </row>
    <row r="122" spans="2:32" ht="13.5" customHeight="1" thickBot="1">
      <c r="B122" s="2"/>
      <c r="C122" s="73"/>
      <c r="D122" s="73" t="s">
        <v>476</v>
      </c>
      <c r="M122" s="18"/>
      <c r="P122" s="19"/>
      <c r="T122" s="2"/>
      <c r="U122" s="161"/>
      <c r="V122" s="161"/>
      <c r="W122" s="161"/>
      <c r="X122" s="161"/>
      <c r="Y122" s="9"/>
    </row>
    <row r="123" spans="2:32" ht="15" customHeight="1" thickBot="1">
      <c r="B123" s="2"/>
      <c r="C123" s="31"/>
      <c r="D123" s="73" t="s">
        <v>477</v>
      </c>
      <c r="M123" s="18"/>
      <c r="P123" s="19"/>
      <c r="T123" s="2"/>
      <c r="U123" s="161"/>
      <c r="V123" s="161"/>
      <c r="W123" s="161"/>
      <c r="X123" s="161"/>
      <c r="Y123" s="9"/>
    </row>
    <row r="124" spans="2:32" ht="15" customHeight="1">
      <c r="B124" s="2"/>
      <c r="C124" s="1" t="s">
        <v>478</v>
      </c>
      <c r="L124" s="174"/>
      <c r="M124" s="174"/>
      <c r="N124" s="174"/>
      <c r="O124" s="174"/>
      <c r="P124" s="174"/>
      <c r="T124" s="2"/>
      <c r="U124" s="161"/>
      <c r="V124" s="161"/>
      <c r="W124" s="161"/>
      <c r="X124" s="161"/>
      <c r="Y124" s="9"/>
    </row>
    <row r="125" spans="2:32" ht="15" customHeight="1" thickBot="1">
      <c r="B125" s="2"/>
      <c r="D125" s="174"/>
      <c r="E125" s="1352"/>
      <c r="F125" s="1352"/>
      <c r="G125" s="1352"/>
      <c r="H125" s="1352"/>
      <c r="K125" s="954" t="s">
        <v>479</v>
      </c>
      <c r="L125" s="954"/>
      <c r="M125" s="954"/>
      <c r="N125" s="954"/>
      <c r="O125" s="954"/>
      <c r="P125" s="954"/>
      <c r="Q125" s="1332">
        <f>U27</f>
        <v>0</v>
      </c>
      <c r="R125" s="1332"/>
      <c r="S125" s="1" t="s">
        <v>378</v>
      </c>
      <c r="T125" s="8" t="s">
        <v>470</v>
      </c>
      <c r="U125" s="1325">
        <f>IF($C123=1,0,IF(C126="○",0,IF($U27&gt;19,538000,IF($U27&gt;1,269000,IF($U27=0,0,179000)))))</f>
        <v>0</v>
      </c>
      <c r="V125" s="1325"/>
      <c r="W125" s="1325"/>
      <c r="X125" s="1325"/>
      <c r="Y125" s="9" t="s">
        <v>471</v>
      </c>
    </row>
    <row r="126" spans="2:32" ht="15" customHeight="1" thickBot="1">
      <c r="B126" s="2"/>
      <c r="C126" s="175"/>
      <c r="D126" s="1353" t="s">
        <v>480</v>
      </c>
      <c r="E126" s="1353"/>
      <c r="F126" s="1353"/>
      <c r="G126" s="1353"/>
      <c r="H126" s="1353"/>
      <c r="I126" s="1353"/>
      <c r="J126" s="1353"/>
      <c r="K126" s="1353"/>
      <c r="L126" s="1353"/>
      <c r="M126" s="1353"/>
      <c r="N126" s="1353"/>
      <c r="O126" s="1353"/>
      <c r="P126" s="1353"/>
      <c r="Q126" s="1353"/>
      <c r="R126" s="1353"/>
      <c r="S126" s="1354"/>
      <c r="T126" s="8" t="s">
        <v>470</v>
      </c>
      <c r="U126" s="1325">
        <f>IF(C123=1,0,IF(C126="○",1076000,0))</f>
        <v>0</v>
      </c>
      <c r="V126" s="1325"/>
      <c r="W126" s="1325"/>
      <c r="X126" s="1325"/>
      <c r="Y126" s="9" t="s">
        <v>471</v>
      </c>
    </row>
    <row r="127" spans="2:32" ht="7.5" customHeight="1">
      <c r="B127" s="2"/>
      <c r="D127" s="1353"/>
      <c r="E127" s="1353"/>
      <c r="F127" s="1353"/>
      <c r="G127" s="1353"/>
      <c r="H127" s="1353"/>
      <c r="I127" s="1353"/>
      <c r="J127" s="1353"/>
      <c r="K127" s="1353"/>
      <c r="L127" s="1353"/>
      <c r="M127" s="1353"/>
      <c r="N127" s="1353"/>
      <c r="O127" s="1353"/>
      <c r="P127" s="1353"/>
      <c r="Q127" s="1353"/>
      <c r="R127" s="1353"/>
      <c r="S127" s="1354"/>
      <c r="T127" s="8"/>
      <c r="U127" s="165"/>
      <c r="V127" s="165"/>
      <c r="W127" s="165"/>
      <c r="X127" s="165"/>
      <c r="Y127" s="9"/>
    </row>
    <row r="128" spans="2:32" ht="15" customHeight="1">
      <c r="B128" s="2"/>
      <c r="D128" s="174"/>
      <c r="E128" s="174"/>
      <c r="T128" s="2"/>
      <c r="U128" s="161"/>
      <c r="V128" s="161"/>
      <c r="W128" s="161"/>
      <c r="X128" s="161"/>
      <c r="Y128" s="9"/>
    </row>
    <row r="129" spans="2:39" ht="15" customHeight="1">
      <c r="B129" s="2"/>
      <c r="C129" s="1" t="s">
        <v>481</v>
      </c>
      <c r="T129" s="8" t="s">
        <v>470</v>
      </c>
      <c r="U129" s="1325">
        <f>U130+U132</f>
        <v>0</v>
      </c>
      <c r="V129" s="1325"/>
      <c r="W129" s="1325"/>
      <c r="X129" s="1325"/>
      <c r="Y129" s="9" t="s">
        <v>471</v>
      </c>
    </row>
    <row r="130" spans="2:39" ht="15" customHeight="1">
      <c r="B130" s="2"/>
      <c r="D130" s="1" t="s">
        <v>482</v>
      </c>
      <c r="T130" s="8" t="s">
        <v>183</v>
      </c>
      <c r="U130" s="1325">
        <f>IF($I$7="",0,IF(C123=1,0,240000))</f>
        <v>0</v>
      </c>
      <c r="V130" s="1325"/>
      <c r="W130" s="1325"/>
      <c r="X130" s="1325"/>
      <c r="Y130" s="9" t="s">
        <v>184</v>
      </c>
    </row>
    <row r="131" spans="2:39" ht="15" customHeight="1">
      <c r="B131" s="2"/>
      <c r="D131" s="1" t="s">
        <v>483</v>
      </c>
      <c r="T131" s="8"/>
      <c r="U131" s="165"/>
      <c r="V131" s="165"/>
      <c r="W131" s="165"/>
      <c r="X131" s="165"/>
      <c r="Y131" s="9"/>
    </row>
    <row r="132" spans="2:39" ht="15" customHeight="1">
      <c r="B132" s="2"/>
      <c r="E132" s="176"/>
      <c r="F132" s="176"/>
      <c r="G132" s="1330"/>
      <c r="H132" s="1330"/>
      <c r="I132" s="1330"/>
      <c r="J132" s="1" t="s">
        <v>168</v>
      </c>
      <c r="K132" s="1" t="s">
        <v>466</v>
      </c>
      <c r="L132" s="1359" t="s">
        <v>484</v>
      </c>
      <c r="M132" s="1359"/>
      <c r="N132" s="1359"/>
      <c r="O132" s="1360"/>
      <c r="P132" s="1360"/>
      <c r="Q132" s="1" t="s">
        <v>485</v>
      </c>
      <c r="T132" s="8" t="s">
        <v>183</v>
      </c>
      <c r="U132" s="1325">
        <f>IF(C123=1,0,G132*O132)</f>
        <v>0</v>
      </c>
      <c r="V132" s="1325"/>
      <c r="W132" s="1325"/>
      <c r="X132" s="1325"/>
      <c r="Y132" s="9" t="s">
        <v>184</v>
      </c>
      <c r="AM132" s="154">
        <v>0</v>
      </c>
    </row>
    <row r="133" spans="2:39" ht="15" customHeight="1">
      <c r="B133" s="2"/>
      <c r="N133" s="12" t="s">
        <v>486</v>
      </c>
      <c r="T133" s="8"/>
      <c r="U133" s="165"/>
      <c r="V133" s="165"/>
      <c r="W133" s="165"/>
      <c r="X133" s="165"/>
      <c r="Y133" s="9"/>
      <c r="AM133" s="154">
        <v>1</v>
      </c>
    </row>
    <row r="134" spans="2:39" ht="15" customHeight="1">
      <c r="B134" s="2"/>
      <c r="C134" s="1" t="s">
        <v>487</v>
      </c>
      <c r="T134" s="2"/>
      <c r="U134" s="161"/>
      <c r="V134" s="161"/>
      <c r="W134" s="161"/>
      <c r="X134" s="161"/>
      <c r="Y134" s="9"/>
      <c r="AM134" s="154">
        <v>2</v>
      </c>
    </row>
    <row r="135" spans="2:39" ht="15.75" customHeight="1">
      <c r="B135" s="2"/>
      <c r="D135" s="18" t="s">
        <v>449</v>
      </c>
      <c r="E135" s="1330"/>
      <c r="F135" s="1330"/>
      <c r="G135" s="1330"/>
      <c r="H135" s="1" t="s">
        <v>488</v>
      </c>
      <c r="K135" s="19" t="s">
        <v>188</v>
      </c>
      <c r="M135" s="1358" t="s">
        <v>489</v>
      </c>
      <c r="N135" s="1358"/>
      <c r="O135" s="1358"/>
      <c r="P135" s="1" t="s">
        <v>490</v>
      </c>
      <c r="Q135" s="1332">
        <f>U55</f>
        <v>0</v>
      </c>
      <c r="R135" s="1332"/>
      <c r="S135" s="1" t="s">
        <v>412</v>
      </c>
      <c r="T135" s="8" t="s">
        <v>470</v>
      </c>
      <c r="U135" s="1325">
        <f>+IF(C123=1,0,E135*Q135)</f>
        <v>0</v>
      </c>
      <c r="V135" s="1325"/>
      <c r="W135" s="1325"/>
      <c r="X135" s="1325"/>
      <c r="Y135" s="9" t="s">
        <v>471</v>
      </c>
    </row>
    <row r="136" spans="2:39" ht="15.75" customHeight="1">
      <c r="B136" s="2"/>
      <c r="D136" s="18"/>
      <c r="E136" s="29"/>
      <c r="F136" s="29"/>
      <c r="G136" s="29"/>
      <c r="K136" s="19"/>
      <c r="M136" s="20"/>
      <c r="N136" s="20"/>
      <c r="O136" s="20"/>
      <c r="Q136" s="29"/>
      <c r="R136" s="29"/>
      <c r="T136" s="8"/>
      <c r="U136" s="165"/>
      <c r="V136" s="165"/>
      <c r="W136" s="165"/>
      <c r="X136" s="165"/>
      <c r="Y136" s="9"/>
    </row>
    <row r="137" spans="2:39">
      <c r="B137" s="2"/>
      <c r="C137" s="1291" t="s">
        <v>491</v>
      </c>
      <c r="D137" s="1291"/>
      <c r="E137" s="1291"/>
      <c r="F137" s="1291"/>
      <c r="G137" s="1291"/>
      <c r="H137" s="1291"/>
      <c r="I137" s="1291"/>
      <c r="J137" s="1291"/>
      <c r="K137" s="1291"/>
      <c r="L137" s="1291"/>
      <c r="M137" s="1291"/>
      <c r="N137" s="1291"/>
      <c r="O137" s="1291"/>
      <c r="P137" s="177"/>
      <c r="Q137" s="28"/>
      <c r="R137" s="28"/>
      <c r="S137" s="167"/>
      <c r="T137" s="8"/>
      <c r="U137" s="1325"/>
      <c r="V137" s="1325"/>
      <c r="W137" s="1325"/>
      <c r="X137" s="1325"/>
      <c r="Y137" s="9"/>
    </row>
    <row r="138" spans="2:39" ht="16.5" customHeight="1">
      <c r="B138" s="2"/>
      <c r="C138" s="60"/>
      <c r="D138" s="1" t="s">
        <v>492</v>
      </c>
      <c r="F138" s="60"/>
      <c r="G138" s="60"/>
      <c r="H138" s="60"/>
      <c r="I138" s="60"/>
      <c r="J138" s="60"/>
      <c r="K138" s="60"/>
      <c r="L138" s="60"/>
      <c r="M138" s="60"/>
      <c r="N138" s="60"/>
      <c r="O138" s="60"/>
      <c r="P138" s="177"/>
      <c r="Q138" s="28"/>
      <c r="R138" s="28"/>
      <c r="S138" s="167"/>
      <c r="T138" s="8" t="s">
        <v>470</v>
      </c>
      <c r="U138" s="1325">
        <f>U139+U140</f>
        <v>0</v>
      </c>
      <c r="V138" s="1325"/>
      <c r="W138" s="1325"/>
      <c r="X138" s="1325"/>
      <c r="Y138" s="9" t="s">
        <v>471</v>
      </c>
    </row>
    <row r="139" spans="2:39" ht="25.5" customHeight="1">
      <c r="B139" s="2"/>
      <c r="E139" s="1358"/>
      <c r="F139" s="1358"/>
      <c r="G139" s="18" t="s">
        <v>449</v>
      </c>
      <c r="H139" s="1361"/>
      <c r="I139" s="1361"/>
      <c r="J139" s="1" t="s">
        <v>493</v>
      </c>
      <c r="M139" s="28" t="s">
        <v>494</v>
      </c>
      <c r="N139" s="1257" t="s">
        <v>495</v>
      </c>
      <c r="O139" s="1362"/>
      <c r="P139" s="1362"/>
      <c r="Q139" s="1350">
        <f>U65</f>
        <v>0</v>
      </c>
      <c r="R139" s="1350"/>
      <c r="S139" s="167" t="s">
        <v>424</v>
      </c>
      <c r="T139" s="166" t="s">
        <v>183</v>
      </c>
      <c r="U139" s="1349">
        <f>H139*Q139</f>
        <v>0</v>
      </c>
      <c r="V139" s="1349"/>
      <c r="W139" s="1349"/>
      <c r="X139" s="1349"/>
      <c r="Y139" s="167" t="s">
        <v>184</v>
      </c>
    </row>
    <row r="140" spans="2:39" ht="25.5" customHeight="1">
      <c r="B140" s="2"/>
      <c r="E140" s="1358"/>
      <c r="F140" s="1358"/>
      <c r="G140" s="18" t="s">
        <v>449</v>
      </c>
      <c r="H140" s="1361"/>
      <c r="I140" s="1361"/>
      <c r="J140" s="1" t="s">
        <v>488</v>
      </c>
      <c r="M140" s="28" t="s">
        <v>494</v>
      </c>
      <c r="N140" s="1257" t="s">
        <v>496</v>
      </c>
      <c r="O140" s="1362"/>
      <c r="P140" s="1362"/>
      <c r="Q140" s="1350">
        <f>U66</f>
        <v>0</v>
      </c>
      <c r="R140" s="1350"/>
      <c r="S140" s="167" t="s">
        <v>412</v>
      </c>
      <c r="T140" s="166" t="s">
        <v>183</v>
      </c>
      <c r="U140" s="1349">
        <f>H140*Q140</f>
        <v>0</v>
      </c>
      <c r="V140" s="1349"/>
      <c r="W140" s="1349"/>
      <c r="X140" s="1349"/>
      <c r="Y140" s="167" t="s">
        <v>184</v>
      </c>
    </row>
    <row r="141" spans="2:39" ht="12.75" customHeight="1">
      <c r="B141" s="2"/>
      <c r="E141" s="20"/>
      <c r="F141" s="20"/>
      <c r="G141" s="18"/>
      <c r="H141" s="178"/>
      <c r="I141" s="178"/>
      <c r="M141" s="28"/>
      <c r="N141" s="179"/>
      <c r="O141" s="177"/>
      <c r="P141" s="177"/>
      <c r="Q141" s="180"/>
      <c r="R141" s="180"/>
      <c r="S141" s="167"/>
      <c r="T141" s="166"/>
      <c r="U141" s="181"/>
      <c r="V141" s="181"/>
      <c r="W141" s="181"/>
      <c r="X141" s="181"/>
      <c r="Y141" s="167"/>
    </row>
    <row r="142" spans="2:39" ht="15" customHeight="1">
      <c r="B142" s="2"/>
      <c r="D142" s="1" t="s">
        <v>497</v>
      </c>
      <c r="F142" s="60"/>
      <c r="G142" s="60"/>
      <c r="H142" s="60"/>
      <c r="I142" s="60"/>
      <c r="J142" s="60"/>
      <c r="K142" s="60"/>
      <c r="L142" s="60"/>
      <c r="M142" s="60"/>
      <c r="N142" s="60"/>
      <c r="O142" s="60"/>
      <c r="P142" s="177"/>
      <c r="Q142" s="180"/>
      <c r="R142" s="180"/>
      <c r="S142" s="167"/>
      <c r="T142" s="8" t="s">
        <v>470</v>
      </c>
      <c r="U142" s="1325">
        <f>U143+U144</f>
        <v>0</v>
      </c>
      <c r="V142" s="1325"/>
      <c r="W142" s="1325"/>
      <c r="X142" s="1325"/>
      <c r="Y142" s="9" t="s">
        <v>471</v>
      </c>
    </row>
    <row r="143" spans="2:39" ht="27.75" customHeight="1">
      <c r="B143" s="2"/>
      <c r="E143" s="1358"/>
      <c r="F143" s="1358"/>
      <c r="G143" s="18" t="s">
        <v>449</v>
      </c>
      <c r="H143" s="1361"/>
      <c r="I143" s="1361"/>
      <c r="J143" s="1" t="s">
        <v>493</v>
      </c>
      <c r="M143" s="28" t="s">
        <v>494</v>
      </c>
      <c r="N143" s="1257" t="s">
        <v>498</v>
      </c>
      <c r="O143" s="1362"/>
      <c r="P143" s="1362"/>
      <c r="Q143" s="1350">
        <f>U67</f>
        <v>0</v>
      </c>
      <c r="R143" s="1350"/>
      <c r="S143" s="167" t="s">
        <v>424</v>
      </c>
      <c r="T143" s="166" t="s">
        <v>183</v>
      </c>
      <c r="U143" s="1349">
        <f>H143*Q143</f>
        <v>0</v>
      </c>
      <c r="V143" s="1349"/>
      <c r="W143" s="1349"/>
      <c r="X143" s="1349"/>
      <c r="Y143" s="167" t="s">
        <v>184</v>
      </c>
    </row>
    <row r="144" spans="2:39" ht="27.75" customHeight="1">
      <c r="B144" s="2"/>
      <c r="E144" s="1358"/>
      <c r="F144" s="1358"/>
      <c r="G144" s="18" t="s">
        <v>449</v>
      </c>
      <c r="H144" s="1361"/>
      <c r="I144" s="1361"/>
      <c r="J144" s="1" t="s">
        <v>488</v>
      </c>
      <c r="M144" s="28" t="s">
        <v>494</v>
      </c>
      <c r="N144" s="1257" t="s">
        <v>499</v>
      </c>
      <c r="O144" s="1362"/>
      <c r="P144" s="1362"/>
      <c r="Q144" s="1350">
        <f>U68</f>
        <v>0</v>
      </c>
      <c r="R144" s="1350"/>
      <c r="S144" s="167" t="s">
        <v>412</v>
      </c>
      <c r="T144" s="166" t="s">
        <v>183</v>
      </c>
      <c r="U144" s="1349">
        <f>H144*Q144</f>
        <v>0</v>
      </c>
      <c r="V144" s="1349"/>
      <c r="W144" s="1349"/>
      <c r="X144" s="1349"/>
      <c r="Y144" s="167" t="s">
        <v>184</v>
      </c>
    </row>
    <row r="145" spans="2:28" ht="13.5" customHeight="1">
      <c r="B145" s="2"/>
      <c r="E145" s="20"/>
      <c r="F145" s="20"/>
      <c r="G145" s="18"/>
      <c r="H145" s="178"/>
      <c r="I145" s="178"/>
      <c r="M145" s="28"/>
      <c r="N145" s="179"/>
      <c r="O145" s="177"/>
      <c r="P145" s="177"/>
      <c r="Q145" s="180"/>
      <c r="R145" s="180"/>
      <c r="S145" s="167"/>
      <c r="T145" s="166"/>
      <c r="U145" s="181"/>
      <c r="V145" s="181"/>
      <c r="W145" s="181"/>
      <c r="X145" s="181"/>
      <c r="Y145" s="167"/>
    </row>
    <row r="146" spans="2:28">
      <c r="B146" s="2"/>
      <c r="C146" s="1291" t="s">
        <v>500</v>
      </c>
      <c r="D146" s="1291"/>
      <c r="E146" s="1291"/>
      <c r="F146" s="1291"/>
      <c r="G146" s="1291"/>
      <c r="H146" s="1291"/>
      <c r="I146" s="1291"/>
      <c r="J146" s="1291"/>
      <c r="K146" s="1291"/>
      <c r="L146" s="1291"/>
      <c r="M146" s="1291"/>
      <c r="N146" s="1291"/>
      <c r="O146" s="1291"/>
      <c r="P146" s="177"/>
      <c r="Q146" s="180"/>
      <c r="R146" s="180"/>
      <c r="S146" s="167"/>
      <c r="T146" s="8"/>
      <c r="U146" s="1325"/>
      <c r="V146" s="1325"/>
      <c r="W146" s="1325"/>
      <c r="X146" s="1325"/>
      <c r="Y146" s="9"/>
    </row>
    <row r="147" spans="2:28" ht="14.25" customHeight="1">
      <c r="B147" s="2"/>
      <c r="C147" s="60"/>
      <c r="D147" s="1" t="s">
        <v>492</v>
      </c>
      <c r="F147" s="60"/>
      <c r="G147" s="60"/>
      <c r="H147" s="60"/>
      <c r="I147" s="60"/>
      <c r="J147" s="60"/>
      <c r="K147" s="60"/>
      <c r="L147" s="60"/>
      <c r="M147" s="60"/>
      <c r="N147" s="60"/>
      <c r="O147" s="60"/>
      <c r="P147" s="177"/>
      <c r="Q147" s="180"/>
      <c r="R147" s="180"/>
      <c r="S147" s="167"/>
      <c r="T147" s="8" t="s">
        <v>470</v>
      </c>
      <c r="U147" s="1325">
        <f>U148+U149</f>
        <v>0</v>
      </c>
      <c r="V147" s="1325"/>
      <c r="W147" s="1325"/>
      <c r="X147" s="1325"/>
      <c r="Y147" s="9" t="s">
        <v>471</v>
      </c>
    </row>
    <row r="148" spans="2:28" ht="25.5" customHeight="1">
      <c r="B148" s="2"/>
      <c r="E148" s="1358"/>
      <c r="F148" s="1358"/>
      <c r="G148" s="18" t="s">
        <v>449</v>
      </c>
      <c r="H148" s="1361"/>
      <c r="I148" s="1361"/>
      <c r="J148" s="1" t="s">
        <v>493</v>
      </c>
      <c r="M148" s="28" t="s">
        <v>494</v>
      </c>
      <c r="N148" s="1257" t="s">
        <v>501</v>
      </c>
      <c r="O148" s="1362"/>
      <c r="P148" s="1362"/>
      <c r="Q148" s="1350">
        <f>U70</f>
        <v>0</v>
      </c>
      <c r="R148" s="1350"/>
      <c r="S148" s="167" t="s">
        <v>424</v>
      </c>
      <c r="T148" s="166" t="s">
        <v>183</v>
      </c>
      <c r="U148" s="1349">
        <f>H148*Q148</f>
        <v>0</v>
      </c>
      <c r="V148" s="1349"/>
      <c r="W148" s="1349"/>
      <c r="X148" s="1349"/>
      <c r="Y148" s="167" t="s">
        <v>184</v>
      </c>
    </row>
    <row r="149" spans="2:28" ht="25.5" customHeight="1">
      <c r="B149" s="2"/>
      <c r="E149" s="1358"/>
      <c r="F149" s="1358"/>
      <c r="G149" s="18" t="s">
        <v>449</v>
      </c>
      <c r="H149" s="1361"/>
      <c r="I149" s="1361"/>
      <c r="J149" s="1" t="s">
        <v>488</v>
      </c>
      <c r="M149" s="28" t="s">
        <v>494</v>
      </c>
      <c r="N149" s="1257" t="s">
        <v>502</v>
      </c>
      <c r="O149" s="1362"/>
      <c r="P149" s="1362"/>
      <c r="Q149" s="1350">
        <f>U71</f>
        <v>0</v>
      </c>
      <c r="R149" s="1350"/>
      <c r="S149" s="167" t="s">
        <v>412</v>
      </c>
      <c r="T149" s="166" t="s">
        <v>183</v>
      </c>
      <c r="U149" s="1349">
        <f>H149*Q149</f>
        <v>0</v>
      </c>
      <c r="V149" s="1349"/>
      <c r="W149" s="1349"/>
      <c r="X149" s="1349"/>
      <c r="Y149" s="167" t="s">
        <v>184</v>
      </c>
    </row>
    <row r="150" spans="2:28" ht="14.25" customHeight="1">
      <c r="B150" s="2"/>
      <c r="E150" s="20"/>
      <c r="F150" s="20"/>
      <c r="G150" s="18"/>
      <c r="H150" s="178"/>
      <c r="I150" s="178"/>
      <c r="M150" s="28"/>
      <c r="N150" s="179"/>
      <c r="O150" s="177"/>
      <c r="P150" s="177"/>
      <c r="Q150" s="180"/>
      <c r="R150" s="180"/>
      <c r="S150" s="167"/>
      <c r="T150" s="166"/>
      <c r="U150" s="181"/>
      <c r="V150" s="181"/>
      <c r="W150" s="181"/>
      <c r="X150" s="181"/>
      <c r="Y150" s="167"/>
    </row>
    <row r="151" spans="2:28" ht="15" customHeight="1">
      <c r="B151" s="2"/>
      <c r="D151" s="1" t="s">
        <v>497</v>
      </c>
      <c r="F151" s="60"/>
      <c r="G151" s="60"/>
      <c r="H151" s="60"/>
      <c r="I151" s="60"/>
      <c r="J151" s="60"/>
      <c r="K151" s="60"/>
      <c r="L151" s="60"/>
      <c r="M151" s="60"/>
      <c r="N151" s="60"/>
      <c r="O151" s="60"/>
      <c r="P151" s="177"/>
      <c r="Q151" s="180"/>
      <c r="R151" s="180"/>
      <c r="S151" s="167"/>
      <c r="T151" s="8" t="s">
        <v>470</v>
      </c>
      <c r="U151" s="1325">
        <f>U152+U153</f>
        <v>0</v>
      </c>
      <c r="V151" s="1325"/>
      <c r="W151" s="1325"/>
      <c r="X151" s="1325"/>
      <c r="Y151" s="9" t="s">
        <v>471</v>
      </c>
    </row>
    <row r="152" spans="2:28" ht="27.75" customHeight="1">
      <c r="B152" s="2"/>
      <c r="E152" s="1358"/>
      <c r="F152" s="1358"/>
      <c r="G152" s="18" t="s">
        <v>449</v>
      </c>
      <c r="H152" s="1361"/>
      <c r="I152" s="1361"/>
      <c r="J152" s="1" t="s">
        <v>493</v>
      </c>
      <c r="M152" s="28" t="s">
        <v>494</v>
      </c>
      <c r="N152" s="1257" t="s">
        <v>503</v>
      </c>
      <c r="O152" s="1362"/>
      <c r="P152" s="1362"/>
      <c r="Q152" s="1350">
        <f>U72</f>
        <v>0</v>
      </c>
      <c r="R152" s="1350"/>
      <c r="S152" s="167" t="s">
        <v>424</v>
      </c>
      <c r="T152" s="166" t="s">
        <v>183</v>
      </c>
      <c r="U152" s="1349">
        <f>H152*Q152</f>
        <v>0</v>
      </c>
      <c r="V152" s="1349"/>
      <c r="W152" s="1349"/>
      <c r="X152" s="1349"/>
      <c r="Y152" s="167" t="s">
        <v>184</v>
      </c>
    </row>
    <row r="153" spans="2:28" ht="27.75" customHeight="1">
      <c r="B153" s="2"/>
      <c r="E153" s="1358"/>
      <c r="F153" s="1358"/>
      <c r="G153" s="18" t="s">
        <v>449</v>
      </c>
      <c r="H153" s="1361"/>
      <c r="I153" s="1361"/>
      <c r="J153" s="1" t="s">
        <v>488</v>
      </c>
      <c r="M153" s="28" t="s">
        <v>494</v>
      </c>
      <c r="N153" s="1257" t="s">
        <v>504</v>
      </c>
      <c r="O153" s="1362"/>
      <c r="P153" s="1362"/>
      <c r="Q153" s="1350">
        <f>U73</f>
        <v>0</v>
      </c>
      <c r="R153" s="1350"/>
      <c r="S153" s="167" t="s">
        <v>412</v>
      </c>
      <c r="T153" s="166" t="s">
        <v>183</v>
      </c>
      <c r="U153" s="1349">
        <f>H153*Q153</f>
        <v>0</v>
      </c>
      <c r="V153" s="1349"/>
      <c r="W153" s="1349"/>
      <c r="X153" s="1349"/>
      <c r="Y153" s="167" t="s">
        <v>184</v>
      </c>
    </row>
    <row r="154" spans="2:28" ht="8.25" customHeight="1">
      <c r="B154" s="2"/>
      <c r="C154" s="1291"/>
      <c r="D154" s="1291"/>
      <c r="E154" s="1291"/>
      <c r="F154" s="1291"/>
      <c r="G154" s="1291"/>
      <c r="H154" s="1291"/>
      <c r="I154" s="1291"/>
      <c r="J154" s="1291"/>
      <c r="K154" s="1291"/>
      <c r="L154" s="1291"/>
      <c r="M154" s="1291"/>
      <c r="N154" s="1291"/>
      <c r="O154" s="1291"/>
      <c r="P154" s="29"/>
      <c r="Q154" s="29"/>
      <c r="R154" s="29"/>
      <c r="S154" s="9"/>
      <c r="T154" s="8"/>
      <c r="U154" s="165"/>
      <c r="V154" s="165"/>
      <c r="W154" s="165"/>
      <c r="X154" s="165"/>
      <c r="Y154" s="9"/>
    </row>
    <row r="155" spans="2:28" ht="9" customHeight="1">
      <c r="B155" s="2"/>
      <c r="D155" s="19"/>
      <c r="E155" s="20"/>
      <c r="F155" s="20"/>
      <c r="G155" s="18"/>
      <c r="H155" s="178"/>
      <c r="I155" s="178"/>
      <c r="M155" s="108"/>
      <c r="N155" s="182"/>
      <c r="O155" s="70"/>
      <c r="P155" s="70"/>
      <c r="Q155" s="28"/>
      <c r="R155" s="28"/>
      <c r="T155" s="166"/>
      <c r="U155" s="181"/>
      <c r="V155" s="181"/>
      <c r="W155" s="181"/>
      <c r="X155" s="181"/>
      <c r="Y155" s="167"/>
    </row>
    <row r="156" spans="2:28" ht="15" customHeight="1">
      <c r="B156" s="2"/>
      <c r="K156" s="1" t="s">
        <v>505</v>
      </c>
      <c r="P156" s="129"/>
      <c r="Q156" s="19"/>
      <c r="R156" s="19"/>
      <c r="S156" s="93"/>
      <c r="T156" s="8" t="s">
        <v>470</v>
      </c>
      <c r="U156" s="1363" t="e">
        <f>U78+U117+U119+U125+U126+U129+U135+U138+U142+U147+U151</f>
        <v>#VALUE!</v>
      </c>
      <c r="V156" s="1363"/>
      <c r="W156" s="1363"/>
      <c r="X156" s="1363"/>
      <c r="Y156" s="9" t="s">
        <v>471</v>
      </c>
      <c r="AB156" s="82"/>
    </row>
    <row r="157" spans="2:28" ht="6" customHeight="1" thickBot="1">
      <c r="B157" s="183"/>
      <c r="C157" s="184"/>
      <c r="D157" s="184"/>
      <c r="E157" s="184"/>
      <c r="F157" s="184"/>
      <c r="G157" s="184"/>
      <c r="H157" s="184"/>
      <c r="I157" s="184"/>
      <c r="J157" s="184"/>
      <c r="K157" s="184"/>
      <c r="L157" s="184"/>
      <c r="M157" s="184"/>
      <c r="N157" s="184"/>
      <c r="O157" s="184"/>
      <c r="P157" s="184"/>
      <c r="Q157" s="184"/>
      <c r="R157" s="184"/>
      <c r="S157" s="185"/>
      <c r="T157" s="183"/>
      <c r="U157" s="184"/>
      <c r="V157" s="184"/>
      <c r="W157" s="184"/>
      <c r="X157" s="184"/>
      <c r="Y157" s="185"/>
    </row>
    <row r="158" spans="2:28" ht="30" customHeight="1" thickTop="1">
      <c r="B158" s="1364" t="s">
        <v>506</v>
      </c>
      <c r="C158" s="1365"/>
      <c r="D158" s="1365"/>
      <c r="E158" s="1365"/>
      <c r="F158" s="1365"/>
      <c r="G158" s="1365"/>
      <c r="H158" s="1365"/>
      <c r="I158" s="1368"/>
      <c r="J158" s="1368"/>
      <c r="K158" s="1368"/>
      <c r="L158" s="1368"/>
      <c r="M158" s="1368"/>
      <c r="N158" s="1369"/>
      <c r="O158" s="1369"/>
      <c r="P158" s="1369"/>
      <c r="Q158" s="1369"/>
      <c r="R158" s="1369"/>
      <c r="S158" s="32"/>
      <c r="T158" s="1370" t="s">
        <v>507</v>
      </c>
      <c r="U158" s="1371"/>
      <c r="V158" s="1371"/>
      <c r="W158" s="1371"/>
      <c r="X158" s="1371"/>
      <c r="Y158" s="1372"/>
    </row>
    <row r="159" spans="2:28" ht="30" customHeight="1" thickBot="1">
      <c r="B159" s="1366"/>
      <c r="C159" s="1367"/>
      <c r="D159" s="1367"/>
      <c r="E159" s="1367"/>
      <c r="F159" s="1367"/>
      <c r="G159" s="1367"/>
      <c r="H159" s="1376" t="s">
        <v>508</v>
      </c>
      <c r="I159" s="1377"/>
      <c r="J159" s="1377"/>
      <c r="K159" s="1377"/>
      <c r="L159" s="1377"/>
      <c r="M159" s="1377"/>
      <c r="N159" s="1378"/>
      <c r="O159" s="1378"/>
      <c r="P159" s="1378"/>
      <c r="Q159" s="1378"/>
      <c r="R159" s="1378"/>
      <c r="S159" s="9" t="s">
        <v>168</v>
      </c>
      <c r="T159" s="1373"/>
      <c r="U159" s="1374"/>
      <c r="V159" s="1374"/>
      <c r="W159" s="1374"/>
      <c r="X159" s="1374"/>
      <c r="Y159" s="1375"/>
      <c r="AB159" s="186" t="e">
        <f>U156</f>
        <v>#VALUE!</v>
      </c>
    </row>
    <row r="160" spans="2:28" ht="17.25" customHeight="1">
      <c r="B160" s="33"/>
      <c r="C160" s="34"/>
      <c r="D160" s="34"/>
      <c r="E160" s="34"/>
      <c r="F160" s="34"/>
      <c r="G160" s="34"/>
      <c r="H160" s="34"/>
      <c r="I160" s="34"/>
      <c r="J160" s="97" t="s">
        <v>509</v>
      </c>
      <c r="S160" s="9"/>
      <c r="T160" s="8" t="s">
        <v>470</v>
      </c>
      <c r="U160" s="1363">
        <f>ROUNDDOWN(IF(N159&gt;7200000,U156*0.8,0),0)</f>
        <v>0</v>
      </c>
      <c r="V160" s="1363"/>
      <c r="W160" s="1363"/>
      <c r="X160" s="1363"/>
      <c r="Y160" s="9" t="s">
        <v>471</v>
      </c>
      <c r="AB160" s="186">
        <f>U160</f>
        <v>0</v>
      </c>
    </row>
    <row r="161" spans="2:28" ht="28.5" customHeight="1">
      <c r="B161" s="11"/>
      <c r="C161" s="35"/>
      <c r="D161" s="35"/>
      <c r="E161" s="35"/>
      <c r="F161" s="35"/>
      <c r="G161" s="35"/>
      <c r="H161" s="1381" t="s">
        <v>510</v>
      </c>
      <c r="I161" s="1381"/>
      <c r="J161" s="1381"/>
      <c r="K161" s="1381"/>
      <c r="L161" s="1381"/>
      <c r="M161" s="1381"/>
      <c r="N161" s="1381"/>
      <c r="O161" s="1381"/>
      <c r="P161" s="1381"/>
      <c r="Q161" s="1381"/>
      <c r="R161" s="1381"/>
      <c r="S161" s="1382"/>
      <c r="T161" s="1373" t="s">
        <v>511</v>
      </c>
      <c r="U161" s="1374"/>
      <c r="V161" s="1374"/>
      <c r="W161" s="1374"/>
      <c r="X161" s="1374"/>
      <c r="Y161" s="1375"/>
      <c r="AB161" s="82">
        <f>U163</f>
        <v>0</v>
      </c>
    </row>
    <row r="162" spans="2:28" ht="30" customHeight="1">
      <c r="B162" s="1383" t="s">
        <v>512</v>
      </c>
      <c r="C162" s="1384"/>
      <c r="D162" s="1384"/>
      <c r="E162" s="1384"/>
      <c r="F162" s="1384"/>
      <c r="G162" s="1384"/>
      <c r="H162" s="1387"/>
      <c r="I162" s="1387"/>
      <c r="J162" s="1387"/>
      <c r="K162" s="36"/>
      <c r="L162" s="36"/>
      <c r="M162" s="36"/>
      <c r="N162" s="37"/>
      <c r="O162" s="37"/>
      <c r="P162" s="37"/>
      <c r="Q162" s="37"/>
      <c r="R162" s="37"/>
      <c r="S162" s="38"/>
      <c r="T162" s="1373"/>
      <c r="U162" s="1374"/>
      <c r="V162" s="1374"/>
      <c r="W162" s="1374"/>
      <c r="X162" s="1374"/>
      <c r="Y162" s="1375"/>
    </row>
    <row r="163" spans="2:28" ht="30" customHeight="1" thickBot="1">
      <c r="B163" s="1385"/>
      <c r="C163" s="1386"/>
      <c r="D163" s="1386"/>
      <c r="E163" s="1386"/>
      <c r="F163" s="1386"/>
      <c r="G163" s="1386"/>
      <c r="H163" s="1388"/>
      <c r="I163" s="1389"/>
      <c r="J163" s="1389"/>
      <c r="K163" s="1389"/>
      <c r="L163" s="1389"/>
      <c r="M163" s="1389"/>
      <c r="N163" s="1390"/>
      <c r="O163" s="1390"/>
      <c r="P163" s="1390"/>
      <c r="Q163" s="1390"/>
      <c r="R163" s="1390"/>
      <c r="S163" s="9" t="s">
        <v>376</v>
      </c>
      <c r="T163" s="8" t="s">
        <v>470</v>
      </c>
      <c r="U163" s="1363">
        <f>ROUNDDOWN(IF(AND(N159&gt;6300000,N159&lt;=7200000),U156*0.9,0),0)</f>
        <v>0</v>
      </c>
      <c r="V163" s="1363"/>
      <c r="W163" s="1363"/>
      <c r="X163" s="1363"/>
      <c r="Y163" s="9" t="s">
        <v>471</v>
      </c>
    </row>
    <row r="164" spans="2:28" ht="43.5" customHeight="1">
      <c r="B164" s="1379" t="s">
        <v>513</v>
      </c>
      <c r="C164" s="1257"/>
      <c r="D164" s="1257"/>
      <c r="E164" s="1257"/>
      <c r="F164" s="1257"/>
      <c r="G164" s="1257"/>
      <c r="H164" s="1257"/>
      <c r="I164" s="1257"/>
      <c r="J164" s="1257"/>
      <c r="K164" s="1257"/>
      <c r="L164" s="1257"/>
      <c r="M164" s="1257"/>
      <c r="N164" s="1257"/>
      <c r="O164" s="1257"/>
      <c r="P164" s="1257"/>
      <c r="Q164" s="1257"/>
      <c r="R164" s="1257"/>
      <c r="S164" s="1380"/>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7" t="s">
        <v>208</v>
      </c>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row>
    <row r="167" spans="2:28" ht="11.1" customHeight="1">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row>
    <row r="168" spans="2:28" ht="11.25" customHeight="1">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29" priority="7">
      <formula>LEN(TRIM(C117))=0</formula>
    </cfRule>
  </conditionalFormatting>
  <conditionalFormatting sqref="C119">
    <cfRule type="containsBlanks" dxfId="128" priority="6">
      <formula>LEN(TRIM(C119))=0</formula>
    </cfRule>
  </conditionalFormatting>
  <conditionalFormatting sqref="C123">
    <cfRule type="containsBlanks" dxfId="127" priority="5">
      <formula>LEN(TRIM(C123))=0</formula>
    </cfRule>
  </conditionalFormatting>
  <conditionalFormatting sqref="C126">
    <cfRule type="containsBlanks" dxfId="126" priority="4">
      <formula>LEN(TRIM(C126))=0</formula>
    </cfRule>
  </conditionalFormatting>
  <conditionalFormatting sqref="I7">
    <cfRule type="containsBlanks" dxfId="125" priority="10" stopIfTrue="1">
      <formula>LEN(TRIM(I7))=0</formula>
    </cfRule>
  </conditionalFormatting>
  <conditionalFormatting sqref="J38:M39 U38:X39">
    <cfRule type="containsBlanks" dxfId="124" priority="13">
      <formula>LEN(TRIM(J38))=0</formula>
    </cfRule>
  </conditionalFormatting>
  <conditionalFormatting sqref="K78 N78">
    <cfRule type="containsBlanks" dxfId="123" priority="8" stopIfTrue="1">
      <formula>LEN(TRIM(K78))=0</formula>
    </cfRule>
  </conditionalFormatting>
  <conditionalFormatting sqref="M49:O49 Q49:S49">
    <cfRule type="containsBlanks" dxfId="122" priority="1">
      <formula>LEN(TRIM(M49))=0</formula>
    </cfRule>
  </conditionalFormatting>
  <conditionalFormatting sqref="N163:R163">
    <cfRule type="containsBlanks" dxfId="121" priority="2">
      <formula>LEN(TRIM(N163))=0</formula>
    </cfRule>
  </conditionalFormatting>
  <conditionalFormatting sqref="N6:Y6">
    <cfRule type="containsBlanks" dxfId="120" priority="11" stopIfTrue="1">
      <formula>LEN(TRIM(N6))=0</formula>
    </cfRule>
  </conditionalFormatting>
  <conditionalFormatting sqref="O132:P132">
    <cfRule type="containsBlanks" dxfId="119" priority="3">
      <formula>LEN(TRIM(O132))=0</formula>
    </cfRule>
  </conditionalFormatting>
  <conditionalFormatting sqref="V59:Y62">
    <cfRule type="containsBlanks" dxfId="11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84"/>
  <sheetViews>
    <sheetView tabSelected="1" view="pageBreakPreview" topLeftCell="A151" zoomScale="115" zoomScaleNormal="100" zoomScaleSheetLayoutView="115" workbookViewId="0">
      <selection activeCell="AC160" sqref="AC160"/>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5"/>
      <c r="AA1" s="1" t="s">
        <v>362</v>
      </c>
    </row>
    <row r="2" spans="1:29" ht="9" customHeight="1"/>
    <row r="3" spans="1:29" ht="18.75" customHeight="1">
      <c r="A3" s="969" t="s">
        <v>515</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9" ht="9" customHeight="1"/>
    <row r="5" spans="1:29" ht="18.75" customHeight="1">
      <c r="L5" s="10"/>
      <c r="N5" s="73" t="s">
        <v>364</v>
      </c>
    </row>
    <row r="6" spans="1:29" ht="18.75" customHeight="1">
      <c r="N6" s="1233">
        <f>第2号様式!G9</f>
        <v>0</v>
      </c>
      <c r="O6" s="1233"/>
      <c r="P6" s="1233"/>
      <c r="Q6" s="1233"/>
      <c r="R6" s="1233"/>
      <c r="S6" s="1233"/>
      <c r="T6" s="1233"/>
      <c r="U6" s="1233"/>
      <c r="V6" s="1233"/>
      <c r="W6" s="1233"/>
      <c r="X6" s="1233"/>
      <c r="Y6" s="1233"/>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9"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9"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9" ht="15" customHeight="1">
      <c r="B15" s="74" t="s">
        <v>375</v>
      </c>
      <c r="C15" s="53"/>
      <c r="D15" s="53"/>
      <c r="E15" s="53"/>
      <c r="F15" s="53"/>
      <c r="G15" s="53"/>
      <c r="H15" s="53"/>
      <c r="I15" s="53"/>
      <c r="J15" s="53"/>
      <c r="K15" s="53"/>
      <c r="L15" s="53"/>
      <c r="M15" s="1252">
        <f>'第2号様式別紙2-1（臨床研修（医師）事業計画書）'!D8</f>
        <v>0</v>
      </c>
      <c r="N15" s="1253"/>
      <c r="O15" s="1253"/>
      <c r="P15" s="337" t="s">
        <v>376</v>
      </c>
      <c r="Q15" s="1252">
        <f>'第2号様式別紙2-1（臨床研修（医師）事業計画書）'!D21</f>
        <v>0</v>
      </c>
      <c r="R15" s="1253"/>
      <c r="S15" s="1253"/>
      <c r="T15" s="23" t="s">
        <v>376</v>
      </c>
      <c r="U15" s="51" t="s">
        <v>377</v>
      </c>
      <c r="V15" s="1244">
        <f>SUM(M15+Q15)</f>
        <v>0</v>
      </c>
      <c r="W15" s="1244"/>
      <c r="X15" s="1244"/>
      <c r="Y15" s="23" t="s">
        <v>378</v>
      </c>
    </row>
    <row r="16" spans="1:29" ht="15" customHeight="1">
      <c r="B16" s="74" t="s">
        <v>379</v>
      </c>
      <c r="C16" s="53"/>
      <c r="D16" s="53"/>
      <c r="E16" s="53"/>
      <c r="F16" s="53"/>
      <c r="G16" s="53"/>
      <c r="H16" s="53"/>
      <c r="I16" s="53"/>
      <c r="J16" s="53"/>
      <c r="K16" s="53"/>
      <c r="L16" s="53"/>
      <c r="M16" s="1252">
        <f>'第2号様式別紙2-1（臨床研修（医師）事業計画書）'!E8</f>
        <v>0</v>
      </c>
      <c r="N16" s="1253"/>
      <c r="O16" s="1253"/>
      <c r="P16" s="337" t="s">
        <v>376</v>
      </c>
      <c r="Q16" s="1252">
        <f>'第2号様式別紙2-1（臨床研修（医師）事業計画書）'!E21</f>
        <v>0</v>
      </c>
      <c r="R16" s="1253"/>
      <c r="S16" s="1253"/>
      <c r="T16" s="23" t="s">
        <v>376</v>
      </c>
      <c r="U16" s="148"/>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337" t="s">
        <v>376</v>
      </c>
      <c r="Q17" s="1401">
        <f>SUM(Q15:S16)</f>
        <v>0</v>
      </c>
      <c r="R17" s="1391"/>
      <c r="S17" s="1391"/>
      <c r="T17" s="338" t="s">
        <v>376</v>
      </c>
      <c r="U17" s="339" t="s">
        <v>381</v>
      </c>
      <c r="V17" s="1391">
        <f>SUM(V15:X16)</f>
        <v>0</v>
      </c>
      <c r="W17" s="1391"/>
      <c r="X17" s="1391"/>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762</v>
      </c>
      <c r="C19" s="73"/>
      <c r="D19" s="73"/>
      <c r="E19" s="73"/>
      <c r="F19" s="73"/>
      <c r="G19" s="73"/>
      <c r="H19" s="73"/>
      <c r="I19" s="73"/>
      <c r="J19" s="73"/>
      <c r="K19" s="73"/>
      <c r="L19" s="73"/>
      <c r="M19" s="73"/>
    </row>
    <row r="20" spans="1:25" ht="12" customHeight="1">
      <c r="B20" s="1392" t="s">
        <v>518</v>
      </c>
      <c r="C20" s="1393"/>
      <c r="D20" s="1393"/>
      <c r="E20" s="1393"/>
      <c r="F20" s="1393"/>
      <c r="G20" s="1393"/>
      <c r="H20" s="1393"/>
      <c r="I20" s="1393"/>
      <c r="J20" s="1393"/>
      <c r="K20" s="1393"/>
      <c r="L20" s="1393"/>
      <c r="M20" s="1393"/>
      <c r="N20" s="1393"/>
      <c r="O20" s="1393"/>
      <c r="P20" s="1393"/>
      <c r="Q20" s="1393"/>
      <c r="R20" s="1393"/>
      <c r="S20" s="1393"/>
      <c r="T20" s="1393"/>
      <c r="U20" s="1393"/>
      <c r="V20" s="1393"/>
      <c r="W20" s="1393"/>
      <c r="X20" s="1393"/>
      <c r="Y20" s="1393"/>
    </row>
    <row r="21" spans="1:25" ht="12" customHeight="1">
      <c r="B21" s="358"/>
      <c r="C21" s="386" t="s">
        <v>384</v>
      </c>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249">
        <f>M17</f>
        <v>0</v>
      </c>
      <c r="K25" s="1250"/>
      <c r="L25" s="1250"/>
      <c r="M25" s="1250"/>
      <c r="N25" s="57" t="s">
        <v>378</v>
      </c>
      <c r="O25" s="74" t="s">
        <v>388</v>
      </c>
      <c r="P25" s="53"/>
      <c r="Q25" s="53"/>
      <c r="R25" s="57"/>
      <c r="S25" s="94" t="s">
        <v>389</v>
      </c>
      <c r="T25" s="1394">
        <f>ROUND(J25/12,3)</f>
        <v>0</v>
      </c>
      <c r="U25" s="1394"/>
      <c r="V25" s="1394"/>
      <c r="W25" s="1394"/>
      <c r="X25" s="1394"/>
      <c r="Y25" s="57" t="s">
        <v>378</v>
      </c>
    </row>
    <row r="26" spans="1:25" ht="15" customHeight="1">
      <c r="B26" s="74" t="s">
        <v>390</v>
      </c>
      <c r="C26" s="75"/>
      <c r="D26" s="75"/>
      <c r="E26" s="75"/>
      <c r="F26" s="75"/>
      <c r="G26" s="75"/>
      <c r="H26" s="75"/>
      <c r="I26" s="76"/>
      <c r="J26" s="1249">
        <f>Q17</f>
        <v>0</v>
      </c>
      <c r="K26" s="1250"/>
      <c r="L26" s="1250"/>
      <c r="M26" s="1250"/>
      <c r="N26" s="57" t="s">
        <v>378</v>
      </c>
      <c r="O26" s="74" t="s">
        <v>388</v>
      </c>
      <c r="P26" s="53"/>
      <c r="Q26" s="53"/>
      <c r="R26" s="57"/>
      <c r="S26" s="94" t="s">
        <v>391</v>
      </c>
      <c r="T26" s="1394">
        <f>ROUND(J26/12,3)</f>
        <v>0</v>
      </c>
      <c r="U26" s="1394"/>
      <c r="V26" s="1394"/>
      <c r="W26" s="1394"/>
      <c r="X26" s="1394"/>
      <c r="Y26" s="57" t="s">
        <v>378</v>
      </c>
    </row>
    <row r="27" spans="1:25" ht="15" customHeight="1">
      <c r="B27" s="79"/>
      <c r="C27" s="79"/>
      <c r="D27" s="79"/>
      <c r="E27" s="79"/>
      <c r="F27" s="80"/>
      <c r="G27" s="80"/>
      <c r="H27" s="62"/>
      <c r="I27" s="79"/>
      <c r="J27" s="79"/>
      <c r="K27" s="79"/>
      <c r="L27" s="79"/>
      <c r="M27" s="74"/>
      <c r="N27" s="53"/>
      <c r="O27" s="53"/>
      <c r="P27" s="53" t="s">
        <v>374</v>
      </c>
      <c r="Q27" s="131"/>
      <c r="R27" s="51"/>
      <c r="S27" s="131"/>
      <c r="T27" s="151"/>
      <c r="U27" s="1399">
        <f>SUM(T25:X26)</f>
        <v>0</v>
      </c>
      <c r="V27" s="1265"/>
      <c r="W27" s="1265"/>
      <c r="X27" s="1265"/>
      <c r="Y27" s="57" t="s">
        <v>378</v>
      </c>
    </row>
    <row r="28" spans="1:25" ht="15" customHeight="1">
      <c r="B28" s="19"/>
      <c r="C28" s="19"/>
      <c r="D28" s="19"/>
      <c r="E28" s="19"/>
      <c r="F28" s="82"/>
      <c r="G28" s="82"/>
      <c r="I28" s="19"/>
      <c r="J28" s="19"/>
      <c r="K28" s="19"/>
      <c r="L28" s="19"/>
      <c r="M28" s="74" t="s">
        <v>392</v>
      </c>
      <c r="N28" s="53"/>
      <c r="O28" s="53"/>
      <c r="P28" s="53"/>
      <c r="Q28" s="131"/>
      <c r="R28" s="51"/>
      <c r="S28" s="131"/>
      <c r="T28" s="94" t="s">
        <v>393</v>
      </c>
      <c r="U28" s="1400">
        <f>ROUND(IF(T25=0,IF(J26=0,0,T26),IF(J26=0,T25,(T25+T26)/2)),0)</f>
        <v>0</v>
      </c>
      <c r="V28" s="1255"/>
      <c r="W28" s="1255"/>
      <c r="X28" s="1255"/>
      <c r="Y28" s="57" t="s">
        <v>376</v>
      </c>
    </row>
    <row r="29" spans="1:25" ht="9" customHeight="1"/>
    <row r="30" spans="1:25" ht="15" customHeight="1">
      <c r="B30" s="1" t="s">
        <v>394</v>
      </c>
      <c r="T30" s="19"/>
    </row>
    <row r="31" spans="1:25" ht="15" customHeight="1">
      <c r="B31" s="74" t="s">
        <v>387</v>
      </c>
      <c r="C31" s="75"/>
      <c r="D31" s="75"/>
      <c r="E31" s="75"/>
      <c r="F31" s="75"/>
      <c r="G31" s="75"/>
      <c r="H31" s="75"/>
      <c r="I31" s="76"/>
      <c r="J31" s="1254">
        <f>M15</f>
        <v>0</v>
      </c>
      <c r="K31" s="1255"/>
      <c r="L31" s="1255"/>
      <c r="M31" s="1255"/>
      <c r="N31" s="57" t="s">
        <v>378</v>
      </c>
      <c r="O31" s="74" t="s">
        <v>388</v>
      </c>
      <c r="P31" s="53"/>
      <c r="Q31" s="53"/>
      <c r="R31" s="57"/>
      <c r="S31" s="94" t="s">
        <v>395</v>
      </c>
      <c r="T31" s="1394">
        <f>ROUND(J31/12,3)</f>
        <v>0</v>
      </c>
      <c r="U31" s="1394"/>
      <c r="V31" s="1394"/>
      <c r="W31" s="1394"/>
      <c r="X31" s="1394"/>
      <c r="Y31" s="57" t="s">
        <v>378</v>
      </c>
    </row>
    <row r="32" spans="1:25" ht="15" customHeight="1">
      <c r="B32" s="74" t="s">
        <v>390</v>
      </c>
      <c r="C32" s="75"/>
      <c r="D32" s="75"/>
      <c r="E32" s="75"/>
      <c r="F32" s="75"/>
      <c r="G32" s="75"/>
      <c r="H32" s="75"/>
      <c r="I32" s="76"/>
      <c r="J32" s="1254">
        <f>Q15</f>
        <v>0</v>
      </c>
      <c r="K32" s="1255"/>
      <c r="L32" s="1255"/>
      <c r="M32" s="1255"/>
      <c r="N32" s="57" t="s">
        <v>378</v>
      </c>
      <c r="O32" s="74" t="s">
        <v>388</v>
      </c>
      <c r="P32" s="53"/>
      <c r="Q32" s="53"/>
      <c r="R32" s="57"/>
      <c r="S32" s="94" t="s">
        <v>396</v>
      </c>
      <c r="T32" s="1394">
        <f>ROUND(J32/12,3)</f>
        <v>0</v>
      </c>
      <c r="U32" s="1394"/>
      <c r="V32" s="1394"/>
      <c r="W32" s="1394"/>
      <c r="X32" s="1394"/>
      <c r="Y32" s="57" t="s">
        <v>378</v>
      </c>
    </row>
    <row r="33" spans="1:34" ht="12" customHeight="1">
      <c r="B33" s="1256" t="s">
        <v>397</v>
      </c>
      <c r="C33" s="1256"/>
      <c r="D33" s="1256"/>
      <c r="E33" s="1256"/>
      <c r="F33" s="1256"/>
      <c r="G33" s="1256"/>
      <c r="H33" s="1256"/>
      <c r="I33" s="1256"/>
      <c r="J33" s="1256"/>
      <c r="K33" s="1256"/>
      <c r="L33" s="1256"/>
      <c r="M33" s="1256"/>
      <c r="N33" s="1256"/>
      <c r="O33" s="1256"/>
      <c r="P33" s="1256"/>
      <c r="Q33" s="1256"/>
      <c r="R33" s="1256"/>
      <c r="S33" s="1256"/>
      <c r="T33" s="1256"/>
      <c r="U33" s="1256"/>
      <c r="V33" s="1256"/>
      <c r="W33" s="1256"/>
      <c r="X33" s="1256"/>
      <c r="Y33" s="1256"/>
      <c r="AH33" s="1" t="b">
        <f>IF('第2号様式別紙2-1附表A1（１年次）（研修医厚生）'!AI17="入力不可",FALSE,TRUE)</f>
        <v>1</v>
      </c>
    </row>
    <row r="34" spans="1:34" ht="12" customHeight="1">
      <c r="B34" s="1257"/>
      <c r="C34" s="1257"/>
      <c r="D34" s="1257"/>
      <c r="E34" s="1257"/>
      <c r="F34" s="1257"/>
      <c r="G34" s="1257"/>
      <c r="H34" s="1257"/>
      <c r="I34" s="1257"/>
      <c r="J34" s="1257"/>
      <c r="K34" s="1257"/>
      <c r="L34" s="1257"/>
      <c r="M34" s="1257"/>
      <c r="N34" s="1257"/>
      <c r="O34" s="1257"/>
      <c r="P34" s="1257"/>
      <c r="Q34" s="1257"/>
      <c r="R34" s="1257"/>
      <c r="S34" s="1257"/>
      <c r="T34" s="1257"/>
      <c r="U34" s="1257"/>
      <c r="V34" s="1257"/>
      <c r="W34" s="1257"/>
      <c r="X34" s="1257"/>
      <c r="Y34" s="1257"/>
    </row>
    <row r="35" spans="1:34" ht="12" customHeight="1">
      <c r="B35" s="1258" t="s">
        <v>398</v>
      </c>
      <c r="C35" s="1258"/>
      <c r="D35" s="1258"/>
      <c r="E35" s="1258"/>
      <c r="F35" s="1258"/>
      <c r="G35" s="1258"/>
      <c r="H35" s="1258"/>
      <c r="I35" s="1258"/>
      <c r="J35" s="1258"/>
      <c r="K35" s="1258"/>
      <c r="L35" s="1258"/>
      <c r="M35" s="1258"/>
      <c r="N35" s="1258"/>
      <c r="O35" s="1258"/>
      <c r="P35" s="1258"/>
      <c r="Q35" s="1258"/>
      <c r="R35" s="1258"/>
      <c r="S35" s="1258"/>
      <c r="T35" s="1258"/>
      <c r="U35" s="1258"/>
      <c r="V35" s="1258"/>
      <c r="W35" s="1258"/>
      <c r="X35" s="1258"/>
      <c r="Y35" s="1258"/>
    </row>
    <row r="36" spans="1:34" ht="12" customHeight="1">
      <c r="B36" s="1259"/>
      <c r="C36" s="1259"/>
      <c r="D36" s="1259"/>
      <c r="E36" s="1259"/>
      <c r="F36" s="1259"/>
      <c r="G36" s="1259"/>
      <c r="H36" s="1259"/>
      <c r="I36" s="1259"/>
      <c r="J36" s="1259"/>
      <c r="K36" s="1259"/>
      <c r="L36" s="1259"/>
      <c r="M36" s="1259"/>
      <c r="N36" s="1259"/>
      <c r="O36" s="1259"/>
      <c r="P36" s="1259"/>
      <c r="Q36" s="1259"/>
      <c r="R36" s="1259"/>
      <c r="S36" s="1259"/>
      <c r="T36" s="1259"/>
      <c r="U36" s="1259"/>
      <c r="V36" s="1259"/>
      <c r="W36" s="1259"/>
      <c r="X36" s="1259"/>
      <c r="Y36" s="1259"/>
    </row>
    <row r="37" spans="1:34" ht="9" customHeight="1">
      <c r="A37" s="73"/>
    </row>
    <row r="38" spans="1:34" ht="15" customHeight="1">
      <c r="A38" s="1" t="s">
        <v>399</v>
      </c>
    </row>
    <row r="39" spans="1:34" ht="15" customHeight="1">
      <c r="B39" s="74" t="s">
        <v>400</v>
      </c>
      <c r="C39" s="75"/>
      <c r="D39" s="75"/>
      <c r="E39" s="75"/>
      <c r="F39" s="75"/>
      <c r="G39" s="75"/>
      <c r="H39" s="75"/>
      <c r="I39" s="76"/>
      <c r="J39" s="1405"/>
      <c r="K39" s="1406"/>
      <c r="L39" s="1406"/>
      <c r="M39" s="1406"/>
      <c r="N39" s="57" t="s">
        <v>378</v>
      </c>
      <c r="O39" s="77" t="s">
        <v>401</v>
      </c>
      <c r="P39" s="53"/>
      <c r="Q39" s="53"/>
      <c r="R39" s="53"/>
      <c r="S39" s="132"/>
      <c r="T39" s="340"/>
      <c r="U39" s="1395"/>
      <c r="V39" s="1396"/>
      <c r="W39" s="1396"/>
      <c r="X39" s="1396"/>
      <c r="Y39" s="57" t="s">
        <v>378</v>
      </c>
    </row>
    <row r="40" spans="1:34" ht="15" customHeight="1">
      <c r="B40" s="74" t="s">
        <v>402</v>
      </c>
      <c r="C40" s="75"/>
      <c r="D40" s="75"/>
      <c r="E40" s="75"/>
      <c r="F40" s="75"/>
      <c r="G40" s="75"/>
      <c r="H40" s="75"/>
      <c r="I40" s="76"/>
      <c r="J40" s="1260"/>
      <c r="K40" s="1261"/>
      <c r="L40" s="1261"/>
      <c r="M40" s="1261"/>
      <c r="N40" s="57" t="s">
        <v>378</v>
      </c>
      <c r="O40" s="77" t="s">
        <v>403</v>
      </c>
      <c r="P40" s="53"/>
      <c r="Q40" s="53"/>
      <c r="R40" s="53"/>
      <c r="S40" s="132"/>
      <c r="T40" s="340"/>
      <c r="U40" s="1395"/>
      <c r="V40" s="1396"/>
      <c r="W40" s="1396"/>
      <c r="X40" s="1396"/>
      <c r="Y40" s="57" t="s">
        <v>378</v>
      </c>
    </row>
    <row r="41" spans="1:34" ht="15" customHeight="1">
      <c r="B41" s="79"/>
      <c r="C41" s="79"/>
      <c r="D41" s="79"/>
      <c r="E41" s="79"/>
      <c r="F41" s="80"/>
      <c r="G41" s="80"/>
      <c r="H41" s="62"/>
      <c r="I41" s="79"/>
      <c r="J41" s="79"/>
      <c r="K41" s="79"/>
      <c r="L41" s="79"/>
      <c r="M41" s="74"/>
      <c r="N41" s="53"/>
      <c r="O41" s="53"/>
      <c r="P41" s="53" t="s">
        <v>374</v>
      </c>
      <c r="Q41" s="131"/>
      <c r="R41" s="51"/>
      <c r="S41" s="131"/>
      <c r="T41" s="81"/>
      <c r="U41" s="1397">
        <f>SUM(U39:X40)</f>
        <v>0</v>
      </c>
      <c r="V41" s="1276"/>
      <c r="W41" s="1276"/>
      <c r="X41" s="1276"/>
      <c r="Y41" s="57" t="s">
        <v>378</v>
      </c>
    </row>
    <row r="42" spans="1:34" ht="15" customHeight="1">
      <c r="B42" s="19"/>
      <c r="C42" s="19"/>
      <c r="D42" s="19"/>
      <c r="E42" s="19"/>
      <c r="F42" s="82"/>
      <c r="G42" s="82"/>
      <c r="I42" s="19"/>
      <c r="J42" s="19"/>
      <c r="K42" s="19"/>
      <c r="L42" s="19"/>
      <c r="M42" s="83" t="s">
        <v>404</v>
      </c>
      <c r="N42" s="53"/>
      <c r="O42" s="53"/>
      <c r="P42" s="53"/>
      <c r="Q42" s="131"/>
      <c r="R42" s="51"/>
      <c r="S42" s="131"/>
      <c r="T42" s="132"/>
      <c r="U42" s="1398" t="e">
        <f>ROUNDDOWN(U41/(J39+J40),3)</f>
        <v>#DIV/0!</v>
      </c>
      <c r="V42" s="1278"/>
      <c r="W42" s="1278"/>
      <c r="X42" s="1278"/>
      <c r="Y42" s="57"/>
    </row>
    <row r="43" spans="1:34" ht="6" customHeight="1">
      <c r="B43" s="19"/>
      <c r="C43" s="19"/>
      <c r="D43" s="19"/>
      <c r="E43" s="19"/>
      <c r="F43" s="82"/>
      <c r="G43" s="82"/>
      <c r="I43" s="19"/>
      <c r="J43" s="19"/>
      <c r="K43" s="19"/>
      <c r="L43" s="19"/>
      <c r="M43" s="12"/>
      <c r="Q43" s="19"/>
      <c r="R43" s="129"/>
      <c r="S43" s="19"/>
      <c r="T43" s="19"/>
      <c r="U43" s="341"/>
      <c r="V43" s="85"/>
      <c r="W43" s="85"/>
      <c r="X43" s="85"/>
    </row>
    <row r="44" spans="1:34" ht="12" customHeight="1">
      <c r="B44" s="1279" t="s">
        <v>405</v>
      </c>
      <c r="C44" s="1279"/>
      <c r="D44" s="1279"/>
      <c r="E44" s="1279"/>
      <c r="F44" s="1279"/>
      <c r="G44" s="1279"/>
      <c r="H44" s="1279"/>
      <c r="I44" s="1279"/>
      <c r="J44" s="1279"/>
      <c r="K44" s="1279"/>
      <c r="L44" s="1279"/>
      <c r="M44" s="1279"/>
      <c r="N44" s="1279"/>
      <c r="O44" s="1279"/>
      <c r="P44" s="1279"/>
      <c r="Q44" s="1279"/>
      <c r="R44" s="1279"/>
      <c r="S44" s="1279"/>
      <c r="T44" s="1279"/>
      <c r="U44" s="1279"/>
      <c r="V44" s="1279"/>
      <c r="W44" s="1279"/>
      <c r="X44" s="1279"/>
      <c r="Y44" s="1279"/>
    </row>
    <row r="45" spans="1:34" ht="12" customHeight="1">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row>
    <row r="46" spans="1:34" ht="15" customHeight="1">
      <c r="A46" s="1" t="s">
        <v>406</v>
      </c>
    </row>
    <row r="47" spans="1:34" ht="15" customHeight="1">
      <c r="B47" s="1402" t="s">
        <v>372</v>
      </c>
      <c r="C47" s="1403"/>
      <c r="D47" s="1403"/>
      <c r="E47" s="1404"/>
      <c r="F47" s="1402" t="s">
        <v>373</v>
      </c>
      <c r="G47" s="1403"/>
      <c r="H47" s="1403"/>
      <c r="I47" s="1404"/>
      <c r="J47" s="1402" t="s">
        <v>374</v>
      </c>
      <c r="K47" s="1403"/>
      <c r="L47" s="1403"/>
      <c r="M47" s="1403"/>
      <c r="N47" s="1404"/>
      <c r="O47" s="484"/>
      <c r="P47" s="358"/>
      <c r="Q47" s="358"/>
      <c r="R47" s="358"/>
      <c r="S47" s="358"/>
      <c r="T47" s="358"/>
      <c r="U47" s="358"/>
      <c r="V47" s="358"/>
      <c r="W47" s="358"/>
      <c r="X47" s="358"/>
      <c r="Y47" s="358"/>
    </row>
    <row r="48" spans="1:34" ht="15" customHeight="1">
      <c r="B48" s="1407"/>
      <c r="C48" s="1408"/>
      <c r="D48" s="1408"/>
      <c r="E48" s="487" t="s">
        <v>376</v>
      </c>
      <c r="F48" s="1407"/>
      <c r="G48" s="1408"/>
      <c r="H48" s="1408"/>
      <c r="I48" s="488" t="s">
        <v>376</v>
      </c>
      <c r="J48" s="489" t="s">
        <v>408</v>
      </c>
      <c r="K48" s="1409">
        <f>B48+F48</f>
        <v>0</v>
      </c>
      <c r="L48" s="1409"/>
      <c r="M48" s="1409"/>
      <c r="N48" s="488" t="s">
        <v>376</v>
      </c>
      <c r="O48" s="484"/>
      <c r="P48" s="358"/>
      <c r="Q48" s="358"/>
      <c r="R48" s="358"/>
      <c r="S48" s="358"/>
      <c r="T48" s="358"/>
      <c r="U48" s="358"/>
      <c r="V48" s="358"/>
      <c r="W48" s="358"/>
      <c r="X48" s="358"/>
      <c r="Y48" s="358"/>
    </row>
    <row r="49" spans="1:40" ht="12" customHeight="1">
      <c r="B49" s="386" t="s">
        <v>519</v>
      </c>
      <c r="C49" s="485"/>
      <c r="D49" s="485"/>
      <c r="E49" s="485"/>
      <c r="F49" s="485"/>
      <c r="G49" s="485"/>
      <c r="H49" s="485"/>
      <c r="I49" s="485"/>
      <c r="J49" s="485"/>
      <c r="K49" s="485"/>
      <c r="L49" s="485"/>
      <c r="M49" s="485"/>
      <c r="N49" s="486"/>
      <c r="O49" s="358"/>
      <c r="P49" s="358"/>
      <c r="Q49" s="358"/>
      <c r="R49" s="358"/>
      <c r="S49" s="358"/>
      <c r="T49" s="358"/>
      <c r="U49" s="358"/>
      <c r="V49" s="358"/>
      <c r="W49" s="358"/>
      <c r="X49" s="358"/>
      <c r="Y49" s="358"/>
    </row>
    <row r="50" spans="1:40" ht="12" customHeight="1">
      <c r="B50" s="386" t="s">
        <v>763</v>
      </c>
      <c r="C50" s="386"/>
      <c r="D50" s="386"/>
      <c r="E50" s="386"/>
      <c r="F50" s="386"/>
      <c r="G50" s="386"/>
      <c r="H50" s="386"/>
      <c r="I50" s="386"/>
      <c r="J50" s="386"/>
      <c r="K50" s="386"/>
      <c r="L50" s="386"/>
      <c r="M50" s="386"/>
      <c r="N50" s="358"/>
      <c r="O50" s="358"/>
      <c r="P50" s="358"/>
      <c r="Q50" s="358"/>
      <c r="R50" s="358"/>
      <c r="S50" s="358"/>
      <c r="T50" s="358"/>
      <c r="U50" s="358"/>
      <c r="V50" s="358"/>
      <c r="W50" s="358"/>
      <c r="X50" s="358"/>
      <c r="Y50" s="358"/>
    </row>
    <row r="51" spans="1:40" ht="12" customHeight="1">
      <c r="B51" s="1392" t="s">
        <v>518</v>
      </c>
      <c r="C51" s="1393"/>
      <c r="D51" s="1393"/>
      <c r="E51" s="1393"/>
      <c r="F51" s="1393"/>
      <c r="G51" s="1393"/>
      <c r="H51" s="1393"/>
      <c r="I51" s="1393"/>
      <c r="J51" s="1393"/>
      <c r="K51" s="1393"/>
      <c r="L51" s="1393"/>
      <c r="M51" s="1393"/>
      <c r="N51" s="1393"/>
      <c r="O51" s="1393"/>
      <c r="P51" s="1393"/>
      <c r="Q51" s="1393"/>
      <c r="R51" s="1393"/>
      <c r="S51" s="1393"/>
      <c r="T51" s="1393"/>
      <c r="U51" s="1393"/>
      <c r="V51" s="1393"/>
      <c r="W51" s="1393"/>
      <c r="X51" s="1393"/>
      <c r="Y51" s="1393"/>
    </row>
    <row r="52" spans="1:40" ht="12" customHeight="1">
      <c r="B52" s="358"/>
      <c r="C52" s="386" t="s">
        <v>384</v>
      </c>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93"/>
      <c r="Q55" s="1280" t="s">
        <v>410</v>
      </c>
      <c r="R55" s="1281"/>
      <c r="S55" s="1282"/>
      <c r="T55" s="94" t="s">
        <v>411</v>
      </c>
      <c r="U55" s="1283">
        <f>'第2号様式別紙2-2（臨床研修（医師）事業計画書）'!F36</f>
        <v>24</v>
      </c>
      <c r="V55" s="1283"/>
      <c r="W55" s="1283"/>
      <c r="X55" s="1283"/>
      <c r="Y55" s="57" t="s">
        <v>412</v>
      </c>
    </row>
    <row r="56" spans="1:40" ht="15" customHeight="1">
      <c r="Q56" s="19"/>
      <c r="R56" s="19"/>
      <c r="S56" s="19"/>
      <c r="T56" s="19"/>
    </row>
    <row r="57" spans="1:40" ht="15" customHeight="1">
      <c r="A57" s="1" t="s">
        <v>413</v>
      </c>
      <c r="V57" s="1284" t="s">
        <v>414</v>
      </c>
      <c r="W57" s="1284"/>
      <c r="X57" s="1284" t="s">
        <v>415</v>
      </c>
      <c r="Y57" s="1284"/>
    </row>
    <row r="58" spans="1:40" ht="15" customHeight="1">
      <c r="V58" s="1284"/>
      <c r="W58" s="1284"/>
      <c r="X58" s="1284"/>
      <c r="Y58" s="1284"/>
    </row>
    <row r="59" spans="1:40"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t="s">
        <v>785</v>
      </c>
      <c r="W59" s="1288"/>
      <c r="X59" s="1287" t="s">
        <v>785</v>
      </c>
      <c r="Y59" s="1288"/>
    </row>
    <row r="60" spans="1:40"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40"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t="s">
        <v>785</v>
      </c>
      <c r="W61" s="1288"/>
      <c r="X61" s="1287" t="s">
        <v>785</v>
      </c>
      <c r="Y61" s="1288"/>
    </row>
    <row r="62" spans="1:40"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40" ht="24.95" customHeight="1">
      <c r="A63" s="1291" t="s">
        <v>521</v>
      </c>
      <c r="B63" s="1291"/>
      <c r="C63" s="1291"/>
      <c r="D63" s="1291"/>
      <c r="E63" s="1291"/>
      <c r="F63" s="1291"/>
      <c r="G63" s="1291"/>
      <c r="H63" s="1291"/>
      <c r="I63" s="1291"/>
      <c r="J63" s="1291"/>
      <c r="K63" s="1291"/>
      <c r="L63" s="1291"/>
      <c r="M63" s="1291"/>
      <c r="N63" s="1041" t="s">
        <v>421</v>
      </c>
      <c r="O63" s="1047"/>
      <c r="P63" s="1294" t="s">
        <v>422</v>
      </c>
      <c r="Q63" s="1295"/>
      <c r="R63" s="1295"/>
      <c r="S63" s="1296"/>
      <c r="T63" s="148" t="s">
        <v>423</v>
      </c>
      <c r="U63" s="1297">
        <f>'第2号様式別紙2-1（臨床研修（医師）事業計画書）'!E42</f>
        <v>0</v>
      </c>
      <c r="V63" s="1298"/>
      <c r="W63" s="1298"/>
      <c r="X63" s="1299"/>
      <c r="Y63" s="57" t="s">
        <v>424</v>
      </c>
    </row>
    <row r="64" spans="1:40" ht="24.95" customHeight="1">
      <c r="A64" s="1291"/>
      <c r="B64" s="1291"/>
      <c r="C64" s="1291"/>
      <c r="D64" s="1291"/>
      <c r="E64" s="1291"/>
      <c r="F64" s="1291"/>
      <c r="G64" s="1291"/>
      <c r="H64" s="1291"/>
      <c r="I64" s="1291"/>
      <c r="J64" s="1291"/>
      <c r="K64" s="1291"/>
      <c r="L64" s="1291"/>
      <c r="M64" s="1291"/>
      <c r="N64" s="1301"/>
      <c r="O64" s="1302"/>
      <c r="P64" s="1294" t="s">
        <v>425</v>
      </c>
      <c r="Q64" s="1295"/>
      <c r="R64" s="1295"/>
      <c r="S64" s="1296"/>
      <c r="T64" s="148" t="s">
        <v>426</v>
      </c>
      <c r="U64" s="1297">
        <f>'第2号様式別紙2-1（臨床研修（医師）事業計画書）'!E44</f>
        <v>0</v>
      </c>
      <c r="V64" s="1298"/>
      <c r="W64" s="1298"/>
      <c r="X64" s="1299"/>
      <c r="Y64" s="57" t="s">
        <v>412</v>
      </c>
      <c r="AM64" s="154"/>
      <c r="AN64" s="154"/>
    </row>
    <row r="65" spans="1:40" ht="24.95" customHeight="1">
      <c r="A65" s="1291" t="s">
        <v>427</v>
      </c>
      <c r="B65" s="1291"/>
      <c r="C65" s="1291"/>
      <c r="D65" s="1291"/>
      <c r="E65" s="1291"/>
      <c r="F65" s="1291"/>
      <c r="G65" s="1291"/>
      <c r="H65" s="1291"/>
      <c r="I65" s="1291"/>
      <c r="J65" s="1291"/>
      <c r="K65" s="1291"/>
      <c r="L65" s="1291"/>
      <c r="M65" s="1291"/>
      <c r="N65" s="1292" t="s">
        <v>428</v>
      </c>
      <c r="O65" s="1293"/>
      <c r="P65" s="1294" t="s">
        <v>422</v>
      </c>
      <c r="Q65" s="1295"/>
      <c r="R65" s="1295"/>
      <c r="S65" s="1296"/>
      <c r="T65" s="148" t="s">
        <v>429</v>
      </c>
      <c r="U65" s="1297">
        <f>'第2号様式別紙2-1（臨床研修（医師）事業計画書）'!Q42</f>
        <v>0</v>
      </c>
      <c r="V65" s="1298"/>
      <c r="W65" s="1298"/>
      <c r="X65" s="1299"/>
      <c r="Y65" s="57" t="s">
        <v>424</v>
      </c>
      <c r="AM65" s="154">
        <v>1</v>
      </c>
      <c r="AN65" s="154">
        <v>2</v>
      </c>
    </row>
    <row r="66" spans="1:40" ht="24.95" customHeight="1">
      <c r="A66" s="1291"/>
      <c r="B66" s="1291"/>
      <c r="C66" s="1291"/>
      <c r="D66" s="1291"/>
      <c r="E66" s="1291"/>
      <c r="F66" s="1291"/>
      <c r="G66" s="1291"/>
      <c r="H66" s="1291"/>
      <c r="I66" s="1291"/>
      <c r="J66" s="1291"/>
      <c r="K66" s="1291"/>
      <c r="L66" s="1291"/>
      <c r="M66" s="1291"/>
      <c r="N66" s="1043"/>
      <c r="O66" s="1070"/>
      <c r="P66" s="1294" t="s">
        <v>425</v>
      </c>
      <c r="Q66" s="1295"/>
      <c r="R66" s="1295"/>
      <c r="S66" s="1296"/>
      <c r="T66" s="148" t="s">
        <v>430</v>
      </c>
      <c r="U66" s="1297">
        <f>'第2号様式別紙2-1（臨床研修（医師）事業計画書）'!Q44</f>
        <v>0</v>
      </c>
      <c r="V66" s="1298"/>
      <c r="W66" s="1298"/>
      <c r="X66" s="1299"/>
      <c r="Y66" s="57" t="s">
        <v>412</v>
      </c>
      <c r="AM66" s="154">
        <v>2</v>
      </c>
      <c r="AN66" s="154">
        <v>3</v>
      </c>
    </row>
    <row r="67" spans="1:40" ht="13.5" customHeight="1">
      <c r="A67" s="60"/>
      <c r="B67" s="60"/>
      <c r="C67" s="60"/>
      <c r="D67" s="60"/>
      <c r="E67" s="60"/>
      <c r="F67" s="60"/>
      <c r="G67" s="60"/>
      <c r="H67" s="60"/>
      <c r="I67" s="60"/>
      <c r="J67" s="60"/>
      <c r="K67" s="60"/>
      <c r="L67" s="60"/>
      <c r="M67" s="60"/>
      <c r="N67" s="153"/>
      <c r="O67" s="153"/>
      <c r="P67" s="153"/>
      <c r="Q67" s="153"/>
      <c r="R67" s="153"/>
      <c r="S67" s="153"/>
      <c r="T67" s="18"/>
      <c r="AM67" s="154">
        <v>3</v>
      </c>
    </row>
    <row r="68" spans="1:40" ht="24.95" customHeight="1">
      <c r="A68" s="1291" t="s">
        <v>522</v>
      </c>
      <c r="B68" s="1291"/>
      <c r="C68" s="1291"/>
      <c r="D68" s="1291"/>
      <c r="E68" s="1291"/>
      <c r="F68" s="1291"/>
      <c r="G68" s="1291"/>
      <c r="H68" s="1291"/>
      <c r="I68" s="1291"/>
      <c r="J68" s="1291"/>
      <c r="K68" s="1291"/>
      <c r="L68" s="1291"/>
      <c r="M68" s="1291"/>
      <c r="N68" s="1312" t="s">
        <v>421</v>
      </c>
      <c r="O68" s="1313"/>
      <c r="P68" s="1316" t="s">
        <v>422</v>
      </c>
      <c r="Q68" s="1317"/>
      <c r="R68" s="1317"/>
      <c r="S68" s="1318"/>
      <c r="T68" s="155" t="s">
        <v>432</v>
      </c>
      <c r="U68" s="1319">
        <f>'第2号様式別紙2-1（臨床研修（医師）事業計画書）'!I42</f>
        <v>0</v>
      </c>
      <c r="V68" s="1320"/>
      <c r="W68" s="1320"/>
      <c r="X68" s="1321"/>
      <c r="Y68" s="156" t="s">
        <v>424</v>
      </c>
      <c r="AM68" s="154">
        <v>4</v>
      </c>
    </row>
    <row r="69" spans="1:40" ht="24.95" customHeight="1">
      <c r="A69" s="1291"/>
      <c r="B69" s="1291"/>
      <c r="C69" s="1291"/>
      <c r="D69" s="1291"/>
      <c r="E69" s="1291"/>
      <c r="F69" s="1291"/>
      <c r="G69" s="1291"/>
      <c r="H69" s="1291"/>
      <c r="I69" s="1291"/>
      <c r="J69" s="1291"/>
      <c r="K69" s="1291"/>
      <c r="L69" s="1291"/>
      <c r="M69" s="1291"/>
      <c r="N69" s="1314"/>
      <c r="O69" s="1315"/>
      <c r="P69" s="1294" t="s">
        <v>425</v>
      </c>
      <c r="Q69" s="1295"/>
      <c r="R69" s="1295"/>
      <c r="S69" s="1296"/>
      <c r="T69" s="148" t="s">
        <v>433</v>
      </c>
      <c r="U69" s="1297">
        <f>'第2号様式別紙2-1（臨床研修（医師）事業計画書）'!I44</f>
        <v>0</v>
      </c>
      <c r="V69" s="1298"/>
      <c r="W69" s="1298"/>
      <c r="X69" s="1299"/>
      <c r="Y69" s="157" t="s">
        <v>412</v>
      </c>
      <c r="AM69" s="154">
        <v>5</v>
      </c>
    </row>
    <row r="70" spans="1:40" ht="24.95" customHeight="1">
      <c r="A70" s="1291" t="s">
        <v>434</v>
      </c>
      <c r="B70" s="1291"/>
      <c r="C70" s="1291"/>
      <c r="D70" s="1291"/>
      <c r="E70" s="1291"/>
      <c r="F70" s="1291"/>
      <c r="G70" s="1291"/>
      <c r="H70" s="1291"/>
      <c r="I70" s="1291"/>
      <c r="J70" s="1291"/>
      <c r="K70" s="1291"/>
      <c r="L70" s="1291"/>
      <c r="M70" s="1291"/>
      <c r="N70" s="1303" t="s">
        <v>428</v>
      </c>
      <c r="O70" s="1293"/>
      <c r="P70" s="1294" t="s">
        <v>422</v>
      </c>
      <c r="Q70" s="1295"/>
      <c r="R70" s="1295"/>
      <c r="S70" s="1296"/>
      <c r="T70" s="148" t="s">
        <v>435</v>
      </c>
      <c r="U70" s="1297">
        <f>'第2号様式別紙2-1（臨床研修（医師）事業計画書）'!U42</f>
        <v>0</v>
      </c>
      <c r="V70" s="1298"/>
      <c r="W70" s="1298"/>
      <c r="X70" s="1299"/>
      <c r="Y70" s="157" t="s">
        <v>424</v>
      </c>
    </row>
    <row r="71" spans="1:40" ht="24.95" customHeight="1">
      <c r="A71" s="1291"/>
      <c r="B71" s="1291"/>
      <c r="C71" s="1291"/>
      <c r="D71" s="1291"/>
      <c r="E71" s="1291"/>
      <c r="F71" s="1291"/>
      <c r="G71" s="1291"/>
      <c r="H71" s="1291"/>
      <c r="I71" s="1291"/>
      <c r="J71" s="1291"/>
      <c r="K71" s="1291"/>
      <c r="L71" s="1291"/>
      <c r="M71" s="1291"/>
      <c r="N71" s="1304"/>
      <c r="O71" s="1305"/>
      <c r="P71" s="1306" t="s">
        <v>425</v>
      </c>
      <c r="Q71" s="1307"/>
      <c r="R71" s="1307"/>
      <c r="S71" s="1308"/>
      <c r="T71" s="158" t="s">
        <v>436</v>
      </c>
      <c r="U71" s="1309">
        <f>'第2号様式別紙2-1（臨床研修（医師）事業計画書）'!U44</f>
        <v>0</v>
      </c>
      <c r="V71" s="1310"/>
      <c r="W71" s="1310"/>
      <c r="X71" s="1311"/>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47" t="s">
        <v>439</v>
      </c>
      <c r="I75" s="1247"/>
      <c r="J75" s="1247"/>
      <c r="K75" s="1247"/>
      <c r="L75" s="1247"/>
      <c r="M75" s="1247"/>
      <c r="N75" s="1247"/>
      <c r="O75" s="1247"/>
      <c r="P75" s="1247"/>
      <c r="Q75" s="1247"/>
      <c r="R75" s="1247"/>
      <c r="S75" s="1247"/>
      <c r="T75" s="1247"/>
      <c r="U75" s="1247"/>
      <c r="V75" s="1247"/>
      <c r="W75" s="1247"/>
      <c r="X75" s="1247"/>
      <c r="Y75" s="1322"/>
    </row>
    <row r="76" spans="1:40" ht="15" customHeight="1">
      <c r="B76" s="2"/>
      <c r="C76" s="1" t="s">
        <v>440</v>
      </c>
      <c r="I76" s="1323" t="s">
        <v>441</v>
      </c>
      <c r="J76" s="1324"/>
      <c r="K76" s="160"/>
      <c r="L76" s="1" t="s">
        <v>442</v>
      </c>
      <c r="N76" s="160"/>
      <c r="O76" s="1" t="s">
        <v>443</v>
      </c>
      <c r="T76" s="8" t="s">
        <v>444</v>
      </c>
      <c r="U76" s="1410" t="e">
        <f>U77+U105</f>
        <v>#VALUE!</v>
      </c>
      <c r="V76" s="1410"/>
      <c r="W76" s="1410"/>
      <c r="X76" s="1410"/>
      <c r="Y76" s="9" t="s">
        <v>445</v>
      </c>
      <c r="Z76" s="161"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411" t="e">
        <f>IF(OR(AB78="20人未満",$C$122=1),(E79*Q79)+(E81*Q81)+(E83*Q83)+(E85*Q85)+(E87*Q87)+(E89*Q89),(E93*Q93)+(E95*Q95)+(E97*Q97)+(E99*Q99)+(E101*Q101)+(E103*Q103))</f>
        <v>#VALUE!</v>
      </c>
      <c r="V77" s="1411"/>
      <c r="W77" s="1411"/>
      <c r="X77" s="1411"/>
      <c r="Y77" s="9" t="s">
        <v>184</v>
      </c>
    </row>
    <row r="78" spans="1:40" ht="30" customHeight="1">
      <c r="B78" s="1326" t="s">
        <v>447</v>
      </c>
      <c r="C78" s="968"/>
      <c r="D78" s="968"/>
      <c r="E78" s="968"/>
      <c r="F78" s="968"/>
      <c r="G78" s="968"/>
      <c r="H78" s="968"/>
      <c r="I78" s="968"/>
      <c r="J78" s="968"/>
      <c r="K78" s="968"/>
      <c r="L78" s="968"/>
      <c r="M78" s="968"/>
      <c r="N78" s="968"/>
      <c r="O78" s="968"/>
      <c r="P78" s="968"/>
      <c r="Q78" s="968"/>
      <c r="R78" s="968"/>
      <c r="S78" s="1327"/>
      <c r="T78" s="8"/>
      <c r="U78" s="342"/>
      <c r="V78" s="342"/>
      <c r="W78" s="342"/>
      <c r="X78" s="342"/>
      <c r="Y78" s="9"/>
      <c r="AB78" s="161" t="str">
        <f>IF(N175="","未入力",IF(N175&gt;=20,"20人以上","20人未満"))</f>
        <v>未入力</v>
      </c>
    </row>
    <row r="79" spans="1:40" ht="32.25" customHeight="1">
      <c r="B79" s="1328" t="s">
        <v>448</v>
      </c>
      <c r="C79" s="962"/>
      <c r="D79" s="18" t="s">
        <v>449</v>
      </c>
      <c r="E79" s="1412">
        <v>63000</v>
      </c>
      <c r="F79" s="1413"/>
      <c r="G79" s="1413"/>
      <c r="H79" s="1" t="s">
        <v>450</v>
      </c>
      <c r="K79" s="19" t="s">
        <v>188</v>
      </c>
      <c r="M79" s="1331" t="s">
        <v>451</v>
      </c>
      <c r="N79" s="1331"/>
      <c r="O79" s="1331"/>
      <c r="P79" s="1331"/>
      <c r="Q79" s="1414" t="str">
        <f>IF($P$181="○",0,IF(OR($AB$78="20人未満",$C$122=1),IF($K$76=1,$V$15,0)+IF($K$76=2,$V$15,0),""))</f>
        <v/>
      </c>
      <c r="R79" s="1414"/>
      <c r="S79" s="1" t="s">
        <v>378</v>
      </c>
      <c r="T79" s="8"/>
      <c r="U79" s="342"/>
      <c r="V79" s="342"/>
      <c r="W79" s="342"/>
      <c r="X79" s="342"/>
      <c r="Y79" s="9"/>
    </row>
    <row r="80" spans="1:40" s="815" customFormat="1">
      <c r="B80" s="811"/>
      <c r="C80" s="808"/>
      <c r="D80" s="807"/>
      <c r="E80" s="814"/>
      <c r="F80" s="813"/>
      <c r="G80" s="813"/>
      <c r="K80" s="809"/>
      <c r="M80" s="810"/>
      <c r="N80" s="810"/>
      <c r="O80" s="810"/>
      <c r="P80" s="810"/>
      <c r="Q80" s="812"/>
      <c r="R80" s="812"/>
      <c r="T80" s="8"/>
      <c r="U80" s="342"/>
      <c r="V80" s="342"/>
      <c r="W80" s="342"/>
      <c r="X80" s="342"/>
      <c r="Y80" s="9"/>
    </row>
    <row r="81" spans="2:25" s="815" customFormat="1" ht="32.25" customHeight="1">
      <c r="B81" s="1439" t="s">
        <v>448</v>
      </c>
      <c r="C81" s="1440"/>
      <c r="D81" s="359" t="s">
        <v>449</v>
      </c>
      <c r="E81" s="1441">
        <v>56000</v>
      </c>
      <c r="F81" s="1442"/>
      <c r="G81" s="1442"/>
      <c r="H81" s="358" t="s">
        <v>450</v>
      </c>
      <c r="I81" s="358"/>
      <c r="J81" s="358"/>
      <c r="K81" s="361" t="s">
        <v>188</v>
      </c>
      <c r="L81" s="358"/>
      <c r="M81" s="1443" t="s">
        <v>451</v>
      </c>
      <c r="N81" s="1443"/>
      <c r="O81" s="1443"/>
      <c r="P81" s="1443"/>
      <c r="Q81" s="1426">
        <f>IF($Q$79&gt;=1,0,IF(OR($AB$78="20人未満",$C$122=1),IF($K$76=1,$V$15,0)+IF($K$76=2,$V$15,0),""))</f>
        <v>0</v>
      </c>
      <c r="R81" s="1426"/>
      <c r="S81" s="358" t="s">
        <v>378</v>
      </c>
      <c r="T81" s="8"/>
      <c r="U81" s="342"/>
      <c r="V81" s="342"/>
      <c r="W81" s="342"/>
      <c r="X81" s="342"/>
      <c r="Y81" s="9"/>
    </row>
    <row r="82" spans="2:25" ht="9" customHeight="1">
      <c r="B82" s="24"/>
      <c r="C82" s="15"/>
      <c r="D82" s="18"/>
      <c r="E82" s="343"/>
      <c r="F82" s="343"/>
      <c r="G82" s="343"/>
      <c r="K82" s="19"/>
      <c r="M82" s="20"/>
      <c r="N82" s="20"/>
      <c r="O82" s="20"/>
      <c r="P82" s="20"/>
      <c r="Q82" s="354"/>
      <c r="R82" s="354"/>
      <c r="T82" s="8"/>
      <c r="U82" s="342"/>
      <c r="V82" s="342"/>
      <c r="W82" s="342"/>
      <c r="X82" s="342"/>
      <c r="Y82" s="9"/>
    </row>
    <row r="83" spans="2:25" ht="27.75" customHeight="1">
      <c r="B83" s="1333" t="s">
        <v>452</v>
      </c>
      <c r="C83" s="962"/>
      <c r="D83" s="18" t="s">
        <v>449</v>
      </c>
      <c r="E83" s="1412">
        <v>52000</v>
      </c>
      <c r="F83" s="1413"/>
      <c r="G83" s="1413"/>
      <c r="H83" s="1" t="s">
        <v>450</v>
      </c>
      <c r="K83" s="19" t="s">
        <v>188</v>
      </c>
      <c r="M83" s="1331" t="s">
        <v>451</v>
      </c>
      <c r="N83" s="1331"/>
      <c r="O83" s="1331"/>
      <c r="P83" s="1331"/>
      <c r="Q83" s="1416" t="str">
        <f>IF(OR($AB$78="20人未満",$C$122=1),IF($K$76=3,$V$15,0),"")</f>
        <v/>
      </c>
      <c r="R83" s="1416"/>
      <c r="S83" s="1" t="s">
        <v>378</v>
      </c>
      <c r="T83" s="8"/>
      <c r="U83" s="342"/>
      <c r="V83" s="342"/>
      <c r="W83" s="342"/>
      <c r="X83" s="342"/>
      <c r="Y83" s="9"/>
    </row>
    <row r="84" spans="2:25" ht="18" customHeight="1">
      <c r="B84" s="25"/>
      <c r="C84" s="26"/>
      <c r="D84" s="18"/>
      <c r="E84" s="353"/>
      <c r="F84" s="343"/>
      <c r="G84" s="343"/>
      <c r="K84" s="19"/>
      <c r="Q84" s="354"/>
      <c r="R84" s="354"/>
      <c r="T84" s="8"/>
      <c r="U84" s="342"/>
      <c r="V84" s="342"/>
      <c r="W84" s="342"/>
      <c r="X84" s="342"/>
      <c r="Y84" s="9"/>
    </row>
    <row r="85" spans="2:25" ht="18" customHeight="1">
      <c r="B85" s="1333" t="s">
        <v>453</v>
      </c>
      <c r="C85" s="962"/>
      <c r="D85" s="18" t="s">
        <v>449</v>
      </c>
      <c r="E85" s="1413">
        <v>47000</v>
      </c>
      <c r="F85" s="1413"/>
      <c r="G85" s="1413"/>
      <c r="H85" s="1" t="s">
        <v>450</v>
      </c>
      <c r="K85" s="19" t="s">
        <v>188</v>
      </c>
      <c r="M85" s="1331" t="s">
        <v>451</v>
      </c>
      <c r="N85" s="1331"/>
      <c r="O85" s="1331"/>
      <c r="P85" s="1331"/>
      <c r="Q85" s="1416" t="str">
        <f>IF(OR($AB$78="20人未満",$C$122=1),IF($K$76=4,$V$15,0),"")</f>
        <v/>
      </c>
      <c r="R85" s="1416"/>
      <c r="S85" s="1" t="s">
        <v>378</v>
      </c>
      <c r="T85" s="8"/>
      <c r="U85" s="342"/>
      <c r="V85" s="342"/>
      <c r="W85" s="342"/>
      <c r="X85" s="342"/>
      <c r="Y85" s="9"/>
    </row>
    <row r="86" spans="2:25" ht="18" customHeight="1">
      <c r="B86" s="25"/>
      <c r="C86" s="26"/>
      <c r="D86" s="18"/>
      <c r="E86" s="1415"/>
      <c r="F86" s="1415"/>
      <c r="G86" s="1415"/>
      <c r="K86" s="19"/>
      <c r="Q86" s="354"/>
      <c r="R86" s="354"/>
      <c r="T86" s="8"/>
      <c r="U86" s="342"/>
      <c r="V86" s="342"/>
      <c r="W86" s="342"/>
      <c r="X86" s="342"/>
      <c r="Y86" s="9"/>
    </row>
    <row r="87" spans="2:25" ht="18" customHeight="1">
      <c r="B87" s="1333" t="s">
        <v>454</v>
      </c>
      <c r="C87" s="962"/>
      <c r="D87" s="18" t="s">
        <v>449</v>
      </c>
      <c r="E87" s="1413">
        <v>42000</v>
      </c>
      <c r="F87" s="1413"/>
      <c r="G87" s="1413"/>
      <c r="H87" s="1" t="s">
        <v>450</v>
      </c>
      <c r="K87" s="19" t="s">
        <v>188</v>
      </c>
      <c r="M87" s="1331" t="s">
        <v>451</v>
      </c>
      <c r="N87" s="1331"/>
      <c r="O87" s="1331"/>
      <c r="P87" s="1331"/>
      <c r="Q87" s="1416" t="str">
        <f>IF(OR($AB$78="20人未満",$C122=1),IF($K$76=5,$V$15,0),"")</f>
        <v/>
      </c>
      <c r="R87" s="1416"/>
      <c r="S87" s="1" t="s">
        <v>378</v>
      </c>
      <c r="T87" s="8"/>
      <c r="U87" s="342"/>
      <c r="V87" s="342"/>
      <c r="W87" s="342"/>
      <c r="X87" s="342"/>
      <c r="Y87" s="9"/>
    </row>
    <row r="88" spans="2:25" ht="18" customHeight="1">
      <c r="B88" s="25"/>
      <c r="C88" s="26"/>
      <c r="D88" s="18"/>
      <c r="E88" s="1415"/>
      <c r="F88" s="1415"/>
      <c r="G88" s="1415"/>
      <c r="K88" s="19"/>
      <c r="Q88" s="354"/>
      <c r="R88" s="354"/>
      <c r="T88" s="8"/>
      <c r="U88" s="342"/>
      <c r="V88" s="342"/>
      <c r="W88" s="342"/>
      <c r="X88" s="342"/>
      <c r="Y88" s="9"/>
    </row>
    <row r="89" spans="2:25" ht="33.75" customHeight="1">
      <c r="B89" s="1334" t="s">
        <v>455</v>
      </c>
      <c r="C89" s="1335"/>
      <c r="D89" s="27" t="s">
        <v>449</v>
      </c>
      <c r="E89" s="1417">
        <v>500</v>
      </c>
      <c r="F89" s="1417"/>
      <c r="G89" s="1417"/>
      <c r="H89" s="10" t="s">
        <v>450</v>
      </c>
      <c r="I89" s="10"/>
      <c r="J89" s="10"/>
      <c r="K89" s="28" t="s">
        <v>188</v>
      </c>
      <c r="L89" s="10"/>
      <c r="M89" s="1337" t="s">
        <v>451</v>
      </c>
      <c r="N89" s="1337"/>
      <c r="O89" s="1337"/>
      <c r="P89" s="1337"/>
      <c r="Q89" s="1418" t="str">
        <f>IF(OR($AB$78="20人未満",$C122=1),IF($N$76=2,$V$15,0)+IF($N$76=3,$V$15,0),"")</f>
        <v/>
      </c>
      <c r="R89" s="1418"/>
      <c r="S89" s="10" t="s">
        <v>378</v>
      </c>
      <c r="T89" s="8"/>
      <c r="U89" s="342"/>
      <c r="V89" s="342"/>
      <c r="W89" s="342"/>
      <c r="X89" s="342"/>
      <c r="Y89" s="9"/>
    </row>
    <row r="90" spans="2:25" ht="9" customHeight="1">
      <c r="B90" s="134"/>
      <c r="C90" s="135"/>
      <c r="D90" s="27"/>
      <c r="E90" s="355"/>
      <c r="F90" s="355"/>
      <c r="G90" s="355"/>
      <c r="H90" s="10"/>
      <c r="I90" s="10"/>
      <c r="J90" s="10"/>
      <c r="K90" s="28"/>
      <c r="L90" s="10"/>
      <c r="M90" s="10"/>
      <c r="N90" s="10"/>
      <c r="O90" s="10"/>
      <c r="P90" s="10"/>
      <c r="Q90" s="343"/>
      <c r="R90" s="343"/>
      <c r="S90" s="10"/>
      <c r="T90" s="8"/>
      <c r="U90" s="342"/>
      <c r="V90" s="342"/>
      <c r="W90" s="342"/>
      <c r="X90" s="342"/>
      <c r="Y90" s="9"/>
    </row>
    <row r="91" spans="2:25" ht="9" customHeight="1">
      <c r="B91" s="134"/>
      <c r="C91" s="135"/>
      <c r="D91" s="27"/>
      <c r="E91" s="344"/>
      <c r="F91" s="344"/>
      <c r="G91" s="344"/>
      <c r="H91" s="96"/>
      <c r="I91" s="10"/>
      <c r="J91" s="10"/>
      <c r="K91" s="28"/>
      <c r="L91" s="10"/>
      <c r="M91" s="108"/>
      <c r="N91" s="108"/>
      <c r="O91" s="108"/>
      <c r="P91" s="108"/>
      <c r="Q91" s="344"/>
      <c r="R91" s="344"/>
      <c r="S91" s="10"/>
      <c r="T91" s="8"/>
      <c r="U91" s="48"/>
      <c r="V91" s="48"/>
      <c r="W91" s="48"/>
      <c r="X91" s="48"/>
      <c r="Y91" s="9"/>
    </row>
    <row r="92" spans="2:25" ht="30" customHeight="1">
      <c r="B92" s="1326" t="s">
        <v>461</v>
      </c>
      <c r="C92" s="968"/>
      <c r="D92" s="968"/>
      <c r="E92" s="968"/>
      <c r="F92" s="968"/>
      <c r="G92" s="968"/>
      <c r="H92" s="968"/>
      <c r="I92" s="968"/>
      <c r="J92" s="968"/>
      <c r="K92" s="968"/>
      <c r="L92" s="968"/>
      <c r="M92" s="968"/>
      <c r="N92" s="968"/>
      <c r="O92" s="968"/>
      <c r="P92" s="968"/>
      <c r="Q92" s="968"/>
      <c r="R92" s="968"/>
      <c r="S92" s="1327"/>
      <c r="T92" s="8"/>
      <c r="U92" s="342"/>
      <c r="V92" s="342"/>
      <c r="W92" s="342"/>
      <c r="X92" s="342"/>
      <c r="Y92" s="9"/>
    </row>
    <row r="93" spans="2:25" ht="32.25" customHeight="1">
      <c r="B93" s="1328" t="s">
        <v>448</v>
      </c>
      <c r="C93" s="962"/>
      <c r="D93" s="18" t="s">
        <v>449</v>
      </c>
      <c r="E93" s="1412">
        <v>46000</v>
      </c>
      <c r="F93" s="1413"/>
      <c r="G93" s="1413"/>
      <c r="H93" s="1" t="s">
        <v>450</v>
      </c>
      <c r="K93" s="19" t="s">
        <v>188</v>
      </c>
      <c r="M93" s="1331" t="s">
        <v>451</v>
      </c>
      <c r="N93" s="1331"/>
      <c r="O93" s="1331"/>
      <c r="P93" s="1331"/>
      <c r="Q93" s="1419" t="str">
        <f>IF($P$181="○",0,IF(OR($AB$78="20人以上",$C$122=1),IF($K$76=1,$V$15,0)+IF($K$76=2,$V$15,0),""))</f>
        <v/>
      </c>
      <c r="R93" s="1419"/>
      <c r="S93" s="1" t="s">
        <v>378</v>
      </c>
      <c r="T93" s="8"/>
      <c r="U93" s="342"/>
      <c r="V93" s="342"/>
      <c r="W93" s="342"/>
      <c r="X93" s="342"/>
      <c r="Y93" s="9"/>
    </row>
    <row r="94" spans="2:25" s="833" customFormat="1">
      <c r="B94" s="827"/>
      <c r="C94" s="824"/>
      <c r="D94" s="823"/>
      <c r="E94" s="832"/>
      <c r="F94" s="830"/>
      <c r="G94" s="830"/>
      <c r="K94" s="825"/>
      <c r="M94" s="826"/>
      <c r="N94" s="826"/>
      <c r="O94" s="826"/>
      <c r="P94" s="826"/>
      <c r="Q94" s="831"/>
      <c r="R94" s="831"/>
      <c r="T94" s="8"/>
      <c r="U94" s="342"/>
      <c r="V94" s="342"/>
      <c r="W94" s="342"/>
      <c r="X94" s="342"/>
      <c r="Y94" s="9"/>
    </row>
    <row r="95" spans="2:25" s="820" customFormat="1" ht="32.25" customHeight="1">
      <c r="B95" s="1439" t="s">
        <v>448</v>
      </c>
      <c r="C95" s="1440"/>
      <c r="D95" s="359" t="s">
        <v>449</v>
      </c>
      <c r="E95" s="1441">
        <v>41000</v>
      </c>
      <c r="F95" s="1442"/>
      <c r="G95" s="1442"/>
      <c r="H95" s="358" t="s">
        <v>450</v>
      </c>
      <c r="I95" s="358"/>
      <c r="J95" s="358"/>
      <c r="K95" s="361" t="s">
        <v>188</v>
      </c>
      <c r="L95" s="358"/>
      <c r="M95" s="1443" t="s">
        <v>451</v>
      </c>
      <c r="N95" s="1443"/>
      <c r="O95" s="1443"/>
      <c r="P95" s="1443"/>
      <c r="Q95" s="1444">
        <f>IF($Q$93&gt;=1,0,IF(OR($AB$78="20人以上",$C$120=1),IF($K$76=1,$V$15,0)+IF($K$76=2,$V$15,0),""))</f>
        <v>0</v>
      </c>
      <c r="R95" s="1444"/>
      <c r="S95" s="358" t="s">
        <v>378</v>
      </c>
      <c r="T95" s="843"/>
      <c r="U95" s="844"/>
      <c r="V95" s="844"/>
      <c r="W95" s="844"/>
      <c r="X95" s="844"/>
      <c r="Y95" s="845"/>
    </row>
    <row r="96" spans="2:25" ht="9" customHeight="1">
      <c r="B96" s="24"/>
      <c r="C96" s="15"/>
      <c r="D96" s="18"/>
      <c r="E96" s="343"/>
      <c r="F96" s="343"/>
      <c r="G96" s="343"/>
      <c r="K96" s="19"/>
      <c r="M96" s="20"/>
      <c r="N96" s="20"/>
      <c r="O96" s="20"/>
      <c r="P96" s="20"/>
      <c r="Q96" s="354"/>
      <c r="R96" s="354"/>
      <c r="T96" s="8"/>
      <c r="U96" s="342"/>
      <c r="V96" s="342"/>
      <c r="W96" s="342"/>
      <c r="X96" s="342"/>
      <c r="Y96" s="9"/>
    </row>
    <row r="97" spans="2:33" ht="27.75" customHeight="1">
      <c r="B97" s="1333" t="s">
        <v>452</v>
      </c>
      <c r="C97" s="962"/>
      <c r="D97" s="18" t="s">
        <v>449</v>
      </c>
      <c r="E97" s="1412">
        <v>39000</v>
      </c>
      <c r="F97" s="1413"/>
      <c r="G97" s="1413"/>
      <c r="H97" s="1" t="s">
        <v>450</v>
      </c>
      <c r="K97" s="19" t="s">
        <v>188</v>
      </c>
      <c r="M97" s="1331" t="s">
        <v>451</v>
      </c>
      <c r="N97" s="1331"/>
      <c r="O97" s="1331"/>
      <c r="P97" s="1331"/>
      <c r="Q97" s="1420" t="str">
        <f>IF(AND($AB$78="20人以上",$C$122=""),IF($K$76=3,$V$15,0),"")</f>
        <v/>
      </c>
      <c r="R97" s="1420"/>
      <c r="S97" s="1" t="s">
        <v>378</v>
      </c>
      <c r="T97" s="8"/>
      <c r="U97" s="342"/>
      <c r="V97" s="342"/>
      <c r="X97" s="342"/>
      <c r="Y97" s="9"/>
    </row>
    <row r="98" spans="2:33" ht="18" customHeight="1">
      <c r="B98" s="25"/>
      <c r="C98" s="26"/>
      <c r="D98" s="18"/>
      <c r="E98" s="353"/>
      <c r="F98" s="343"/>
      <c r="G98" s="343"/>
      <c r="K98" s="19"/>
      <c r="Q98" s="354"/>
      <c r="R98" s="354"/>
      <c r="T98" s="8"/>
      <c r="U98" s="342"/>
      <c r="V98" s="342"/>
      <c r="W98" s="342"/>
      <c r="X98" s="342"/>
      <c r="Y98" s="9"/>
    </row>
    <row r="99" spans="2:33" ht="18" customHeight="1">
      <c r="B99" s="1333" t="s">
        <v>453</v>
      </c>
      <c r="C99" s="962"/>
      <c r="D99" s="18" t="s">
        <v>449</v>
      </c>
      <c r="E99" s="1413">
        <v>35000</v>
      </c>
      <c r="F99" s="1413"/>
      <c r="G99" s="1413"/>
      <c r="H99" s="1" t="s">
        <v>450</v>
      </c>
      <c r="K99" s="19" t="s">
        <v>188</v>
      </c>
      <c r="M99" s="1331" t="s">
        <v>451</v>
      </c>
      <c r="N99" s="1331"/>
      <c r="O99" s="1331"/>
      <c r="P99" s="1331"/>
      <c r="Q99" s="1420" t="str">
        <f>IF(AND($AB$78="20人以上",$C$122=""),IF($K$76=4,$V$15,0),"")</f>
        <v/>
      </c>
      <c r="R99" s="1420"/>
      <c r="S99" s="1" t="s">
        <v>378</v>
      </c>
      <c r="T99" s="8"/>
      <c r="U99" s="342"/>
      <c r="V99" s="342"/>
      <c r="W99" s="342"/>
      <c r="X99" s="342"/>
      <c r="Y99" s="9"/>
    </row>
    <row r="100" spans="2:33" ht="18" customHeight="1">
      <c r="B100" s="25"/>
      <c r="C100" s="26"/>
      <c r="D100" s="18"/>
      <c r="E100" s="1415"/>
      <c r="F100" s="1415"/>
      <c r="G100" s="1415"/>
      <c r="K100" s="19"/>
      <c r="Q100" s="354"/>
      <c r="R100" s="354"/>
      <c r="T100" s="8"/>
      <c r="U100" s="342"/>
      <c r="V100" s="342"/>
      <c r="W100" s="342"/>
      <c r="X100" s="342"/>
      <c r="Y100" s="9"/>
    </row>
    <row r="101" spans="2:33" ht="18" customHeight="1">
      <c r="B101" s="1333" t="s">
        <v>454</v>
      </c>
      <c r="C101" s="962"/>
      <c r="D101" s="18" t="s">
        <v>449</v>
      </c>
      <c r="E101" s="1413">
        <v>31000</v>
      </c>
      <c r="F101" s="1413"/>
      <c r="G101" s="1413"/>
      <c r="H101" s="1" t="s">
        <v>450</v>
      </c>
      <c r="K101" s="19" t="s">
        <v>188</v>
      </c>
      <c r="M101" s="1331" t="s">
        <v>451</v>
      </c>
      <c r="N101" s="1331"/>
      <c r="O101" s="1331"/>
      <c r="P101" s="1331"/>
      <c r="Q101" s="1420" t="str">
        <f>IF(AND($AB$78="20人以上",$C$122=""),IF($K$76=5,$V$15,0),"")</f>
        <v/>
      </c>
      <c r="R101" s="1420"/>
      <c r="S101" s="1" t="s">
        <v>378</v>
      </c>
      <c r="T101" s="8"/>
      <c r="U101" s="342"/>
      <c r="V101" s="342"/>
      <c r="W101" s="342"/>
      <c r="X101" s="342"/>
      <c r="Y101" s="9"/>
    </row>
    <row r="102" spans="2:33" ht="18" customHeight="1">
      <c r="B102" s="25"/>
      <c r="C102" s="26"/>
      <c r="D102" s="18"/>
      <c r="E102" s="1415"/>
      <c r="F102" s="1415"/>
      <c r="G102" s="1415"/>
      <c r="K102" s="19"/>
      <c r="Q102" s="354"/>
      <c r="R102" s="354"/>
      <c r="T102" s="8"/>
      <c r="U102" s="342"/>
      <c r="V102" s="342"/>
      <c r="W102" s="342"/>
      <c r="X102" s="342"/>
      <c r="Y102" s="9"/>
    </row>
    <row r="103" spans="2:33" ht="33.75" customHeight="1">
      <c r="B103" s="1334" t="s">
        <v>455</v>
      </c>
      <c r="C103" s="1335"/>
      <c r="D103" s="27" t="s">
        <v>449</v>
      </c>
      <c r="E103" s="1417">
        <v>300</v>
      </c>
      <c r="F103" s="1417"/>
      <c r="G103" s="1417"/>
      <c r="H103" s="10" t="s">
        <v>450</v>
      </c>
      <c r="I103" s="10"/>
      <c r="J103" s="10"/>
      <c r="K103" s="28" t="s">
        <v>188</v>
      </c>
      <c r="L103" s="10"/>
      <c r="M103" s="1337" t="s">
        <v>451</v>
      </c>
      <c r="N103" s="1337"/>
      <c r="O103" s="1337"/>
      <c r="P103" s="1337"/>
      <c r="Q103" s="1428" t="str">
        <f>IF(AND($AB$78="20人以上",$C$122=""),IF($N$76=2,$V$15,0)+IF($N$76=3,$V$15,0),"")</f>
        <v/>
      </c>
      <c r="R103" s="1428"/>
      <c r="S103" s="10" t="s">
        <v>378</v>
      </c>
      <c r="T103" s="8"/>
      <c r="U103" s="352"/>
      <c r="V103" s="352"/>
      <c r="W103" s="352"/>
      <c r="X103" s="352"/>
      <c r="Y103" s="9"/>
    </row>
    <row r="104" spans="2:33" ht="9" customHeight="1">
      <c r="B104" s="134"/>
      <c r="C104" s="135"/>
      <c r="D104" s="27"/>
      <c r="E104" s="344"/>
      <c r="F104" s="344"/>
      <c r="G104" s="344"/>
      <c r="H104" s="96"/>
      <c r="I104" s="10"/>
      <c r="J104" s="10"/>
      <c r="K104" s="28"/>
      <c r="L104" s="10"/>
      <c r="M104" s="108"/>
      <c r="N104" s="108"/>
      <c r="O104" s="108"/>
      <c r="P104" s="108"/>
      <c r="Q104" s="344"/>
      <c r="R104" s="344"/>
      <c r="S104" s="10"/>
      <c r="T104" s="8"/>
      <c r="U104" s="48"/>
      <c r="V104" s="48"/>
      <c r="W104" s="48"/>
      <c r="X104" s="48"/>
      <c r="Y104" s="9"/>
    </row>
    <row r="105" spans="2:33" s="10" customFormat="1" ht="19.5" customHeight="1">
      <c r="B105" s="30" t="s">
        <v>462</v>
      </c>
      <c r="C105" s="16"/>
      <c r="D105" s="27" t="s">
        <v>183</v>
      </c>
      <c r="E105" s="1417">
        <v>15000</v>
      </c>
      <c r="F105" s="1417"/>
      <c r="G105" s="1417"/>
      <c r="H105" s="10" t="s">
        <v>450</v>
      </c>
      <c r="K105" s="28" t="s">
        <v>188</v>
      </c>
      <c r="M105" s="1337" t="s">
        <v>451</v>
      </c>
      <c r="N105" s="1337"/>
      <c r="O105" s="1337"/>
      <c r="P105" s="1337"/>
      <c r="Q105" s="1416">
        <f>V15</f>
        <v>0</v>
      </c>
      <c r="R105" s="1416"/>
      <c r="S105" s="10" t="s">
        <v>376</v>
      </c>
      <c r="T105" s="166" t="s">
        <v>183</v>
      </c>
      <c r="U105" s="1421">
        <f>E105*Q105</f>
        <v>0</v>
      </c>
      <c r="V105" s="1421"/>
      <c r="W105" s="1421"/>
      <c r="X105" s="1421"/>
      <c r="Y105" s="167" t="s">
        <v>184</v>
      </c>
    </row>
    <row r="106" spans="2:33" ht="6" customHeight="1">
      <c r="B106" s="168"/>
      <c r="C106" s="169"/>
      <c r="D106" s="18"/>
      <c r="E106" s="343"/>
      <c r="F106" s="343"/>
      <c r="G106" s="343"/>
      <c r="K106" s="19"/>
      <c r="Q106" s="343"/>
      <c r="R106" s="343"/>
      <c r="T106" s="8"/>
      <c r="U106" s="352"/>
      <c r="V106" s="352"/>
      <c r="W106" s="352"/>
      <c r="X106" s="352"/>
      <c r="Y106" s="9"/>
    </row>
    <row r="107" spans="2:33" s="350" customFormat="1" ht="14.25" customHeight="1">
      <c r="B107" s="351"/>
      <c r="C107" s="358" t="s">
        <v>523</v>
      </c>
      <c r="D107" s="359"/>
      <c r="E107" s="360"/>
      <c r="F107" s="360"/>
      <c r="G107" s="360"/>
      <c r="H107" s="358"/>
      <c r="I107" s="358"/>
      <c r="J107" s="358"/>
      <c r="K107" s="361"/>
      <c r="L107" s="358"/>
      <c r="M107" s="358"/>
      <c r="N107" s="358"/>
      <c r="O107" s="358"/>
      <c r="P107" s="358"/>
      <c r="Q107" s="360"/>
      <c r="R107" s="360"/>
      <c r="S107" s="358"/>
      <c r="T107" s="362"/>
      <c r="U107" s="363"/>
      <c r="V107" s="363"/>
      <c r="W107" s="363"/>
      <c r="X107" s="363"/>
      <c r="Y107" s="364"/>
      <c r="Z107" s="358"/>
      <c r="AA107" s="358" t="s">
        <v>524</v>
      </c>
      <c r="AB107" s="358"/>
      <c r="AC107" s="358"/>
      <c r="AD107" s="358"/>
      <c r="AE107" s="358"/>
      <c r="AF107" s="358"/>
      <c r="AG107" s="358"/>
    </row>
    <row r="108" spans="2:33" s="350" customFormat="1" ht="14.25" customHeight="1">
      <c r="B108" s="351"/>
      <c r="C108" s="1422" t="s">
        <v>525</v>
      </c>
      <c r="D108" s="1422"/>
      <c r="E108" s="1422"/>
      <c r="F108" s="1422"/>
      <c r="G108" s="1422"/>
      <c r="H108" s="1422"/>
      <c r="I108" s="1422"/>
      <c r="J108" s="1422"/>
      <c r="K108" s="1422"/>
      <c r="L108" s="1422"/>
      <c r="M108" s="1422"/>
      <c r="N108" s="1422"/>
      <c r="O108" s="1422"/>
      <c r="P108" s="1422"/>
      <c r="Q108" s="1422"/>
      <c r="R108" s="1422"/>
      <c r="S108" s="1423"/>
      <c r="T108" s="362"/>
      <c r="U108" s="363"/>
      <c r="V108" s="363"/>
      <c r="W108" s="363"/>
      <c r="X108" s="363"/>
      <c r="Y108" s="364"/>
      <c r="Z108" s="358"/>
      <c r="AA108" s="358"/>
      <c r="AB108" s="358"/>
      <c r="AC108" s="358"/>
      <c r="AD108" s="358"/>
      <c r="AE108" s="358"/>
      <c r="AF108" s="358"/>
      <c r="AG108" s="358"/>
    </row>
    <row r="109" spans="2:33" s="350" customFormat="1" ht="14.25" customHeight="1">
      <c r="B109" s="351"/>
      <c r="C109" s="365"/>
      <c r="D109" s="366" t="s">
        <v>183</v>
      </c>
      <c r="E109" s="1424">
        <v>15000</v>
      </c>
      <c r="F109" s="1424"/>
      <c r="G109" s="1424"/>
      <c r="H109" s="367" t="s">
        <v>450</v>
      </c>
      <c r="I109" s="367"/>
      <c r="J109" s="367"/>
      <c r="K109" s="368" t="s">
        <v>188</v>
      </c>
      <c r="L109" s="367"/>
      <c r="M109" s="1425" t="s">
        <v>526</v>
      </c>
      <c r="N109" s="1425"/>
      <c r="O109" s="1425"/>
      <c r="P109" s="1425"/>
      <c r="Q109" s="1426" t="e">
        <f>IF($U$42&gt;=0.5,K48,0)</f>
        <v>#DIV/0!</v>
      </c>
      <c r="R109" s="1426"/>
      <c r="S109" s="367" t="s">
        <v>376</v>
      </c>
      <c r="T109" s="369" t="s">
        <v>444</v>
      </c>
      <c r="U109" s="1427" t="e">
        <f>IF($K$76&gt;=3,0,IF($U$42&gt;=0.5,$E$109*$Q109,0))</f>
        <v>#DIV/0!</v>
      </c>
      <c r="V109" s="1427"/>
      <c r="W109" s="1427"/>
      <c r="X109" s="1427"/>
      <c r="Y109" s="370" t="s">
        <v>445</v>
      </c>
      <c r="Z109" s="358"/>
      <c r="AA109" s="358"/>
      <c r="AB109" s="358" t="e">
        <f>IF($U$42&gt;=0.5,"50％以上","50％未満")</f>
        <v>#DIV/0!</v>
      </c>
      <c r="AC109" s="358"/>
      <c r="AD109" s="358"/>
      <c r="AE109" s="358"/>
      <c r="AF109" s="358"/>
      <c r="AG109" s="358"/>
    </row>
    <row r="110" spans="2:33" ht="14.25" customHeight="1">
      <c r="B110" s="168"/>
      <c r="C110" s="365"/>
      <c r="D110" s="366"/>
      <c r="E110" s="1424"/>
      <c r="F110" s="1424"/>
      <c r="G110" s="1424"/>
      <c r="H110" s="367"/>
      <c r="I110" s="367"/>
      <c r="J110" s="367"/>
      <c r="K110" s="368"/>
      <c r="L110" s="367"/>
      <c r="M110" s="1429"/>
      <c r="N110" s="1429"/>
      <c r="O110" s="1429"/>
      <c r="P110" s="1429"/>
      <c r="Q110" s="1426"/>
      <c r="R110" s="1426"/>
      <c r="S110" s="367"/>
      <c r="T110" s="369"/>
      <c r="U110" s="1427"/>
      <c r="V110" s="1427"/>
      <c r="W110" s="1427"/>
      <c r="X110" s="1427"/>
      <c r="Y110" s="370"/>
      <c r="Z110" s="358"/>
      <c r="AA110" s="358"/>
      <c r="AB110" s="358"/>
      <c r="AC110" s="358"/>
      <c r="AD110" s="358"/>
      <c r="AE110" s="358"/>
      <c r="AF110" s="358"/>
      <c r="AG110" s="358"/>
    </row>
    <row r="111" spans="2:33" s="350" customFormat="1" ht="14.25" customHeight="1">
      <c r="B111" s="351"/>
      <c r="C111" s="358" t="s">
        <v>527</v>
      </c>
      <c r="D111" s="359"/>
      <c r="E111" s="360"/>
      <c r="F111" s="360"/>
      <c r="G111" s="360"/>
      <c r="H111" s="358"/>
      <c r="I111" s="358"/>
      <c r="J111" s="358"/>
      <c r="K111" s="361"/>
      <c r="L111" s="358"/>
      <c r="M111" s="358"/>
      <c r="N111" s="358"/>
      <c r="O111" s="358"/>
      <c r="P111" s="358"/>
      <c r="Q111" s="360"/>
      <c r="R111" s="360"/>
      <c r="S111" s="358"/>
      <c r="T111" s="362"/>
      <c r="U111" s="363"/>
      <c r="V111" s="363"/>
      <c r="W111" s="363"/>
      <c r="X111" s="363"/>
      <c r="Y111" s="364"/>
      <c r="Z111" s="358"/>
      <c r="AA111" s="358" t="s">
        <v>524</v>
      </c>
      <c r="AB111" s="358"/>
      <c r="AC111" s="358"/>
      <c r="AD111" s="358"/>
      <c r="AE111" s="358"/>
      <c r="AF111" s="358"/>
      <c r="AG111" s="358"/>
    </row>
    <row r="112" spans="2:33" s="350" customFormat="1" ht="14.25" customHeight="1">
      <c r="B112" s="351"/>
      <c r="C112" s="1422" t="s">
        <v>528</v>
      </c>
      <c r="D112" s="1422"/>
      <c r="E112" s="1422"/>
      <c r="F112" s="1422"/>
      <c r="G112" s="1422"/>
      <c r="H112" s="1422"/>
      <c r="I112" s="1422"/>
      <c r="J112" s="1422"/>
      <c r="K112" s="1422"/>
      <c r="L112" s="1422"/>
      <c r="M112" s="1422"/>
      <c r="N112" s="1422"/>
      <c r="O112" s="1422"/>
      <c r="P112" s="1422"/>
      <c r="Q112" s="1422"/>
      <c r="R112" s="1422"/>
      <c r="S112" s="1423"/>
      <c r="T112" s="362"/>
      <c r="U112" s="363"/>
      <c r="V112" s="363"/>
      <c r="W112" s="363"/>
      <c r="X112" s="363"/>
      <c r="Y112" s="364"/>
      <c r="Z112" s="358"/>
      <c r="AA112" s="358"/>
      <c r="AB112" s="358"/>
      <c r="AC112" s="358"/>
      <c r="AD112" s="358"/>
      <c r="AE112" s="358"/>
      <c r="AF112" s="358"/>
      <c r="AG112" s="358"/>
    </row>
    <row r="113" spans="2:33" s="350" customFormat="1" ht="14.25" customHeight="1">
      <c r="B113" s="351"/>
      <c r="C113" s="365"/>
      <c r="D113" s="366" t="s">
        <v>183</v>
      </c>
      <c r="E113" s="1424">
        <v>15000</v>
      </c>
      <c r="F113" s="1424"/>
      <c r="G113" s="1424"/>
      <c r="H113" s="371" t="s">
        <v>460</v>
      </c>
      <c r="I113" s="367"/>
      <c r="J113" s="367"/>
      <c r="K113" s="368" t="s">
        <v>188</v>
      </c>
      <c r="L113" s="367"/>
      <c r="M113" s="1425" t="s">
        <v>529</v>
      </c>
      <c r="N113" s="1425"/>
      <c r="O113" s="1425"/>
      <c r="P113" s="1425"/>
      <c r="Q113" s="1426" t="e">
        <f>IF($U$42&lt;0.5,K48,"0")</f>
        <v>#DIV/0!</v>
      </c>
      <c r="R113" s="1426"/>
      <c r="S113" s="367" t="s">
        <v>376</v>
      </c>
      <c r="T113" s="369" t="s">
        <v>444</v>
      </c>
      <c r="U113" s="1427" t="e">
        <f>IF($K$76&gt;=3,0,IF($U$42&lt;0.5,$E$113*$Q$113*0.5,0))</f>
        <v>#DIV/0!</v>
      </c>
      <c r="V113" s="1427"/>
      <c r="W113" s="1427"/>
      <c r="X113" s="1427"/>
      <c r="Y113" s="370" t="s">
        <v>445</v>
      </c>
      <c r="Z113" s="358"/>
      <c r="AA113" s="358"/>
      <c r="AB113" s="358" t="e">
        <f>IF($U$42&gt;=0.5,"50％以上","50％未満")</f>
        <v>#DIV/0!</v>
      </c>
      <c r="AC113" s="358"/>
      <c r="AD113" s="358"/>
      <c r="AE113" s="358"/>
      <c r="AF113" s="358"/>
      <c r="AG113" s="358"/>
    </row>
    <row r="114" spans="2:33" ht="14.25" customHeight="1">
      <c r="B114" s="168"/>
      <c r="C114" s="169"/>
      <c r="D114" s="27"/>
      <c r="E114" s="355"/>
      <c r="F114" s="355"/>
      <c r="G114" s="355"/>
      <c r="H114" s="10"/>
      <c r="I114" s="10"/>
      <c r="J114" s="10"/>
      <c r="K114" s="28"/>
      <c r="L114" s="10"/>
      <c r="M114" s="10"/>
      <c r="N114" s="10"/>
      <c r="O114" s="10"/>
      <c r="P114" s="10"/>
      <c r="Q114" s="354"/>
      <c r="R114" s="354"/>
      <c r="S114" s="10"/>
      <c r="T114" s="166"/>
      <c r="U114" s="356"/>
      <c r="V114" s="356"/>
      <c r="W114" s="356"/>
      <c r="X114" s="356"/>
      <c r="Y114" s="167"/>
    </row>
    <row r="115" spans="2:33" ht="15" customHeight="1" thickBot="1">
      <c r="B115" s="2"/>
      <c r="C115" s="358" t="s">
        <v>530</v>
      </c>
      <c r="H115" s="73" t="s">
        <v>464</v>
      </c>
      <c r="T115" s="166"/>
      <c r="U115" s="1350"/>
      <c r="V115" s="1350"/>
      <c r="W115" s="1350"/>
      <c r="X115" s="1350"/>
      <c r="Y115" s="167"/>
    </row>
    <row r="116" spans="2:33" ht="15" customHeight="1" thickBot="1">
      <c r="B116" s="2"/>
      <c r="C116" s="170"/>
      <c r="D116" s="1" t="s">
        <v>465</v>
      </c>
      <c r="K116" s="19" t="s">
        <v>466</v>
      </c>
      <c r="L116" s="73" t="s">
        <v>467</v>
      </c>
      <c r="Q116" s="1347">
        <f>U28</f>
        <v>0</v>
      </c>
      <c r="R116" s="1348"/>
      <c r="S116" s="1" t="s">
        <v>376</v>
      </c>
      <c r="T116" s="8"/>
      <c r="U116" s="1351"/>
      <c r="V116" s="1351"/>
      <c r="W116" s="1351"/>
      <c r="X116" s="1351"/>
      <c r="Y116" s="9"/>
      <c r="AB116" s="171"/>
      <c r="AC116" s="171"/>
      <c r="AF116" s="171"/>
    </row>
    <row r="117" spans="2:33" ht="15" customHeight="1" thickBot="1">
      <c r="B117" s="2"/>
      <c r="D117" s="18" t="s">
        <v>449</v>
      </c>
      <c r="E117" s="1413">
        <v>40000</v>
      </c>
      <c r="F117" s="1413"/>
      <c r="G117" s="1413"/>
      <c r="H117" s="1" t="s">
        <v>468</v>
      </c>
      <c r="K117" s="1355"/>
      <c r="L117" s="1355"/>
      <c r="M117" s="1355"/>
      <c r="N117" s="1355"/>
      <c r="O117" s="1355"/>
      <c r="P117" s="1355"/>
      <c r="Q117" s="1355"/>
      <c r="R117" s="1355"/>
      <c r="S117" s="1356"/>
      <c r="T117" s="2"/>
      <c r="U117" s="161"/>
      <c r="V117" s="161"/>
      <c r="W117" s="161"/>
      <c r="X117" s="161"/>
      <c r="Y117" s="9"/>
      <c r="AE117" s="171"/>
      <c r="AF117" s="171"/>
    </row>
    <row r="118" spans="2:33" ht="15" customHeight="1" thickBot="1">
      <c r="B118" s="2"/>
      <c r="C118" s="172"/>
      <c r="D118" s="1" t="s">
        <v>469</v>
      </c>
      <c r="K118" s="19" t="s">
        <v>188</v>
      </c>
      <c r="L118" s="73" t="s">
        <v>467</v>
      </c>
      <c r="M118" s="173"/>
      <c r="N118" s="173"/>
      <c r="O118" s="173"/>
      <c r="P118" s="173"/>
      <c r="Q118" s="1416">
        <f>U28</f>
        <v>0</v>
      </c>
      <c r="R118" s="1416"/>
      <c r="S118" s="1" t="s">
        <v>378</v>
      </c>
      <c r="T118" s="8" t="s">
        <v>470</v>
      </c>
      <c r="U118" s="1357">
        <f>IF(C118="○",AA119,IF(C116="○",AA118,0))</f>
        <v>0</v>
      </c>
      <c r="V118" s="1357"/>
      <c r="W118" s="1357"/>
      <c r="X118" s="1357"/>
      <c r="Y118" s="9" t="s">
        <v>471</v>
      </c>
      <c r="AA118" s="1346">
        <f>IF(Q118=0,0,ROUNDDOWN((40000*M119/Q119*Q118),0))</f>
        <v>0</v>
      </c>
      <c r="AB118" s="1346"/>
      <c r="AC118" s="1346"/>
      <c r="AD118" s="1346"/>
      <c r="AE118" s="1346"/>
    </row>
    <row r="119" spans="2:33" ht="15" customHeight="1">
      <c r="B119" s="2"/>
      <c r="D119" s="18" t="s">
        <v>449</v>
      </c>
      <c r="E119" s="1413">
        <v>97000</v>
      </c>
      <c r="F119" s="1413"/>
      <c r="G119" s="1413"/>
      <c r="H119" s="1" t="s">
        <v>468</v>
      </c>
      <c r="K119" s="18" t="s">
        <v>449</v>
      </c>
      <c r="L119" s="19" t="s">
        <v>472</v>
      </c>
      <c r="M119" s="1347">
        <f>+V15</f>
        <v>0</v>
      </c>
      <c r="N119" s="1348"/>
      <c r="O119" s="19" t="s">
        <v>473</v>
      </c>
      <c r="P119" s="19" t="s">
        <v>474</v>
      </c>
      <c r="Q119" s="1347">
        <f>+V17</f>
        <v>0</v>
      </c>
      <c r="R119" s="1348"/>
      <c r="S119" s="1" t="s">
        <v>475</v>
      </c>
      <c r="T119" s="8"/>
      <c r="U119" s="352"/>
      <c r="V119" s="352"/>
      <c r="W119" s="352"/>
      <c r="X119" s="352"/>
      <c r="Y119" s="9"/>
      <c r="AA119" s="1346" t="e">
        <f>IF(C116="○","",ROUNDDOWN((97000*M119/Q119*Q118),0))</f>
        <v>#DIV/0!</v>
      </c>
      <c r="AB119" s="1346"/>
      <c r="AC119" s="1346"/>
      <c r="AD119" s="1346"/>
      <c r="AE119" s="1346"/>
    </row>
    <row r="120" spans="2:33" ht="8.25" customHeight="1">
      <c r="B120" s="2"/>
      <c r="M120" s="18"/>
      <c r="P120" s="19"/>
      <c r="T120" s="2"/>
      <c r="U120" s="161"/>
      <c r="V120" s="161"/>
      <c r="W120" s="161"/>
      <c r="X120" s="161"/>
      <c r="Y120" s="9"/>
    </row>
    <row r="121" spans="2:33" ht="13.5" customHeight="1" thickBot="1">
      <c r="B121" s="2"/>
      <c r="C121" s="73"/>
      <c r="D121" s="386" t="s">
        <v>531</v>
      </c>
      <c r="M121" s="18"/>
      <c r="P121" s="19"/>
      <c r="T121" s="2"/>
      <c r="U121" s="161"/>
      <c r="V121" s="161"/>
      <c r="W121" s="161"/>
      <c r="X121" s="161"/>
      <c r="Y121" s="9"/>
    </row>
    <row r="122" spans="2:33" ht="15" customHeight="1" thickBot="1">
      <c r="B122" s="2"/>
      <c r="C122" s="31"/>
      <c r="D122" s="73" t="s">
        <v>477</v>
      </c>
      <c r="M122" s="18"/>
      <c r="P122" s="19"/>
      <c r="T122" s="2"/>
      <c r="U122" s="161"/>
      <c r="V122" s="161"/>
      <c r="W122" s="161"/>
      <c r="X122" s="161"/>
      <c r="Y122" s="9"/>
    </row>
    <row r="123" spans="2:33" ht="15" customHeight="1">
      <c r="B123" s="2"/>
      <c r="C123" s="358" t="s">
        <v>532</v>
      </c>
      <c r="L123" s="174"/>
      <c r="M123" s="174"/>
      <c r="N123" s="174"/>
      <c r="O123" s="174"/>
      <c r="P123" s="174"/>
      <c r="T123" s="2"/>
      <c r="U123" s="161"/>
      <c r="V123" s="161"/>
      <c r="W123" s="161"/>
      <c r="X123" s="161"/>
      <c r="Y123" s="9"/>
    </row>
    <row r="124" spans="2:33" ht="15" customHeight="1" thickBot="1">
      <c r="B124" s="2"/>
      <c r="D124" s="174"/>
      <c r="E124" s="1352"/>
      <c r="F124" s="1352"/>
      <c r="G124" s="1352"/>
      <c r="H124" s="1352"/>
      <c r="K124" s="954" t="s">
        <v>479</v>
      </c>
      <c r="L124" s="954"/>
      <c r="M124" s="954"/>
      <c r="N124" s="954"/>
      <c r="O124" s="954"/>
      <c r="P124" s="954"/>
      <c r="Q124" s="1416">
        <f>U28</f>
        <v>0</v>
      </c>
      <c r="R124" s="1416"/>
      <c r="S124" s="1" t="s">
        <v>378</v>
      </c>
      <c r="T124" s="8" t="s">
        <v>470</v>
      </c>
      <c r="U124" s="1410">
        <f>IF($C122=1,0,IF(C125="○",0,IF($U28&gt;19,538000,IF($U28&gt;1,269000,IF($U28=0,0,179000)))))</f>
        <v>0</v>
      </c>
      <c r="V124" s="1410"/>
      <c r="W124" s="1410"/>
      <c r="X124" s="1410"/>
      <c r="Y124" s="9" t="s">
        <v>471</v>
      </c>
    </row>
    <row r="125" spans="2:33" ht="15" customHeight="1" thickBot="1">
      <c r="B125" s="2"/>
      <c r="C125" s="175"/>
      <c r="D125" s="1353" t="s">
        <v>480</v>
      </c>
      <c r="E125" s="1353"/>
      <c r="F125" s="1353"/>
      <c r="G125" s="1353"/>
      <c r="H125" s="1353"/>
      <c r="I125" s="1353"/>
      <c r="J125" s="1353"/>
      <c r="K125" s="1353"/>
      <c r="L125" s="1353"/>
      <c r="M125" s="1353"/>
      <c r="N125" s="1353"/>
      <c r="O125" s="1353"/>
      <c r="P125" s="1353"/>
      <c r="Q125" s="1353"/>
      <c r="R125" s="1353"/>
      <c r="S125" s="1354"/>
      <c r="T125" s="8" t="s">
        <v>470</v>
      </c>
      <c r="U125" s="1410">
        <f>IF(C122=1,0,IF(C125="○",1076000,0))</f>
        <v>0</v>
      </c>
      <c r="V125" s="1410"/>
      <c r="W125" s="1410"/>
      <c r="X125" s="1410"/>
      <c r="Y125" s="9" t="s">
        <v>471</v>
      </c>
    </row>
    <row r="126" spans="2:33" ht="7.5" customHeight="1">
      <c r="B126" s="2"/>
      <c r="D126" s="1353"/>
      <c r="E126" s="1353"/>
      <c r="F126" s="1353"/>
      <c r="G126" s="1353"/>
      <c r="H126" s="1353"/>
      <c r="I126" s="1353"/>
      <c r="J126" s="1353"/>
      <c r="K126" s="1353"/>
      <c r="L126" s="1353"/>
      <c r="M126" s="1353"/>
      <c r="N126" s="1353"/>
      <c r="O126" s="1353"/>
      <c r="P126" s="1353"/>
      <c r="Q126" s="1353"/>
      <c r="R126" s="1353"/>
      <c r="S126" s="1354"/>
      <c r="T126" s="8"/>
      <c r="U126" s="352"/>
      <c r="V126" s="352"/>
      <c r="W126" s="352"/>
      <c r="X126" s="352"/>
      <c r="Y126" s="9"/>
    </row>
    <row r="127" spans="2:33" ht="15" customHeight="1">
      <c r="B127" s="2"/>
      <c r="D127" s="174"/>
      <c r="E127" s="174"/>
      <c r="T127" s="2"/>
      <c r="U127" s="161"/>
      <c r="V127" s="161"/>
      <c r="W127" s="161"/>
      <c r="X127" s="161"/>
      <c r="Y127" s="9"/>
    </row>
    <row r="128" spans="2:33" ht="15" customHeight="1">
      <c r="B128" s="2"/>
      <c r="C128" s="358" t="s">
        <v>533</v>
      </c>
      <c r="T128" s="8" t="s">
        <v>470</v>
      </c>
      <c r="U128" s="1410">
        <f>U129+U131</f>
        <v>0</v>
      </c>
      <c r="V128" s="1410"/>
      <c r="W128" s="1410"/>
      <c r="X128" s="1410"/>
      <c r="Y128" s="9" t="s">
        <v>471</v>
      </c>
    </row>
    <row r="129" spans="2:39" ht="15" customHeight="1">
      <c r="B129" s="2"/>
      <c r="D129" s="1" t="s">
        <v>482</v>
      </c>
      <c r="T129" s="8" t="s">
        <v>183</v>
      </c>
      <c r="U129" s="1410">
        <f>IF($I$7="",0,IF(C122=1,0,240000))</f>
        <v>0</v>
      </c>
      <c r="V129" s="1410"/>
      <c r="W129" s="1410"/>
      <c r="X129" s="1410"/>
      <c r="Y129" s="9" t="s">
        <v>184</v>
      </c>
      <c r="AJ129" s="1">
        <v>0</v>
      </c>
    </row>
    <row r="130" spans="2:39" ht="15" customHeight="1">
      <c r="B130" s="2"/>
      <c r="D130" s="1" t="s">
        <v>483</v>
      </c>
      <c r="T130" s="8"/>
      <c r="U130" s="352"/>
      <c r="V130" s="352"/>
      <c r="W130" s="352"/>
      <c r="X130" s="352"/>
      <c r="Y130" s="9"/>
    </row>
    <row r="131" spans="2:39" ht="15" customHeight="1">
      <c r="B131" s="2"/>
      <c r="E131" s="345"/>
      <c r="F131" s="345"/>
      <c r="G131" s="1415">
        <v>81000</v>
      </c>
      <c r="H131" s="1415"/>
      <c r="I131" s="1415"/>
      <c r="J131" s="1" t="s">
        <v>168</v>
      </c>
      <c r="K131" s="1" t="s">
        <v>466</v>
      </c>
      <c r="L131" s="1359" t="s">
        <v>484</v>
      </c>
      <c r="M131" s="1359"/>
      <c r="N131" s="1359"/>
      <c r="O131" s="1430">
        <v>0</v>
      </c>
      <c r="P131" s="1430"/>
      <c r="Q131" s="1" t="s">
        <v>485</v>
      </c>
      <c r="T131" s="8" t="s">
        <v>183</v>
      </c>
      <c r="U131" s="1410">
        <f>IF(C122=1,0,G131*O131)</f>
        <v>0</v>
      </c>
      <c r="V131" s="1410"/>
      <c r="W131" s="1410"/>
      <c r="X131" s="1410"/>
      <c r="Y131" s="9" t="s">
        <v>184</v>
      </c>
      <c r="AM131" s="154">
        <v>0</v>
      </c>
    </row>
    <row r="132" spans="2:39" ht="15" customHeight="1">
      <c r="B132" s="2"/>
      <c r="N132" s="12" t="s">
        <v>486</v>
      </c>
      <c r="T132" s="8"/>
      <c r="U132" s="352"/>
      <c r="V132" s="352"/>
      <c r="W132" s="352"/>
      <c r="X132" s="352"/>
      <c r="Y132" s="9"/>
      <c r="AM132" s="154">
        <v>1</v>
      </c>
    </row>
    <row r="133" spans="2:39" ht="15" customHeight="1">
      <c r="B133" s="2"/>
      <c r="C133" s="358" t="s">
        <v>534</v>
      </c>
      <c r="T133" s="2"/>
      <c r="U133" s="161"/>
      <c r="V133" s="161"/>
      <c r="W133" s="161"/>
      <c r="X133" s="161"/>
      <c r="Y133" s="9"/>
      <c r="AM133" s="154">
        <v>2</v>
      </c>
    </row>
    <row r="134" spans="2:39" ht="15.75" customHeight="1">
      <c r="B134" s="2"/>
      <c r="D134" s="18" t="s">
        <v>449</v>
      </c>
      <c r="E134" s="1415">
        <v>10000</v>
      </c>
      <c r="F134" s="1415"/>
      <c r="G134" s="1415"/>
      <c r="H134" s="1" t="s">
        <v>488</v>
      </c>
      <c r="K134" s="19" t="s">
        <v>188</v>
      </c>
      <c r="M134" s="1358" t="s">
        <v>489</v>
      </c>
      <c r="N134" s="1358"/>
      <c r="O134" s="1358"/>
      <c r="P134" s="1" t="s">
        <v>490</v>
      </c>
      <c r="Q134" s="1416">
        <f>U55</f>
        <v>24</v>
      </c>
      <c r="R134" s="1416"/>
      <c r="S134" s="1" t="s">
        <v>412</v>
      </c>
      <c r="T134" s="8" t="s">
        <v>470</v>
      </c>
      <c r="U134" s="1410">
        <f>+IF(C122=1,0,E134*Q134)</f>
        <v>240000</v>
      </c>
      <c r="V134" s="1410"/>
      <c r="W134" s="1410"/>
      <c r="X134" s="1410"/>
      <c r="Y134" s="9" t="s">
        <v>471</v>
      </c>
    </row>
    <row r="135" spans="2:39" ht="15.75" customHeight="1">
      <c r="B135" s="2"/>
      <c r="D135" s="18"/>
      <c r="E135" s="343"/>
      <c r="F135" s="343"/>
      <c r="G135" s="343"/>
      <c r="K135" s="19"/>
      <c r="M135" s="20"/>
      <c r="N135" s="20"/>
      <c r="O135" s="20"/>
      <c r="Q135" s="343"/>
      <c r="R135" s="343"/>
      <c r="T135" s="8"/>
      <c r="U135" s="352"/>
      <c r="V135" s="352"/>
      <c r="W135" s="352"/>
      <c r="X135" s="352"/>
      <c r="Y135" s="9"/>
    </row>
    <row r="136" spans="2:39">
      <c r="B136" s="2"/>
      <c r="C136" s="1169" t="s">
        <v>535</v>
      </c>
      <c r="D136" s="1169"/>
      <c r="E136" s="1169"/>
      <c r="F136" s="1169"/>
      <c r="G136" s="1169"/>
      <c r="H136" s="1169"/>
      <c r="I136" s="1169"/>
      <c r="J136" s="1169"/>
      <c r="K136" s="1169"/>
      <c r="L136" s="1169"/>
      <c r="M136" s="1169"/>
      <c r="N136" s="1169"/>
      <c r="O136" s="1169"/>
      <c r="P136" s="177"/>
      <c r="Q136" s="28"/>
      <c r="R136" s="28"/>
      <c r="S136" s="167"/>
      <c r="T136" s="8"/>
      <c r="U136" s="1410"/>
      <c r="V136" s="1410"/>
      <c r="W136" s="1410"/>
      <c r="X136" s="1410"/>
      <c r="Y136" s="9"/>
    </row>
    <row r="137" spans="2:39" ht="16.5" customHeight="1">
      <c r="B137" s="2"/>
      <c r="C137" s="60"/>
      <c r="D137" s="1" t="s">
        <v>492</v>
      </c>
      <c r="F137" s="60"/>
      <c r="G137" s="60"/>
      <c r="H137" s="60"/>
      <c r="I137" s="60"/>
      <c r="J137" s="60"/>
      <c r="K137" s="60"/>
      <c r="L137" s="60"/>
      <c r="M137" s="60"/>
      <c r="N137" s="60"/>
      <c r="O137" s="60"/>
      <c r="P137" s="177"/>
      <c r="Q137" s="28"/>
      <c r="R137" s="28"/>
      <c r="S137" s="167"/>
      <c r="T137" s="8" t="s">
        <v>470</v>
      </c>
      <c r="U137" s="1410">
        <f>U138+U139</f>
        <v>0</v>
      </c>
      <c r="V137" s="1410"/>
      <c r="W137" s="1410"/>
      <c r="X137" s="1410"/>
      <c r="Y137" s="9" t="s">
        <v>471</v>
      </c>
    </row>
    <row r="138" spans="2:39" ht="25.5" customHeight="1">
      <c r="B138" s="2"/>
      <c r="E138" s="1358"/>
      <c r="F138" s="1358"/>
      <c r="G138" s="18" t="s">
        <v>449</v>
      </c>
      <c r="H138" s="1431">
        <v>120000</v>
      </c>
      <c r="I138" s="1431"/>
      <c r="J138" s="1" t="s">
        <v>493</v>
      </c>
      <c r="M138" s="28" t="s">
        <v>494</v>
      </c>
      <c r="N138" s="1257" t="s">
        <v>495</v>
      </c>
      <c r="O138" s="1362"/>
      <c r="P138" s="1362"/>
      <c r="Q138" s="1350">
        <f>U63</f>
        <v>0</v>
      </c>
      <c r="R138" s="1350"/>
      <c r="S138" s="167" t="s">
        <v>424</v>
      </c>
      <c r="T138" s="166" t="s">
        <v>183</v>
      </c>
      <c r="U138" s="1421">
        <f>H138*Q138</f>
        <v>0</v>
      </c>
      <c r="V138" s="1421"/>
      <c r="W138" s="1421"/>
      <c r="X138" s="1421"/>
      <c r="Y138" s="167" t="s">
        <v>184</v>
      </c>
    </row>
    <row r="139" spans="2:39" ht="25.5" customHeight="1">
      <c r="B139" s="2"/>
      <c r="E139" s="1358"/>
      <c r="F139" s="1358"/>
      <c r="G139" s="18" t="s">
        <v>449</v>
      </c>
      <c r="H139" s="1431">
        <v>30000</v>
      </c>
      <c r="I139" s="1431"/>
      <c r="J139" s="1" t="s">
        <v>488</v>
      </c>
      <c r="M139" s="28" t="s">
        <v>494</v>
      </c>
      <c r="N139" s="1257" t="s">
        <v>496</v>
      </c>
      <c r="O139" s="1362"/>
      <c r="P139" s="1362"/>
      <c r="Q139" s="1350">
        <f>U64</f>
        <v>0</v>
      </c>
      <c r="R139" s="1350"/>
      <c r="S139" s="167" t="s">
        <v>412</v>
      </c>
      <c r="T139" s="166" t="s">
        <v>183</v>
      </c>
      <c r="U139" s="1421">
        <f>H139*Q139</f>
        <v>0</v>
      </c>
      <c r="V139" s="1421"/>
      <c r="W139" s="1421"/>
      <c r="X139" s="1421"/>
      <c r="Y139" s="167" t="s">
        <v>184</v>
      </c>
    </row>
    <row r="140" spans="2:39" ht="12.75" customHeight="1">
      <c r="B140" s="2"/>
      <c r="E140" s="20"/>
      <c r="F140" s="20"/>
      <c r="G140" s="18"/>
      <c r="H140" s="357"/>
      <c r="I140" s="357"/>
      <c r="M140" s="28"/>
      <c r="N140" s="179"/>
      <c r="O140" s="177"/>
      <c r="P140" s="177"/>
      <c r="Q140" s="180"/>
      <c r="R140" s="180"/>
      <c r="S140" s="167"/>
      <c r="T140" s="166"/>
      <c r="U140" s="356"/>
      <c r="V140" s="356"/>
      <c r="W140" s="356"/>
      <c r="X140" s="356"/>
      <c r="Y140" s="167"/>
    </row>
    <row r="141" spans="2:39" ht="15" customHeight="1">
      <c r="B141" s="2"/>
      <c r="D141" s="1" t="s">
        <v>497</v>
      </c>
      <c r="F141" s="60"/>
      <c r="G141" s="60"/>
      <c r="H141" s="60"/>
      <c r="I141" s="60"/>
      <c r="J141" s="60"/>
      <c r="K141" s="60"/>
      <c r="L141" s="60"/>
      <c r="M141" s="60"/>
      <c r="N141" s="60"/>
      <c r="O141" s="60"/>
      <c r="P141" s="177"/>
      <c r="Q141" s="180"/>
      <c r="R141" s="180"/>
      <c r="S141" s="167"/>
      <c r="T141" s="8" t="s">
        <v>470</v>
      </c>
      <c r="U141" s="1410">
        <f>U142+U143</f>
        <v>0</v>
      </c>
      <c r="V141" s="1410"/>
      <c r="W141" s="1410"/>
      <c r="X141" s="1410"/>
      <c r="Y141" s="9" t="s">
        <v>471</v>
      </c>
    </row>
    <row r="142" spans="2:39" ht="27.75" customHeight="1">
      <c r="B142" s="2"/>
      <c r="E142" s="1358"/>
      <c r="F142" s="1358"/>
      <c r="G142" s="18" t="s">
        <v>449</v>
      </c>
      <c r="H142" s="1431">
        <v>20000</v>
      </c>
      <c r="I142" s="1431"/>
      <c r="J142" s="1" t="s">
        <v>493</v>
      </c>
      <c r="M142" s="28" t="s">
        <v>494</v>
      </c>
      <c r="N142" s="1257" t="s">
        <v>498</v>
      </c>
      <c r="O142" s="1362"/>
      <c r="P142" s="1362"/>
      <c r="Q142" s="1350">
        <f>U65</f>
        <v>0</v>
      </c>
      <c r="R142" s="1350"/>
      <c r="S142" s="167" t="s">
        <v>424</v>
      </c>
      <c r="T142" s="166" t="s">
        <v>183</v>
      </c>
      <c r="U142" s="1421">
        <f>H142*Q142</f>
        <v>0</v>
      </c>
      <c r="V142" s="1421"/>
      <c r="W142" s="1421"/>
      <c r="X142" s="1421"/>
      <c r="Y142" s="167" t="s">
        <v>184</v>
      </c>
    </row>
    <row r="143" spans="2:39" ht="27.75" customHeight="1">
      <c r="B143" s="2"/>
      <c r="E143" s="1358"/>
      <c r="F143" s="1358"/>
      <c r="G143" s="18" t="s">
        <v>449</v>
      </c>
      <c r="H143" s="1431">
        <v>5000</v>
      </c>
      <c r="I143" s="1431"/>
      <c r="J143" s="1" t="s">
        <v>488</v>
      </c>
      <c r="M143" s="28" t="s">
        <v>494</v>
      </c>
      <c r="N143" s="1257" t="s">
        <v>499</v>
      </c>
      <c r="O143" s="1362"/>
      <c r="P143" s="1362"/>
      <c r="Q143" s="1350">
        <f>U66</f>
        <v>0</v>
      </c>
      <c r="R143" s="1350"/>
      <c r="S143" s="167" t="s">
        <v>412</v>
      </c>
      <c r="T143" s="166" t="s">
        <v>183</v>
      </c>
      <c r="U143" s="1421">
        <f>H143*Q143</f>
        <v>0</v>
      </c>
      <c r="V143" s="1421"/>
      <c r="W143" s="1421"/>
      <c r="X143" s="1421"/>
      <c r="Y143" s="167" t="s">
        <v>184</v>
      </c>
    </row>
    <row r="144" spans="2:39" ht="13.5" customHeight="1">
      <c r="B144" s="2"/>
      <c r="E144" s="20"/>
      <c r="F144" s="20"/>
      <c r="G144" s="18"/>
      <c r="H144" s="357"/>
      <c r="I144" s="357"/>
      <c r="M144" s="28"/>
      <c r="N144" s="179"/>
      <c r="O144" s="177"/>
      <c r="P144" s="177"/>
      <c r="Q144" s="180"/>
      <c r="R144" s="180"/>
      <c r="S144" s="167"/>
      <c r="T144" s="166"/>
      <c r="U144" s="356"/>
      <c r="V144" s="356"/>
      <c r="W144" s="356"/>
      <c r="X144" s="356"/>
      <c r="Y144" s="167"/>
    </row>
    <row r="145" spans="2:25">
      <c r="B145" s="2"/>
      <c r="C145" s="1169" t="s">
        <v>536</v>
      </c>
      <c r="D145" s="1169"/>
      <c r="E145" s="1169"/>
      <c r="F145" s="1169"/>
      <c r="G145" s="1169"/>
      <c r="H145" s="1169"/>
      <c r="I145" s="1169"/>
      <c r="J145" s="1169"/>
      <c r="K145" s="1169"/>
      <c r="L145" s="1169"/>
      <c r="M145" s="1169"/>
      <c r="N145" s="1169"/>
      <c r="O145" s="1169"/>
      <c r="P145" s="177"/>
      <c r="Q145" s="180"/>
      <c r="R145" s="180"/>
      <c r="S145" s="167"/>
      <c r="T145" s="8"/>
      <c r="U145" s="1410"/>
      <c r="V145" s="1410"/>
      <c r="W145" s="1410"/>
      <c r="X145" s="1410"/>
      <c r="Y145" s="9"/>
    </row>
    <row r="146" spans="2:25" ht="14.25" customHeight="1">
      <c r="B146" s="2"/>
      <c r="C146" s="60"/>
      <c r="D146" s="1" t="s">
        <v>492</v>
      </c>
      <c r="F146" s="60"/>
      <c r="G146" s="60"/>
      <c r="H146" s="60"/>
      <c r="I146" s="60"/>
      <c r="J146" s="60"/>
      <c r="K146" s="60"/>
      <c r="L146" s="60"/>
      <c r="M146" s="60"/>
      <c r="N146" s="60"/>
      <c r="O146" s="60"/>
      <c r="P146" s="177"/>
      <c r="Q146" s="180"/>
      <c r="R146" s="180"/>
      <c r="S146" s="167"/>
      <c r="T146" s="8" t="s">
        <v>470</v>
      </c>
      <c r="U146" s="1410">
        <f>U147+U148</f>
        <v>0</v>
      </c>
      <c r="V146" s="1410"/>
      <c r="W146" s="1410"/>
      <c r="X146" s="1410"/>
      <c r="Y146" s="9" t="s">
        <v>471</v>
      </c>
    </row>
    <row r="147" spans="2:25" ht="25.5" customHeight="1">
      <c r="B147" s="2"/>
      <c r="E147" s="1358"/>
      <c r="F147" s="1358"/>
      <c r="G147" s="18" t="s">
        <v>449</v>
      </c>
      <c r="H147" s="1431">
        <v>120000</v>
      </c>
      <c r="I147" s="1431"/>
      <c r="J147" s="1" t="s">
        <v>493</v>
      </c>
      <c r="M147" s="28" t="s">
        <v>494</v>
      </c>
      <c r="N147" s="1257" t="s">
        <v>501</v>
      </c>
      <c r="O147" s="1362"/>
      <c r="P147" s="1362"/>
      <c r="Q147" s="1350">
        <f>U68</f>
        <v>0</v>
      </c>
      <c r="R147" s="1350"/>
      <c r="S147" s="167" t="s">
        <v>424</v>
      </c>
      <c r="T147" s="166" t="s">
        <v>183</v>
      </c>
      <c r="U147" s="1421">
        <f>H147*Q147</f>
        <v>0</v>
      </c>
      <c r="V147" s="1421"/>
      <c r="W147" s="1421"/>
      <c r="X147" s="1421"/>
      <c r="Y147" s="167" t="s">
        <v>184</v>
      </c>
    </row>
    <row r="148" spans="2:25" ht="25.5" customHeight="1">
      <c r="B148" s="2"/>
      <c r="E148" s="1358"/>
      <c r="F148" s="1358"/>
      <c r="G148" s="18" t="s">
        <v>449</v>
      </c>
      <c r="H148" s="1431">
        <v>30000</v>
      </c>
      <c r="I148" s="1431"/>
      <c r="J148" s="1" t="s">
        <v>488</v>
      </c>
      <c r="M148" s="28" t="s">
        <v>494</v>
      </c>
      <c r="N148" s="1257" t="s">
        <v>502</v>
      </c>
      <c r="O148" s="1362"/>
      <c r="P148" s="1362"/>
      <c r="Q148" s="1350">
        <f>U69</f>
        <v>0</v>
      </c>
      <c r="R148" s="1350"/>
      <c r="S148" s="167" t="s">
        <v>412</v>
      </c>
      <c r="T148" s="166" t="s">
        <v>183</v>
      </c>
      <c r="U148" s="1421">
        <f>H148*Q148</f>
        <v>0</v>
      </c>
      <c r="V148" s="1421"/>
      <c r="W148" s="1421"/>
      <c r="X148" s="1421"/>
      <c r="Y148" s="167" t="s">
        <v>184</v>
      </c>
    </row>
    <row r="149" spans="2:25" ht="14.25" customHeight="1">
      <c r="B149" s="2"/>
      <c r="E149" s="20"/>
      <c r="F149" s="20"/>
      <c r="G149" s="18"/>
      <c r="H149" s="357"/>
      <c r="I149" s="357"/>
      <c r="M149" s="28"/>
      <c r="N149" s="179"/>
      <c r="O149" s="177"/>
      <c r="P149" s="177"/>
      <c r="Q149" s="180"/>
      <c r="R149" s="180"/>
      <c r="S149" s="167"/>
      <c r="T149" s="166"/>
      <c r="U149" s="356"/>
      <c r="V149" s="356"/>
      <c r="W149" s="356"/>
      <c r="X149" s="356"/>
      <c r="Y149" s="167"/>
    </row>
    <row r="150" spans="2:25" ht="15" customHeight="1">
      <c r="B150" s="2"/>
      <c r="D150" s="1" t="s">
        <v>497</v>
      </c>
      <c r="F150" s="60"/>
      <c r="G150" s="60"/>
      <c r="H150" s="60"/>
      <c r="I150" s="60"/>
      <c r="J150" s="60"/>
      <c r="K150" s="60"/>
      <c r="L150" s="60"/>
      <c r="M150" s="60"/>
      <c r="N150" s="60"/>
      <c r="O150" s="60"/>
      <c r="P150" s="177"/>
      <c r="Q150" s="180"/>
      <c r="R150" s="180"/>
      <c r="S150" s="167"/>
      <c r="T150" s="8" t="s">
        <v>470</v>
      </c>
      <c r="U150" s="1410">
        <f>U151+U152</f>
        <v>0</v>
      </c>
      <c r="V150" s="1410"/>
      <c r="W150" s="1410"/>
      <c r="X150" s="1410"/>
      <c r="Y150" s="9" t="s">
        <v>471</v>
      </c>
    </row>
    <row r="151" spans="2:25" ht="27.75" customHeight="1">
      <c r="B151" s="2"/>
      <c r="C151" s="358"/>
      <c r="D151" s="358"/>
      <c r="E151" s="1438"/>
      <c r="F151" s="1438"/>
      <c r="G151" s="359" t="s">
        <v>449</v>
      </c>
      <c r="H151" s="1435">
        <v>20000</v>
      </c>
      <c r="I151" s="1435"/>
      <c r="J151" s="358" t="s">
        <v>493</v>
      </c>
      <c r="K151" s="358"/>
      <c r="L151" s="358"/>
      <c r="M151" s="368" t="s">
        <v>494</v>
      </c>
      <c r="N151" s="1436" t="s">
        <v>839</v>
      </c>
      <c r="O151" s="1437"/>
      <c r="P151" s="1437"/>
      <c r="Q151" s="1350">
        <f>U70</f>
        <v>0</v>
      </c>
      <c r="R151" s="1350"/>
      <c r="S151" s="167" t="s">
        <v>424</v>
      </c>
      <c r="T151" s="166" t="s">
        <v>183</v>
      </c>
      <c r="U151" s="1421">
        <f>H151*Q151</f>
        <v>0</v>
      </c>
      <c r="V151" s="1421"/>
      <c r="W151" s="1421"/>
      <c r="X151" s="1421"/>
      <c r="Y151" s="167" t="s">
        <v>184</v>
      </c>
    </row>
    <row r="152" spans="2:25" ht="27.75" customHeight="1">
      <c r="B152" s="2"/>
      <c r="C152" s="358"/>
      <c r="D152" s="358"/>
      <c r="E152" s="1438"/>
      <c r="F152" s="1438"/>
      <c r="G152" s="359" t="s">
        <v>449</v>
      </c>
      <c r="H152" s="1435">
        <v>5000</v>
      </c>
      <c r="I152" s="1435"/>
      <c r="J152" s="358" t="s">
        <v>488</v>
      </c>
      <c r="K152" s="358"/>
      <c r="L152" s="358"/>
      <c r="M152" s="368" t="s">
        <v>494</v>
      </c>
      <c r="N152" s="1436" t="s">
        <v>840</v>
      </c>
      <c r="O152" s="1437"/>
      <c r="P152" s="1437"/>
      <c r="Q152" s="1350">
        <f>U71</f>
        <v>0</v>
      </c>
      <c r="R152" s="1350"/>
      <c r="S152" s="167" t="s">
        <v>412</v>
      </c>
      <c r="T152" s="166" t="s">
        <v>183</v>
      </c>
      <c r="U152" s="1421">
        <f>H152*Q152</f>
        <v>0</v>
      </c>
      <c r="V152" s="1421"/>
      <c r="W152" s="1421"/>
      <c r="X152" s="1421"/>
      <c r="Y152" s="167" t="s">
        <v>184</v>
      </c>
    </row>
    <row r="153" spans="2:25" s="860" customFormat="1" ht="27.75" customHeight="1">
      <c r="B153" s="2"/>
      <c r="C153" s="358"/>
      <c r="D153" s="358"/>
      <c r="E153" s="877"/>
      <c r="F153" s="877"/>
      <c r="G153" s="359"/>
      <c r="H153" s="878"/>
      <c r="I153" s="878"/>
      <c r="J153" s="358"/>
      <c r="K153" s="358"/>
      <c r="L153" s="358"/>
      <c r="M153" s="368"/>
      <c r="N153" s="879"/>
      <c r="O153" s="880"/>
      <c r="P153" s="880"/>
      <c r="Q153" s="853"/>
      <c r="R153" s="853"/>
      <c r="S153" s="167"/>
      <c r="T153" s="166"/>
      <c r="U153" s="859"/>
      <c r="V153" s="859"/>
      <c r="W153" s="859"/>
      <c r="X153" s="859"/>
      <c r="Y153" s="167"/>
    </row>
    <row r="154" spans="2:25" s="860" customFormat="1" ht="15.75" customHeight="1">
      <c r="B154" s="2"/>
      <c r="C154" s="1453" t="s">
        <v>845</v>
      </c>
      <c r="D154" s="1453"/>
      <c r="E154" s="1453"/>
      <c r="F154" s="1453"/>
      <c r="G154" s="1453"/>
      <c r="H154" s="1453"/>
      <c r="I154" s="1453"/>
      <c r="J154" s="1453"/>
      <c r="K154" s="1453"/>
      <c r="L154" s="1453"/>
      <c r="M154" s="1453"/>
      <c r="N154" s="1453"/>
      <c r="O154" s="1453"/>
      <c r="P154" s="880"/>
      <c r="Q154" s="862"/>
      <c r="R154" s="862"/>
      <c r="S154" s="873"/>
      <c r="T154" s="369"/>
      <c r="U154" s="875"/>
      <c r="V154" s="875"/>
      <c r="W154" s="875"/>
      <c r="X154" s="875"/>
      <c r="Y154" s="370"/>
    </row>
    <row r="155" spans="2:25" s="860" customFormat="1">
      <c r="B155" s="2"/>
      <c r="C155" s="358"/>
      <c r="D155" s="873" t="s">
        <v>788</v>
      </c>
      <c r="E155" s="877"/>
      <c r="F155" s="877"/>
      <c r="G155" s="359"/>
      <c r="H155" s="882"/>
      <c r="I155" s="882"/>
      <c r="J155" s="358"/>
      <c r="K155" s="358"/>
      <c r="L155" s="358"/>
      <c r="M155" s="368"/>
      <c r="N155" s="879"/>
      <c r="O155" s="880"/>
      <c r="P155" s="880"/>
      <c r="Q155" s="862"/>
      <c r="R155" s="862"/>
      <c r="S155" s="873"/>
      <c r="T155" s="369"/>
      <c r="U155" s="875"/>
      <c r="V155" s="875"/>
      <c r="W155" s="875"/>
      <c r="X155" s="875"/>
      <c r="Y155" s="370"/>
    </row>
    <row r="156" spans="2:25" s="860" customFormat="1" ht="27.75" customHeight="1">
      <c r="B156" s="2"/>
      <c r="C156" s="358"/>
      <c r="D156" s="359" t="s">
        <v>449</v>
      </c>
      <c r="E156" s="1442">
        <v>538000</v>
      </c>
      <c r="F156" s="1442"/>
      <c r="G156" s="1442"/>
      <c r="H156" s="358" t="s">
        <v>789</v>
      </c>
      <c r="I156" s="358"/>
      <c r="J156" s="358"/>
      <c r="K156" s="361" t="s">
        <v>188</v>
      </c>
      <c r="L156" s="358"/>
      <c r="M156" s="1454" t="s">
        <v>790</v>
      </c>
      <c r="N156" s="1454"/>
      <c r="O156" s="1454"/>
      <c r="P156" s="1454"/>
      <c r="Q156" s="1455"/>
      <c r="R156" s="1455"/>
      <c r="S156" s="358"/>
      <c r="T156" s="369" t="s">
        <v>183</v>
      </c>
      <c r="U156" s="1427">
        <f>E156*Q156</f>
        <v>0</v>
      </c>
      <c r="V156" s="1427"/>
      <c r="W156" s="1427"/>
      <c r="X156" s="1427"/>
      <c r="Y156" s="370" t="s">
        <v>184</v>
      </c>
    </row>
    <row r="157" spans="2:25" s="860" customFormat="1">
      <c r="B157" s="2"/>
      <c r="C157" s="358"/>
      <c r="D157" s="359"/>
      <c r="E157" s="901"/>
      <c r="F157" s="901"/>
      <c r="G157" s="901"/>
      <c r="H157" s="358"/>
      <c r="I157" s="358"/>
      <c r="J157" s="358"/>
      <c r="K157" s="361"/>
      <c r="L157" s="358"/>
      <c r="M157" s="902"/>
      <c r="N157" s="902"/>
      <c r="O157" s="902"/>
      <c r="P157" s="902"/>
      <c r="Q157" s="863"/>
      <c r="R157" s="863"/>
      <c r="S157" s="358"/>
      <c r="T157" s="369"/>
      <c r="U157" s="875"/>
      <c r="V157" s="875"/>
      <c r="W157" s="875"/>
      <c r="X157" s="875"/>
      <c r="Y157" s="370"/>
    </row>
    <row r="158" spans="2:25" s="860" customFormat="1" ht="27.75" customHeight="1">
      <c r="B158" s="2"/>
      <c r="C158" s="358"/>
      <c r="D158" s="358" t="s">
        <v>791</v>
      </c>
      <c r="E158" s="877"/>
      <c r="F158" s="877"/>
      <c r="G158" s="359"/>
      <c r="H158" s="882"/>
      <c r="I158" s="882"/>
      <c r="J158" s="358"/>
      <c r="K158" s="358"/>
      <c r="L158" s="358"/>
      <c r="M158" s="368"/>
      <c r="N158" s="879"/>
      <c r="O158" s="880"/>
      <c r="P158" s="358"/>
      <c r="R158" s="861"/>
      <c r="S158" s="873"/>
      <c r="T158" s="369"/>
      <c r="U158" s="875"/>
      <c r="V158" s="875"/>
      <c r="W158" s="875"/>
      <c r="X158" s="875"/>
      <c r="Y158" s="370"/>
    </row>
    <row r="159" spans="2:25" s="860" customFormat="1" ht="45.75" customHeight="1">
      <c r="B159" s="2"/>
      <c r="C159" s="358"/>
      <c r="D159" s="359" t="s">
        <v>449</v>
      </c>
      <c r="E159" s="1442">
        <v>184000</v>
      </c>
      <c r="F159" s="1442"/>
      <c r="G159" s="1442"/>
      <c r="H159" s="358" t="s">
        <v>450</v>
      </c>
      <c r="I159" s="358"/>
      <c r="J159" s="358"/>
      <c r="K159" s="361" t="s">
        <v>188</v>
      </c>
      <c r="L159" s="1456" t="s">
        <v>792</v>
      </c>
      <c r="M159" s="1456"/>
      <c r="N159" s="1456"/>
      <c r="O159" s="1456"/>
      <c r="P159" s="1456"/>
      <c r="Q159" s="1455"/>
      <c r="R159" s="1455"/>
      <c r="S159" s="358" t="s">
        <v>378</v>
      </c>
      <c r="T159" s="369" t="s">
        <v>183</v>
      </c>
      <c r="U159" s="1427">
        <f>E159*Q159</f>
        <v>0</v>
      </c>
      <c r="V159" s="1427"/>
      <c r="W159" s="1427"/>
      <c r="X159" s="1427"/>
      <c r="Y159" s="370" t="s">
        <v>184</v>
      </c>
    </row>
    <row r="160" spans="2:25" s="860" customFormat="1">
      <c r="B160" s="2"/>
      <c r="C160" s="358"/>
      <c r="D160" s="359"/>
      <c r="E160" s="901"/>
      <c r="F160" s="901"/>
      <c r="G160" s="901"/>
      <c r="H160" s="358"/>
      <c r="I160" s="358"/>
      <c r="J160" s="358"/>
      <c r="K160" s="361"/>
      <c r="L160" s="903"/>
      <c r="M160" s="903"/>
      <c r="N160" s="903"/>
      <c r="O160" s="903"/>
      <c r="P160" s="903"/>
      <c r="Q160" s="863"/>
      <c r="R160" s="863"/>
      <c r="S160" s="358"/>
      <c r="T160" s="369"/>
      <c r="U160" s="875"/>
      <c r="V160" s="875"/>
      <c r="W160" s="875"/>
      <c r="X160" s="875"/>
      <c r="Y160" s="370"/>
    </row>
    <row r="161" spans="2:28" s="860" customFormat="1" ht="27.75" customHeight="1">
      <c r="B161" s="2"/>
      <c r="C161" s="358"/>
      <c r="D161" s="358" t="s">
        <v>793</v>
      </c>
      <c r="E161" s="877"/>
      <c r="F161" s="877"/>
      <c r="G161" s="359"/>
      <c r="H161" s="882"/>
      <c r="I161" s="882"/>
      <c r="J161" s="358"/>
      <c r="K161" s="358"/>
      <c r="L161" s="358"/>
      <c r="M161" s="368"/>
      <c r="N161" s="879"/>
      <c r="O161" s="880"/>
      <c r="P161" s="880"/>
      <c r="Q161" s="862"/>
      <c r="R161" s="862"/>
      <c r="S161" s="873"/>
      <c r="T161" s="369"/>
      <c r="U161" s="875"/>
      <c r="V161" s="875"/>
      <c r="W161" s="875"/>
      <c r="X161" s="875"/>
      <c r="Y161" s="370"/>
    </row>
    <row r="162" spans="2:28" s="860" customFormat="1" ht="45.75" customHeight="1">
      <c r="B162" s="2"/>
      <c r="C162" s="358"/>
      <c r="D162" s="359" t="s">
        <v>449</v>
      </c>
      <c r="E162" s="1442">
        <v>45000</v>
      </c>
      <c r="F162" s="1442"/>
      <c r="G162" s="1442"/>
      <c r="H162" s="358" t="s">
        <v>450</v>
      </c>
      <c r="I162" s="358"/>
      <c r="J162" s="358"/>
      <c r="K162" s="361" t="s">
        <v>188</v>
      </c>
      <c r="L162" s="1456" t="s">
        <v>792</v>
      </c>
      <c r="M162" s="1456"/>
      <c r="N162" s="1456"/>
      <c r="O162" s="1456"/>
      <c r="P162" s="1456"/>
      <c r="Q162" s="1419"/>
      <c r="R162" s="1419"/>
      <c r="S162" s="358" t="s">
        <v>378</v>
      </c>
      <c r="T162" s="369" t="s">
        <v>183</v>
      </c>
      <c r="U162" s="1427">
        <f>E162*Q162</f>
        <v>0</v>
      </c>
      <c r="V162" s="1427"/>
      <c r="W162" s="1427"/>
      <c r="X162" s="1427"/>
      <c r="Y162" s="370" t="s">
        <v>184</v>
      </c>
    </row>
    <row r="163" spans="2:28" s="860" customFormat="1">
      <c r="B163" s="2"/>
      <c r="C163" s="358"/>
      <c r="D163" s="359"/>
      <c r="E163" s="901"/>
      <c r="F163" s="901"/>
      <c r="G163" s="901"/>
      <c r="H163" s="358"/>
      <c r="I163" s="358"/>
      <c r="J163" s="358"/>
      <c r="K163" s="361"/>
      <c r="L163" s="903"/>
      <c r="M163" s="903"/>
      <c r="N163" s="903"/>
      <c r="O163" s="903"/>
      <c r="P163" s="903"/>
      <c r="Q163" s="857"/>
      <c r="R163" s="857"/>
      <c r="S163" s="904"/>
      <c r="T163" s="369"/>
      <c r="U163" s="875"/>
      <c r="V163" s="875"/>
      <c r="W163" s="875"/>
      <c r="X163" s="875"/>
      <c r="Y163" s="370"/>
    </row>
    <row r="164" spans="2:28" s="860" customFormat="1" ht="22.5" customHeight="1">
      <c r="B164" s="2"/>
      <c r="C164" s="1453" t="s">
        <v>846</v>
      </c>
      <c r="D164" s="1453"/>
      <c r="E164" s="1453"/>
      <c r="F164" s="1453"/>
      <c r="G164" s="1453"/>
      <c r="H164" s="1453"/>
      <c r="I164" s="1453"/>
      <c r="J164" s="1453"/>
      <c r="K164" s="1453"/>
      <c r="L164" s="1453"/>
      <c r="M164" s="1453"/>
      <c r="N164" s="1453"/>
      <c r="O164" s="1453"/>
      <c r="P164" s="880"/>
      <c r="Q164" s="862"/>
      <c r="R164" s="862"/>
      <c r="S164" s="873"/>
      <c r="T164" s="369"/>
      <c r="U164" s="875"/>
      <c r="V164" s="875"/>
      <c r="W164" s="875"/>
      <c r="X164" s="875"/>
      <c r="Y164" s="370"/>
    </row>
    <row r="165" spans="2:28" s="860" customFormat="1" ht="51.75" customHeight="1">
      <c r="B165" s="2"/>
      <c r="C165" s="358"/>
      <c r="D165" s="359" t="s">
        <v>449</v>
      </c>
      <c r="E165" s="1442">
        <v>250000</v>
      </c>
      <c r="F165" s="1442"/>
      <c r="G165" s="1442"/>
      <c r="H165" s="358" t="s">
        <v>789</v>
      </c>
      <c r="I165" s="358"/>
      <c r="J165" s="358"/>
      <c r="K165" s="358"/>
      <c r="L165" s="1457" t="s">
        <v>794</v>
      </c>
      <c r="M165" s="1457"/>
      <c r="N165" s="1457"/>
      <c r="O165" s="1457"/>
      <c r="P165" s="1457"/>
      <c r="Q165" s="1455"/>
      <c r="R165" s="1455"/>
      <c r="S165" s="873"/>
      <c r="T165" s="369" t="s">
        <v>183</v>
      </c>
      <c r="U165" s="1458" t="str">
        <f>IF(Q165="認定",E165,"0")</f>
        <v>0</v>
      </c>
      <c r="V165" s="1458"/>
      <c r="W165" s="1458"/>
      <c r="X165" s="1458"/>
      <c r="Y165" s="370" t="s">
        <v>184</v>
      </c>
      <c r="AB165" s="860" t="s">
        <v>795</v>
      </c>
    </row>
    <row r="166" spans="2:28" s="860" customFormat="1">
      <c r="B166" s="2"/>
      <c r="E166" s="851"/>
      <c r="F166" s="851"/>
      <c r="G166" s="847"/>
      <c r="H166" s="858"/>
      <c r="I166" s="858"/>
      <c r="M166" s="856"/>
      <c r="N166" s="849"/>
      <c r="O166" s="852"/>
      <c r="P166" s="852"/>
      <c r="Q166" s="853"/>
      <c r="R166" s="853"/>
      <c r="S166" s="167"/>
      <c r="T166" s="166"/>
      <c r="U166" s="859"/>
      <c r="V166" s="859"/>
      <c r="W166" s="859"/>
      <c r="X166" s="859"/>
      <c r="Y166" s="167"/>
    </row>
    <row r="167" spans="2:28" s="860" customFormat="1">
      <c r="B167" s="2"/>
      <c r="D167" s="854"/>
      <c r="E167" s="851"/>
      <c r="F167" s="851"/>
      <c r="G167" s="847"/>
      <c r="H167" s="858"/>
      <c r="I167" s="858"/>
      <c r="M167" s="848"/>
      <c r="N167" s="850"/>
      <c r="O167" s="70"/>
      <c r="P167" s="70"/>
      <c r="Q167" s="856"/>
      <c r="R167" s="856"/>
      <c r="T167" s="166"/>
      <c r="U167" s="859"/>
      <c r="V167" s="859"/>
      <c r="W167" s="859"/>
      <c r="X167" s="859"/>
      <c r="Y167" s="167"/>
    </row>
    <row r="168" spans="2:28" s="860" customFormat="1">
      <c r="B168" s="2"/>
      <c r="K168" s="860" t="s">
        <v>505</v>
      </c>
      <c r="P168" s="846"/>
      <c r="Q168" s="854"/>
      <c r="R168" s="854"/>
      <c r="S168" s="855"/>
      <c r="T168" s="8" t="s">
        <v>470</v>
      </c>
      <c r="U168" s="1433" t="e">
        <f>IF(P177="〇",(U76+U109+U113+U118+U124+U125+U128+U134+U137+U141+U146+U150+U156+U159+U162+U165)*0.8,U76+U109+U113+U118+U124+U125+U128+U134+U137+U141+U146+U150+U156+U159+U162+U165)</f>
        <v>#VALUE!</v>
      </c>
      <c r="V168" s="1433"/>
      <c r="W168" s="1433"/>
      <c r="X168" s="1433"/>
      <c r="Y168" s="9" t="s">
        <v>471</v>
      </c>
      <c r="AB168" s="82" t="e">
        <f>U168</f>
        <v>#VALUE!</v>
      </c>
    </row>
    <row r="169" spans="2:28" ht="6" customHeight="1" thickBot="1">
      <c r="B169" s="183"/>
      <c r="C169" s="184"/>
      <c r="D169" s="184"/>
      <c r="E169" s="184"/>
      <c r="F169" s="184"/>
      <c r="G169" s="184"/>
      <c r="H169" s="184"/>
      <c r="I169" s="184"/>
      <c r="J169" s="184"/>
      <c r="K169" s="184"/>
      <c r="L169" s="184"/>
      <c r="M169" s="184"/>
      <c r="N169" s="184"/>
      <c r="O169" s="184"/>
      <c r="P169" s="184"/>
      <c r="Q169" s="184"/>
      <c r="R169" s="184"/>
      <c r="S169" s="185"/>
      <c r="T169" s="183"/>
      <c r="U169" s="184"/>
      <c r="V169" s="184"/>
      <c r="W169" s="184"/>
      <c r="X169" s="184"/>
      <c r="Y169" s="185"/>
    </row>
    <row r="170" spans="2:28" ht="30" customHeight="1" thickTop="1">
      <c r="B170" s="1364" t="s">
        <v>506</v>
      </c>
      <c r="C170" s="1365"/>
      <c r="D170" s="1365"/>
      <c r="E170" s="1365"/>
      <c r="F170" s="1365"/>
      <c r="G170" s="1365"/>
      <c r="H170" s="1365"/>
      <c r="I170" s="1368"/>
      <c r="J170" s="1368"/>
      <c r="K170" s="1368"/>
      <c r="L170" s="1368"/>
      <c r="M170" s="1368"/>
      <c r="N170" s="1369"/>
      <c r="O170" s="1369"/>
      <c r="P170" s="1369"/>
      <c r="Q170" s="1369"/>
      <c r="R170" s="1369"/>
      <c r="S170" s="32"/>
      <c r="T170" s="1370" t="s">
        <v>507</v>
      </c>
      <c r="U170" s="1371"/>
      <c r="V170" s="1371"/>
      <c r="W170" s="1371"/>
      <c r="X170" s="1371"/>
      <c r="Y170" s="1372"/>
    </row>
    <row r="171" spans="2:28" ht="30" customHeight="1" thickBot="1">
      <c r="B171" s="1366"/>
      <c r="C171" s="1367"/>
      <c r="D171" s="1367"/>
      <c r="E171" s="1367"/>
      <c r="F171" s="1367"/>
      <c r="G171" s="1367"/>
      <c r="H171" s="1376" t="s">
        <v>508</v>
      </c>
      <c r="I171" s="1377"/>
      <c r="J171" s="1377"/>
      <c r="K171" s="1377"/>
      <c r="L171" s="1377"/>
      <c r="M171" s="1377"/>
      <c r="N171" s="1378">
        <f>'第2号様式別紙2-3（臨床研修（医師）事業計画書）'!F10</f>
        <v>7500000</v>
      </c>
      <c r="O171" s="1378"/>
      <c r="P171" s="1378"/>
      <c r="Q171" s="1378"/>
      <c r="R171" s="1378"/>
      <c r="S171" s="9" t="s">
        <v>168</v>
      </c>
      <c r="T171" s="1373"/>
      <c r="U171" s="1374"/>
      <c r="V171" s="1374"/>
      <c r="W171" s="1374"/>
      <c r="X171" s="1374"/>
      <c r="Y171" s="1375"/>
      <c r="AB171" s="186" t="e">
        <f>U168</f>
        <v>#VALUE!</v>
      </c>
    </row>
    <row r="172" spans="2:28" ht="17.25" customHeight="1">
      <c r="B172" s="33"/>
      <c r="C172" s="34"/>
      <c r="D172" s="34"/>
      <c r="E172" s="34"/>
      <c r="F172" s="34"/>
      <c r="G172" s="34"/>
      <c r="H172" s="34"/>
      <c r="I172" s="34"/>
      <c r="J172" s="97" t="s">
        <v>537</v>
      </c>
      <c r="S172" s="9"/>
      <c r="T172" s="8" t="s">
        <v>470</v>
      </c>
      <c r="U172" s="1434" t="e">
        <f>ROUNDDOWN(IF(N171&gt;7200000,U168*0.8,0),0)</f>
        <v>#VALUE!</v>
      </c>
      <c r="V172" s="1434"/>
      <c r="W172" s="1434"/>
      <c r="X172" s="1434"/>
      <c r="Y172" s="9" t="s">
        <v>471</v>
      </c>
      <c r="AB172" s="186" t="e">
        <f>U172</f>
        <v>#VALUE!</v>
      </c>
    </row>
    <row r="173" spans="2:28" ht="28.5" customHeight="1">
      <c r="B173" s="11"/>
      <c r="C173" s="35"/>
      <c r="D173" s="35"/>
      <c r="E173" s="35"/>
      <c r="F173" s="35"/>
      <c r="G173" s="35"/>
      <c r="H173" s="1381" t="s">
        <v>538</v>
      </c>
      <c r="I173" s="1381"/>
      <c r="J173" s="1381"/>
      <c r="K173" s="1381"/>
      <c r="L173" s="1381"/>
      <c r="M173" s="1381"/>
      <c r="N173" s="1381"/>
      <c r="O173" s="1381"/>
      <c r="P173" s="1381"/>
      <c r="Q173" s="1381"/>
      <c r="R173" s="1381"/>
      <c r="S173" s="1382"/>
      <c r="T173" s="1373" t="s">
        <v>511</v>
      </c>
      <c r="U173" s="1374"/>
      <c r="V173" s="1374"/>
      <c r="W173" s="1374"/>
      <c r="X173" s="1374"/>
      <c r="Y173" s="1375"/>
      <c r="AB173" s="82">
        <f>U175</f>
        <v>0</v>
      </c>
    </row>
    <row r="174" spans="2:28" ht="30" customHeight="1">
      <c r="B174" s="1383" t="s">
        <v>512</v>
      </c>
      <c r="C174" s="1384"/>
      <c r="D174" s="1384"/>
      <c r="E174" s="1384"/>
      <c r="F174" s="1384"/>
      <c r="G174" s="1384"/>
      <c r="H174" s="1387"/>
      <c r="I174" s="1387"/>
      <c r="J174" s="1387"/>
      <c r="K174" s="36"/>
      <c r="L174" s="36"/>
      <c r="M174" s="36"/>
      <c r="N174" s="37"/>
      <c r="O174" s="37"/>
      <c r="P174" s="37"/>
      <c r="Q174" s="37"/>
      <c r="R174" s="37"/>
      <c r="S174" s="38"/>
      <c r="T174" s="1373"/>
      <c r="U174" s="1374"/>
      <c r="V174" s="1374"/>
      <c r="W174" s="1374"/>
      <c r="X174" s="1374"/>
      <c r="Y174" s="1375"/>
    </row>
    <row r="175" spans="2:28" ht="30" customHeight="1" thickBot="1">
      <c r="B175" s="1385"/>
      <c r="C175" s="1386"/>
      <c r="D175" s="1386"/>
      <c r="E175" s="1386"/>
      <c r="F175" s="1386"/>
      <c r="G175" s="1386"/>
      <c r="H175" s="1388"/>
      <c r="I175" s="1389"/>
      <c r="J175" s="1389"/>
      <c r="K175" s="1389"/>
      <c r="L175" s="1389"/>
      <c r="M175" s="1389"/>
      <c r="N175" s="1390"/>
      <c r="O175" s="1390"/>
      <c r="P175" s="1390"/>
      <c r="Q175" s="1390"/>
      <c r="R175" s="1390"/>
      <c r="S175" s="9" t="s">
        <v>376</v>
      </c>
      <c r="T175" s="8" t="s">
        <v>470</v>
      </c>
      <c r="U175" s="1434">
        <f>ROUNDDOWN(IF(AND(N171&gt;6300000,N171&lt;=7200000),U168*0.9,0),0)</f>
        <v>0</v>
      </c>
      <c r="V175" s="1434"/>
      <c r="W175" s="1434"/>
      <c r="X175" s="1434"/>
      <c r="Y175" s="9" t="s">
        <v>471</v>
      </c>
    </row>
    <row r="176" spans="2:28" ht="43.5" customHeight="1">
      <c r="B176" s="1379" t="s">
        <v>513</v>
      </c>
      <c r="C176" s="1257"/>
      <c r="D176" s="1257"/>
      <c r="E176" s="1257"/>
      <c r="F176" s="1257"/>
      <c r="G176" s="1257"/>
      <c r="H176" s="1257"/>
      <c r="I176" s="1257"/>
      <c r="J176" s="1257"/>
      <c r="K176" s="1257"/>
      <c r="L176" s="1257"/>
      <c r="M176" s="1257"/>
      <c r="N176" s="1257"/>
      <c r="O176" s="1257"/>
      <c r="P176" s="1257"/>
      <c r="Q176" s="1257"/>
      <c r="R176" s="1257"/>
      <c r="S176" s="1380"/>
      <c r="T176" s="8"/>
      <c r="U176" s="346"/>
      <c r="V176" s="346"/>
      <c r="W176" s="346"/>
      <c r="X176" s="346"/>
      <c r="Y176" s="9"/>
    </row>
    <row r="177" spans="1:25" ht="48" customHeight="1">
      <c r="B177" s="1379" t="s">
        <v>760</v>
      </c>
      <c r="C177" s="1257"/>
      <c r="D177" s="1257"/>
      <c r="E177" s="1257"/>
      <c r="F177" s="1257"/>
      <c r="G177" s="1257"/>
      <c r="H177" s="1257"/>
      <c r="I177" s="1257"/>
      <c r="J177" s="1257"/>
      <c r="K177" s="1257"/>
      <c r="L177" s="1257"/>
      <c r="M177" s="1257"/>
      <c r="N177" s="1257"/>
      <c r="O177" s="179"/>
      <c r="P177" s="1432"/>
      <c r="Q177" s="1432"/>
      <c r="R177" s="179"/>
      <c r="S177" s="529"/>
      <c r="T177" s="8"/>
      <c r="U177" s="346"/>
      <c r="V177" s="346"/>
      <c r="W177" s="346"/>
      <c r="X177" s="346"/>
      <c r="Y177" s="9"/>
    </row>
    <row r="178" spans="1:25" ht="9.6" customHeight="1">
      <c r="B178" s="593"/>
      <c r="C178" s="592"/>
      <c r="D178" s="592"/>
      <c r="E178" s="592"/>
      <c r="F178" s="592"/>
      <c r="G178" s="592"/>
      <c r="H178" s="592"/>
      <c r="I178" s="592"/>
      <c r="J178" s="592"/>
      <c r="K178" s="592"/>
      <c r="L178" s="592"/>
      <c r="M178" s="592"/>
      <c r="N178" s="592"/>
      <c r="O178" s="579"/>
      <c r="P178" s="748"/>
      <c r="Q178" s="748"/>
      <c r="R178" s="579"/>
      <c r="S178" s="580"/>
      <c r="T178" s="8"/>
      <c r="U178" s="346"/>
      <c r="V178" s="346"/>
      <c r="W178" s="346"/>
      <c r="X178" s="346"/>
      <c r="Y178" s="9"/>
    </row>
    <row r="179" spans="1:25" ht="48" customHeight="1">
      <c r="B179" s="1449" t="s">
        <v>786</v>
      </c>
      <c r="C179" s="1450"/>
      <c r="D179" s="1450"/>
      <c r="E179" s="1450"/>
      <c r="F179" s="1450"/>
      <c r="G179" s="1450"/>
      <c r="H179" s="1450"/>
      <c r="I179" s="1450"/>
      <c r="J179" s="1450"/>
      <c r="K179" s="1450"/>
      <c r="L179" s="1450"/>
      <c r="M179" s="1450"/>
      <c r="N179" s="1450"/>
      <c r="O179" s="818"/>
      <c r="P179" s="1451"/>
      <c r="Q179" s="1452"/>
      <c r="R179" s="819"/>
      <c r="S179" s="38"/>
      <c r="T179" s="2"/>
      <c r="U179" s="742"/>
      <c r="V179" s="742"/>
      <c r="W179" s="742"/>
      <c r="X179" s="742"/>
      <c r="Y179" s="9"/>
    </row>
    <row r="180" spans="1:25" s="815" customFormat="1">
      <c r="A180" s="9"/>
      <c r="B180" s="817"/>
      <c r="C180" s="817"/>
      <c r="D180" s="817"/>
      <c r="E180" s="817"/>
      <c r="F180" s="817"/>
      <c r="G180" s="817"/>
      <c r="H180" s="817"/>
      <c r="I180" s="817"/>
      <c r="J180" s="817"/>
      <c r="K180" s="817"/>
      <c r="L180" s="817"/>
      <c r="M180" s="817"/>
      <c r="N180" s="817"/>
      <c r="O180" s="818"/>
      <c r="P180"/>
      <c r="Q180"/>
      <c r="R180" s="818"/>
      <c r="S180" s="38"/>
      <c r="T180" s="742"/>
      <c r="U180" s="742"/>
      <c r="V180" s="742"/>
      <c r="W180" s="742"/>
      <c r="X180" s="742"/>
      <c r="Y180" s="742"/>
    </row>
    <row r="181" spans="1:25" s="815" customFormat="1" ht="48" customHeight="1">
      <c r="B181" s="1445" t="s">
        <v>784</v>
      </c>
      <c r="C181" s="1446"/>
      <c r="D181" s="1446"/>
      <c r="E181" s="1446"/>
      <c r="F181" s="1446"/>
      <c r="G181" s="1446"/>
      <c r="H181" s="1446"/>
      <c r="I181" s="1446"/>
      <c r="J181" s="1446"/>
      <c r="K181" s="1446"/>
      <c r="L181" s="1446"/>
      <c r="M181" s="1446"/>
      <c r="N181" s="1446"/>
      <c r="O181" s="821"/>
      <c r="P181" s="1447"/>
      <c r="Q181" s="1448"/>
      <c r="R181" s="40"/>
      <c r="S181" s="42"/>
      <c r="T181" s="35"/>
      <c r="U181" s="35"/>
      <c r="V181" s="35"/>
      <c r="W181" s="35"/>
      <c r="X181" s="35"/>
      <c r="Y181" s="35"/>
    </row>
    <row r="182" spans="1:25" ht="15.75" customHeight="1">
      <c r="B182" s="187" t="s">
        <v>208</v>
      </c>
      <c r="C182" s="188"/>
      <c r="D182" s="188"/>
      <c r="E182" s="188"/>
      <c r="F182" s="188"/>
      <c r="G182" s="188"/>
      <c r="H182" s="188"/>
      <c r="I182" s="188"/>
      <c r="J182" s="188"/>
      <c r="K182" s="188"/>
      <c r="L182" s="188"/>
      <c r="M182" s="188"/>
      <c r="N182" s="188"/>
      <c r="O182" s="188"/>
      <c r="P182" s="188"/>
      <c r="Q182" s="188"/>
      <c r="R182" s="188"/>
      <c r="S182" s="841"/>
      <c r="T182" s="842"/>
      <c r="U182" s="188"/>
      <c r="V182" s="188"/>
      <c r="W182" s="188"/>
      <c r="X182" s="188"/>
      <c r="Y182" s="188"/>
    </row>
    <row r="183" spans="1:25" ht="11.1" customHeight="1">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row>
    <row r="184" spans="1:25" ht="11.25" customHeight="1">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row>
  </sheetData>
  <mergeCells count="272">
    <mergeCell ref="E162:G162"/>
    <mergeCell ref="L162:P162"/>
    <mergeCell ref="Q162:R162"/>
    <mergeCell ref="U162:X162"/>
    <mergeCell ref="C164:O164"/>
    <mergeCell ref="E165:G165"/>
    <mergeCell ref="L165:P165"/>
    <mergeCell ref="Q165:R165"/>
    <mergeCell ref="U165:X165"/>
    <mergeCell ref="C154:O154"/>
    <mergeCell ref="E156:G156"/>
    <mergeCell ref="M156:P156"/>
    <mergeCell ref="Q156:R156"/>
    <mergeCell ref="U156:X156"/>
    <mergeCell ref="E159:G159"/>
    <mergeCell ref="L159:P159"/>
    <mergeCell ref="Q159:R159"/>
    <mergeCell ref="U159:X159"/>
    <mergeCell ref="U148:X148"/>
    <mergeCell ref="U150:X150"/>
    <mergeCell ref="B95:C95"/>
    <mergeCell ref="E95:G95"/>
    <mergeCell ref="M95:P95"/>
    <mergeCell ref="Q95:R95"/>
    <mergeCell ref="B181:N181"/>
    <mergeCell ref="P181:Q181"/>
    <mergeCell ref="B81:C81"/>
    <mergeCell ref="E81:G81"/>
    <mergeCell ref="M81:P81"/>
    <mergeCell ref="Q81:R81"/>
    <mergeCell ref="B179:N179"/>
    <mergeCell ref="P179:Q179"/>
    <mergeCell ref="B176:S176"/>
    <mergeCell ref="E148:F148"/>
    <mergeCell ref="H148:I148"/>
    <mergeCell ref="N148:P148"/>
    <mergeCell ref="Q148:R148"/>
    <mergeCell ref="E142:F142"/>
    <mergeCell ref="H142:I142"/>
    <mergeCell ref="N142:P142"/>
    <mergeCell ref="Q142:R142"/>
    <mergeCell ref="E151:F151"/>
    <mergeCell ref="H151:I151"/>
    <mergeCell ref="N151:P151"/>
    <mergeCell ref="Q151:R151"/>
    <mergeCell ref="U151:X151"/>
    <mergeCell ref="E152:F152"/>
    <mergeCell ref="H152:I152"/>
    <mergeCell ref="N152:P152"/>
    <mergeCell ref="Q152:R152"/>
    <mergeCell ref="U152:X152"/>
    <mergeCell ref="P177:Q177"/>
    <mergeCell ref="B177:N177"/>
    <mergeCell ref="U168:X168"/>
    <mergeCell ref="B170:G171"/>
    <mergeCell ref="H170:M170"/>
    <mergeCell ref="N170:R170"/>
    <mergeCell ref="T170:Y171"/>
    <mergeCell ref="H171:M171"/>
    <mergeCell ref="N171:R171"/>
    <mergeCell ref="U172:X172"/>
    <mergeCell ref="H173:S173"/>
    <mergeCell ref="T173:Y174"/>
    <mergeCell ref="B174:G175"/>
    <mergeCell ref="H174:J174"/>
    <mergeCell ref="H175:M175"/>
    <mergeCell ref="N175:R175"/>
    <mergeCell ref="U175:X175"/>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D125:S126"/>
    <mergeCell ref="AA118:AE118"/>
    <mergeCell ref="E119:G119"/>
    <mergeCell ref="M119:N119"/>
    <mergeCell ref="Q119:R119"/>
    <mergeCell ref="AA119:AE119"/>
    <mergeCell ref="E124:H124"/>
    <mergeCell ref="K124:P124"/>
    <mergeCell ref="Q124:R124"/>
    <mergeCell ref="U124:X124"/>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E102:G102"/>
    <mergeCell ref="B97:C97"/>
    <mergeCell ref="E97:G97"/>
    <mergeCell ref="M97:P97"/>
    <mergeCell ref="Q97:R97"/>
    <mergeCell ref="B99:C99"/>
    <mergeCell ref="E99:G99"/>
    <mergeCell ref="M99:P99"/>
    <mergeCell ref="Q99:R99"/>
    <mergeCell ref="B101:C101"/>
    <mergeCell ref="E101:G101"/>
    <mergeCell ref="M101:P101"/>
    <mergeCell ref="Q101:R101"/>
    <mergeCell ref="E100:G100"/>
    <mergeCell ref="B89:C89"/>
    <mergeCell ref="E89:G89"/>
    <mergeCell ref="M89:P89"/>
    <mergeCell ref="Q89:R89"/>
    <mergeCell ref="B92:S92"/>
    <mergeCell ref="B93:C93"/>
    <mergeCell ref="E93:G93"/>
    <mergeCell ref="M93:P93"/>
    <mergeCell ref="Q93:R93"/>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B51:Y51"/>
    <mergeCell ref="Q55:S55"/>
    <mergeCell ref="U55:X55"/>
    <mergeCell ref="B47:E47"/>
    <mergeCell ref="F47:I47"/>
    <mergeCell ref="J47:N47"/>
    <mergeCell ref="J32:M32"/>
    <mergeCell ref="T32:X32"/>
    <mergeCell ref="B33:Y34"/>
    <mergeCell ref="B35:Y36"/>
    <mergeCell ref="J39:M39"/>
    <mergeCell ref="U39:X39"/>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C116">
    <cfRule type="containsBlanks" dxfId="116" priority="20">
      <formula>LEN(TRIM(C116))=0</formula>
    </cfRule>
  </conditionalFormatting>
  <conditionalFormatting sqref="C118">
    <cfRule type="containsBlanks" dxfId="115" priority="19">
      <formula>LEN(TRIM(C118))=0</formula>
    </cfRule>
  </conditionalFormatting>
  <conditionalFormatting sqref="C122">
    <cfRule type="containsBlanks" dxfId="114" priority="18">
      <formula>LEN(TRIM(C122))=0</formula>
    </cfRule>
  </conditionalFormatting>
  <conditionalFormatting sqref="C125">
    <cfRule type="containsBlanks" dxfId="113" priority="17">
      <formula>LEN(TRIM(C125))=0</formula>
    </cfRule>
  </conditionalFormatting>
  <conditionalFormatting sqref="F48 B48">
    <cfRule type="containsBlanks" dxfId="112" priority="14">
      <formula>LEN(TRIM(B48))=0</formula>
    </cfRule>
  </conditionalFormatting>
  <conditionalFormatting sqref="I7">
    <cfRule type="containsBlanks" dxfId="110" priority="23" stopIfTrue="1">
      <formula>LEN(TRIM(I7))=0</formula>
    </cfRule>
  </conditionalFormatting>
  <conditionalFormatting sqref="J39:M40 U39:X40">
    <cfRule type="containsBlanks" dxfId="108" priority="26">
      <formula>LEN(TRIM(J39))=0</formula>
    </cfRule>
  </conditionalFormatting>
  <conditionalFormatting sqref="K76 N76">
    <cfRule type="containsBlanks" dxfId="106" priority="21" stopIfTrue="1">
      <formula>LEN(TRIM(K76))=0</formula>
    </cfRule>
  </conditionalFormatting>
  <conditionalFormatting sqref="N175:R175">
    <cfRule type="containsBlanks" dxfId="105" priority="27">
      <formula>LEN(TRIM(N175))=0</formula>
    </cfRule>
  </conditionalFormatting>
  <conditionalFormatting sqref="N6:Y6">
    <cfRule type="containsBlanks" dxfId="104" priority="24" stopIfTrue="1">
      <formula>LEN(TRIM(N6))=0</formula>
    </cfRule>
  </conditionalFormatting>
  <conditionalFormatting sqref="O131:P131">
    <cfRule type="containsBlanks" dxfId="103" priority="16">
      <formula>LEN(TRIM(O131))=0</formula>
    </cfRule>
  </conditionalFormatting>
  <conditionalFormatting sqref="P177:Q177">
    <cfRule type="containsBlanks" dxfId="102" priority="28">
      <formula>LEN(TRIM(P177))=0</formula>
    </cfRule>
  </conditionalFormatting>
  <conditionalFormatting sqref="P179:Q179 P181:Q181">
    <cfRule type="containsBlanks" dxfId="101" priority="2">
      <formula>LEN(TRIM(P179))=0</formula>
    </cfRule>
  </conditionalFormatting>
  <conditionalFormatting sqref="Q156:R156 Q159:R159 Q162:R162 Q165:R165">
    <cfRule type="containsBlanks" dxfId="100" priority="1">
      <formula>LEN(TRIM(Q156))=0</formula>
    </cfRule>
  </conditionalFormatting>
  <conditionalFormatting sqref="V59:Y62">
    <cfRule type="containsBlanks" dxfId="97" priority="22" stopIfTrue="1">
      <formula>LEN(TRIM(V59))=0</formula>
    </cfRule>
  </conditionalFormatting>
  <dataValidations count="7">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C00-000000000000}">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C00-00000200000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C00-000004000000}">
      <formula1>$AA$1</formula1>
    </dataValidation>
    <dataValidation type="list" allowBlank="1" showInputMessage="1" showErrorMessage="1" sqref="P177:Q177 P179:Q179 P181:Q181" xr:uid="{13CE3E18-E5BD-4EE2-8B77-CCEDB56DE888}">
      <formula1>"○"</formula1>
    </dataValidation>
    <dataValidation type="list" allowBlank="1" showInputMessage="1" showErrorMessage="1" sqref="Q165:R165" xr:uid="{F22E05F9-92E3-4D5B-A882-BB1DB3871B79}">
      <formula1>$AB$165</formula1>
    </dataValidation>
  </dataValidations>
  <pageMargins left="0.70866141732283472" right="0.70866141732283472" top="0.78740157480314965" bottom="0" header="0.31496062992125984" footer="0.31496062992125984"/>
  <pageSetup paperSize="9" scale="92" fitToHeight="0" orientation="portrait" blackAndWhite="1" r:id="rId1"/>
  <rowBreaks count="3" manualBreakCount="3">
    <brk id="56" max="24" man="1"/>
    <brk id="71" max="24" man="1"/>
    <brk id="127" max="24" man="1"/>
  </rowBreaks>
  <drawing r:id="rId2"/>
  <extLst>
    <ext xmlns:x14="http://schemas.microsoft.com/office/spreadsheetml/2009/9/main" uri="{78C0D931-6437-407d-A8EE-F0AAD7539E65}">
      <x14:conditionalFormattings>
        <x14:conditionalFormatting xmlns:xm="http://schemas.microsoft.com/office/excel/2006/main">
          <x14:cfRule type="expression" priority="3" id="{5E7BC460-E037-4B74-AFC2-125740612B02}">
            <xm:f>IF('第2号様式別紙2-1附表A1（１年次）（研修医厚生）'!AJ17="入力不可",TRUE,FALSE)</xm:f>
            <x14:dxf>
              <fill>
                <patternFill>
                  <bgColor theme="1"/>
                </patternFill>
              </fill>
            </x14:dxf>
          </x14:cfRule>
          <xm:sqref>B48:D48</xm:sqref>
        </x14:conditionalFormatting>
        <x14:conditionalFormatting xmlns:xm="http://schemas.microsoft.com/office/excel/2006/main">
          <x14:cfRule type="expression" priority="6"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3" id="{EB463EBC-5912-4533-A61F-6D127AD780E6}">
            <xm:f>IF('第2号様式別紙2-1附表A1（１年次）（研修医厚生）'!AJ17="入力不可",TRUE,FALSE)</xm:f>
            <x14:dxf>
              <fill>
                <patternFill>
                  <bgColor theme="1"/>
                </patternFill>
              </fill>
            </x14:dxf>
          </x14:cfRule>
          <xm:sqref>J39:M39</xm:sqref>
        </x14:conditionalFormatting>
        <x14:conditionalFormatting xmlns:xm="http://schemas.microsoft.com/office/excel/2006/main">
          <x14:cfRule type="expression" priority="10"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2" id="{63B4D6AF-1571-4A56-87D9-18957E94CD4F}">
            <xm:f>IF('第2号様式別紙2-1附表A1（１年次）（研修医厚生）'!AJ17="入力不可",TRUE,FALSE)</xm:f>
            <x14:dxf>
              <fill>
                <patternFill>
                  <bgColor theme="1"/>
                </patternFill>
              </fill>
            </x14:dxf>
          </x14:cfRule>
          <xm:sqref>U39:X39</xm:sqref>
        </x14:conditionalFormatting>
        <x14:conditionalFormatting xmlns:xm="http://schemas.microsoft.com/office/excel/2006/main">
          <x14:cfRule type="expression" priority="8"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1"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IF('第2号様式別紙2-1附表A1（１年次）（研修医厚生）'!AI17="入力不可",FALSE,TRUE)</xm:f>
          </x14:formula1>
          <xm:sqref>J39:M39</xm:sqref>
        </x14:dataValidation>
        <x14:dataValidation type="custom" allowBlank="1" showInputMessage="1" showErrorMessage="1" xr:uid="{7306EEA7-8307-4E2B-BD53-FB64426B37D6}">
          <x14:formula1>
            <xm:f>IF('第2号様式別紙2-1附表A1（１年次）（研修医厚生）'!AI17="入力不可",FALSE,TRUE)</xm:f>
          </x14:formula1>
          <xm:sqref>U39:X39</xm:sqref>
        </x14:dataValidation>
        <x14:dataValidation type="custom" allowBlank="1" showInputMessage="1" showErrorMessage="1" xr:uid="{492F96F8-55B7-4173-A84D-FB38078EEA20}">
          <x14:formula1>
            <xm:f>IF('第2号様式別紙2-1附表A1（１年次）（研修医厚生）'!AI17="入力不可",FALSE,TRUE)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84"/>
  <sheetViews>
    <sheetView view="pageBreakPreview" topLeftCell="A153" zoomScaleNormal="100" zoomScaleSheetLayoutView="100" workbookViewId="0">
      <selection activeCell="AD159" sqref="AD159"/>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5"/>
      <c r="AA1" s="1" t="s">
        <v>362</v>
      </c>
    </row>
    <row r="2" spans="1:29" ht="9" customHeight="1"/>
    <row r="3" spans="1:29" ht="18.75" customHeight="1">
      <c r="A3" s="969" t="s">
        <v>541</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9" ht="9" customHeight="1"/>
    <row r="5" spans="1:29" ht="18.75" customHeight="1">
      <c r="L5" s="10"/>
      <c r="N5" s="73" t="s">
        <v>364</v>
      </c>
    </row>
    <row r="6" spans="1:29" ht="18.75" customHeight="1">
      <c r="N6" s="1233">
        <f>第2号様式!G9</f>
        <v>0</v>
      </c>
      <c r="O6" s="1233"/>
      <c r="P6" s="1233"/>
      <c r="Q6" s="1233"/>
      <c r="R6" s="1233"/>
      <c r="S6" s="1233"/>
      <c r="T6" s="1233"/>
      <c r="U6" s="1233"/>
      <c r="V6" s="1233"/>
      <c r="W6" s="1233"/>
      <c r="X6" s="1233"/>
      <c r="Y6" s="1233"/>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9"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516</v>
      </c>
      <c r="AC12" s="1" t="s">
        <v>517</v>
      </c>
    </row>
    <row r="13" spans="1:29"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9"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9" ht="15" customHeight="1">
      <c r="B15" s="74" t="s">
        <v>375</v>
      </c>
      <c r="C15" s="53"/>
      <c r="D15" s="53"/>
      <c r="E15" s="53"/>
      <c r="F15" s="53"/>
      <c r="G15" s="53"/>
      <c r="H15" s="53"/>
      <c r="I15" s="53"/>
      <c r="J15" s="53"/>
      <c r="K15" s="53"/>
      <c r="L15" s="53"/>
      <c r="M15" s="1252">
        <f>'第2号様式別紙2-1（臨床研修（医師）事業計画書）'!D8</f>
        <v>0</v>
      </c>
      <c r="N15" s="1253"/>
      <c r="O15" s="1253"/>
      <c r="P15" s="337" t="s">
        <v>376</v>
      </c>
      <c r="Q15" s="1252">
        <f>'第2号様式別紙2-1（臨床研修（医師）事業計画書）'!D21</f>
        <v>0</v>
      </c>
      <c r="R15" s="1253"/>
      <c r="S15" s="1253"/>
      <c r="T15" s="23" t="s">
        <v>376</v>
      </c>
      <c r="U15" s="51" t="s">
        <v>377</v>
      </c>
      <c r="V15" s="1244">
        <f>SUM(M15+Q15)</f>
        <v>0</v>
      </c>
      <c r="W15" s="1244"/>
      <c r="X15" s="1244"/>
      <c r="Y15" s="23" t="s">
        <v>378</v>
      </c>
    </row>
    <row r="16" spans="1:29" ht="15" customHeight="1">
      <c r="B16" s="74" t="s">
        <v>379</v>
      </c>
      <c r="C16" s="53"/>
      <c r="D16" s="53"/>
      <c r="E16" s="53"/>
      <c r="F16" s="53"/>
      <c r="G16" s="53"/>
      <c r="H16" s="53"/>
      <c r="I16" s="53"/>
      <c r="J16" s="53"/>
      <c r="K16" s="53"/>
      <c r="L16" s="53"/>
      <c r="M16" s="1252">
        <f>'第2号様式別紙2-1（臨床研修（医師）事業計画書）'!E8</f>
        <v>0</v>
      </c>
      <c r="N16" s="1253"/>
      <c r="O16" s="1253"/>
      <c r="P16" s="337" t="s">
        <v>376</v>
      </c>
      <c r="Q16" s="1252">
        <f>'第2号様式別紙2-1（臨床研修（医師）事業計画書）'!E21</f>
        <v>0</v>
      </c>
      <c r="R16" s="1253"/>
      <c r="S16" s="1253"/>
      <c r="T16" s="23" t="s">
        <v>376</v>
      </c>
      <c r="U16" s="148"/>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337" t="s">
        <v>376</v>
      </c>
      <c r="Q17" s="1401">
        <f>SUM(Q15:S16)</f>
        <v>0</v>
      </c>
      <c r="R17" s="1391"/>
      <c r="S17" s="1391"/>
      <c r="T17" s="338" t="s">
        <v>376</v>
      </c>
      <c r="U17" s="339" t="s">
        <v>381</v>
      </c>
      <c r="V17" s="1391">
        <f>SUM(V15:X16)</f>
        <v>0</v>
      </c>
      <c r="W17" s="1391"/>
      <c r="X17" s="1391"/>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386" t="s">
        <v>761</v>
      </c>
      <c r="C19" s="386"/>
      <c r="D19" s="386"/>
      <c r="E19" s="386"/>
      <c r="F19" s="386"/>
      <c r="G19" s="386"/>
      <c r="H19" s="386"/>
      <c r="I19" s="386"/>
      <c r="J19" s="386"/>
      <c r="K19" s="386"/>
      <c r="L19" s="386"/>
      <c r="M19" s="386"/>
      <c r="N19" s="358"/>
      <c r="O19" s="358"/>
      <c r="P19" s="358"/>
      <c r="Q19" s="358"/>
      <c r="R19" s="358"/>
      <c r="S19" s="358"/>
      <c r="T19" s="358"/>
      <c r="U19" s="358"/>
      <c r="V19" s="358"/>
      <c r="W19" s="358"/>
      <c r="X19" s="358"/>
      <c r="Y19" s="358"/>
    </row>
    <row r="20" spans="1:25" ht="12" customHeight="1">
      <c r="B20" s="1392" t="s">
        <v>518</v>
      </c>
      <c r="C20" s="1393"/>
      <c r="D20" s="1393"/>
      <c r="E20" s="1393"/>
      <c r="F20" s="1393"/>
      <c r="G20" s="1393"/>
      <c r="H20" s="1393"/>
      <c r="I20" s="1393"/>
      <c r="J20" s="1393"/>
      <c r="K20" s="1393"/>
      <c r="L20" s="1393"/>
      <c r="M20" s="1393"/>
      <c r="N20" s="1393"/>
      <c r="O20" s="1393"/>
      <c r="P20" s="1393"/>
      <c r="Q20" s="1393"/>
      <c r="R20" s="1393"/>
      <c r="S20" s="1393"/>
      <c r="T20" s="1393"/>
      <c r="U20" s="1393"/>
      <c r="V20" s="1393"/>
      <c r="W20" s="1393"/>
      <c r="X20" s="1393"/>
      <c r="Y20" s="1393"/>
    </row>
    <row r="21" spans="1:25" ht="12" customHeight="1">
      <c r="B21" s="358"/>
      <c r="C21" s="386" t="s">
        <v>384</v>
      </c>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249">
        <f>M17</f>
        <v>0</v>
      </c>
      <c r="K25" s="1250"/>
      <c r="L25" s="1250"/>
      <c r="M25" s="1250"/>
      <c r="N25" s="57" t="s">
        <v>378</v>
      </c>
      <c r="O25" s="74" t="s">
        <v>388</v>
      </c>
      <c r="P25" s="53"/>
      <c r="Q25" s="53"/>
      <c r="R25" s="57"/>
      <c r="S25" s="94" t="s">
        <v>389</v>
      </c>
      <c r="T25" s="1394">
        <f>ROUND(J25/12,3)</f>
        <v>0</v>
      </c>
      <c r="U25" s="1394"/>
      <c r="V25" s="1394"/>
      <c r="W25" s="1394"/>
      <c r="X25" s="1394"/>
      <c r="Y25" s="57" t="s">
        <v>378</v>
      </c>
    </row>
    <row r="26" spans="1:25" ht="15" customHeight="1">
      <c r="B26" s="74" t="s">
        <v>390</v>
      </c>
      <c r="C26" s="75"/>
      <c r="D26" s="75"/>
      <c r="E26" s="75"/>
      <c r="F26" s="75"/>
      <c r="G26" s="75"/>
      <c r="H26" s="75"/>
      <c r="I26" s="76"/>
      <c r="J26" s="1249">
        <f>Q17</f>
        <v>0</v>
      </c>
      <c r="K26" s="1250"/>
      <c r="L26" s="1250"/>
      <c r="M26" s="1250"/>
      <c r="N26" s="57" t="s">
        <v>378</v>
      </c>
      <c r="O26" s="74" t="s">
        <v>388</v>
      </c>
      <c r="P26" s="53"/>
      <c r="Q26" s="53"/>
      <c r="R26" s="57"/>
      <c r="S26" s="94" t="s">
        <v>391</v>
      </c>
      <c r="T26" s="1394">
        <f>ROUND(J26/12,3)</f>
        <v>0</v>
      </c>
      <c r="U26" s="1394"/>
      <c r="V26" s="1394"/>
      <c r="W26" s="1394"/>
      <c r="X26" s="1394"/>
      <c r="Y26" s="57" t="s">
        <v>378</v>
      </c>
    </row>
    <row r="27" spans="1:25" ht="15" customHeight="1">
      <c r="B27" s="79"/>
      <c r="C27" s="79"/>
      <c r="D27" s="79"/>
      <c r="E27" s="79"/>
      <c r="F27" s="80"/>
      <c r="G27" s="80"/>
      <c r="H27" s="62"/>
      <c r="I27" s="79"/>
      <c r="J27" s="79"/>
      <c r="K27" s="79"/>
      <c r="L27" s="79"/>
      <c r="M27" s="74"/>
      <c r="N27" s="53"/>
      <c r="O27" s="53"/>
      <c r="P27" s="53" t="s">
        <v>374</v>
      </c>
      <c r="Q27" s="131"/>
      <c r="R27" s="51"/>
      <c r="S27" s="131"/>
      <c r="T27" s="151"/>
      <c r="U27" s="1399">
        <f>SUM(T25:X26)</f>
        <v>0</v>
      </c>
      <c r="V27" s="1265"/>
      <c r="W27" s="1265"/>
      <c r="X27" s="1265"/>
      <c r="Y27" s="57" t="s">
        <v>378</v>
      </c>
    </row>
    <row r="28" spans="1:25" ht="15" customHeight="1">
      <c r="B28" s="19"/>
      <c r="C28" s="19"/>
      <c r="D28" s="19"/>
      <c r="E28" s="19"/>
      <c r="F28" s="82"/>
      <c r="G28" s="82"/>
      <c r="I28" s="19"/>
      <c r="J28" s="19"/>
      <c r="K28" s="19"/>
      <c r="L28" s="19"/>
      <c r="M28" s="74" t="s">
        <v>392</v>
      </c>
      <c r="N28" s="53"/>
      <c r="O28" s="53"/>
      <c r="P28" s="53"/>
      <c r="Q28" s="131"/>
      <c r="R28" s="51"/>
      <c r="S28" s="131"/>
      <c r="T28" s="94" t="s">
        <v>393</v>
      </c>
      <c r="U28" s="1400">
        <f>ROUND(IF(T25=0,IF(J26=0,0,T26),IF(J26=0,T25,(T25+T26)/2)),0)</f>
        <v>0</v>
      </c>
      <c r="V28" s="1255"/>
      <c r="W28" s="1255"/>
      <c r="X28" s="1255"/>
      <c r="Y28" s="57" t="s">
        <v>376</v>
      </c>
    </row>
    <row r="29" spans="1:25" ht="9" customHeight="1"/>
    <row r="30" spans="1:25" ht="15" customHeight="1">
      <c r="B30" s="1" t="s">
        <v>394</v>
      </c>
      <c r="T30" s="19"/>
    </row>
    <row r="31" spans="1:25" ht="15" customHeight="1">
      <c r="B31" s="74" t="s">
        <v>387</v>
      </c>
      <c r="C31" s="75"/>
      <c r="D31" s="75"/>
      <c r="E31" s="75"/>
      <c r="F31" s="75"/>
      <c r="G31" s="75"/>
      <c r="H31" s="75"/>
      <c r="I31" s="76"/>
      <c r="J31" s="1254">
        <f>M15</f>
        <v>0</v>
      </c>
      <c r="K31" s="1255"/>
      <c r="L31" s="1255"/>
      <c r="M31" s="1255"/>
      <c r="N31" s="57" t="s">
        <v>378</v>
      </c>
      <c r="O31" s="74" t="s">
        <v>388</v>
      </c>
      <c r="P31" s="53"/>
      <c r="Q31" s="53"/>
      <c r="R31" s="57"/>
      <c r="S31" s="94" t="s">
        <v>395</v>
      </c>
      <c r="T31" s="1394">
        <f>ROUND(J31/12,3)</f>
        <v>0</v>
      </c>
      <c r="U31" s="1394"/>
      <c r="V31" s="1394"/>
      <c r="W31" s="1394"/>
      <c r="X31" s="1394"/>
      <c r="Y31" s="57" t="s">
        <v>378</v>
      </c>
    </row>
    <row r="32" spans="1:25" ht="15" customHeight="1">
      <c r="B32" s="74" t="s">
        <v>390</v>
      </c>
      <c r="C32" s="75"/>
      <c r="D32" s="75"/>
      <c r="E32" s="75"/>
      <c r="F32" s="75"/>
      <c r="G32" s="75"/>
      <c r="H32" s="75"/>
      <c r="I32" s="76"/>
      <c r="J32" s="1254">
        <f>Q15</f>
        <v>0</v>
      </c>
      <c r="K32" s="1255"/>
      <c r="L32" s="1255"/>
      <c r="M32" s="1255"/>
      <c r="N32" s="57" t="s">
        <v>378</v>
      </c>
      <c r="O32" s="74" t="s">
        <v>388</v>
      </c>
      <c r="P32" s="53"/>
      <c r="Q32" s="53"/>
      <c r="R32" s="57"/>
      <c r="S32" s="94" t="s">
        <v>396</v>
      </c>
      <c r="T32" s="1394">
        <f>ROUND(J32/12,3)</f>
        <v>0</v>
      </c>
      <c r="U32" s="1394"/>
      <c r="V32" s="1394"/>
      <c r="W32" s="1394"/>
      <c r="X32" s="1394"/>
      <c r="Y32" s="57" t="s">
        <v>378</v>
      </c>
    </row>
    <row r="33" spans="1:34" ht="12" customHeight="1">
      <c r="B33" s="1256" t="s">
        <v>397</v>
      </c>
      <c r="C33" s="1256"/>
      <c r="D33" s="1256"/>
      <c r="E33" s="1256"/>
      <c r="F33" s="1256"/>
      <c r="G33" s="1256"/>
      <c r="H33" s="1256"/>
      <c r="I33" s="1256"/>
      <c r="J33" s="1256"/>
      <c r="K33" s="1256"/>
      <c r="L33" s="1256"/>
      <c r="M33" s="1256"/>
      <c r="N33" s="1256"/>
      <c r="O33" s="1256"/>
      <c r="P33" s="1256"/>
      <c r="Q33" s="1256"/>
      <c r="R33" s="1256"/>
      <c r="S33" s="1256"/>
      <c r="T33" s="1256"/>
      <c r="U33" s="1256"/>
      <c r="V33" s="1256"/>
      <c r="W33" s="1256"/>
      <c r="X33" s="1256"/>
      <c r="Y33" s="1256"/>
    </row>
    <row r="34" spans="1:34" ht="12" customHeight="1">
      <c r="B34" s="1257"/>
      <c r="C34" s="1257"/>
      <c r="D34" s="1257"/>
      <c r="E34" s="1257"/>
      <c r="F34" s="1257"/>
      <c r="G34" s="1257"/>
      <c r="H34" s="1257"/>
      <c r="I34" s="1257"/>
      <c r="J34" s="1257"/>
      <c r="K34" s="1257"/>
      <c r="L34" s="1257"/>
      <c r="M34" s="1257"/>
      <c r="N34" s="1257"/>
      <c r="O34" s="1257"/>
      <c r="P34" s="1257"/>
      <c r="Q34" s="1257"/>
      <c r="R34" s="1257"/>
      <c r="S34" s="1257"/>
      <c r="T34" s="1257"/>
      <c r="U34" s="1257"/>
      <c r="V34" s="1257"/>
      <c r="W34" s="1257"/>
      <c r="X34" s="1257"/>
      <c r="Y34" s="1257"/>
    </row>
    <row r="35" spans="1:34" ht="12" customHeight="1">
      <c r="B35" s="1258" t="s">
        <v>398</v>
      </c>
      <c r="C35" s="1258"/>
      <c r="D35" s="1258"/>
      <c r="E35" s="1258"/>
      <c r="F35" s="1258"/>
      <c r="G35" s="1258"/>
      <c r="H35" s="1258"/>
      <c r="I35" s="1258"/>
      <c r="J35" s="1258"/>
      <c r="K35" s="1258"/>
      <c r="L35" s="1258"/>
      <c r="M35" s="1258"/>
      <c r="N35" s="1258"/>
      <c r="O35" s="1258"/>
      <c r="P35" s="1258"/>
      <c r="Q35" s="1258"/>
      <c r="R35" s="1258"/>
      <c r="S35" s="1258"/>
      <c r="T35" s="1258"/>
      <c r="U35" s="1258"/>
      <c r="V35" s="1258"/>
      <c r="W35" s="1258"/>
      <c r="X35" s="1258"/>
      <c r="Y35" s="1258"/>
    </row>
    <row r="36" spans="1:34" ht="12" customHeight="1">
      <c r="B36" s="1259"/>
      <c r="C36" s="1259"/>
      <c r="D36" s="1259"/>
      <c r="E36" s="1259"/>
      <c r="F36" s="1259"/>
      <c r="G36" s="1259"/>
      <c r="H36" s="1259"/>
      <c r="I36" s="1259"/>
      <c r="J36" s="1259"/>
      <c r="K36" s="1259"/>
      <c r="L36" s="1259"/>
      <c r="M36" s="1259"/>
      <c r="N36" s="1259"/>
      <c r="O36" s="1259"/>
      <c r="P36" s="1259"/>
      <c r="Q36" s="1259"/>
      <c r="R36" s="1259"/>
      <c r="S36" s="1259"/>
      <c r="T36" s="1259"/>
      <c r="U36" s="1259"/>
      <c r="V36" s="1259"/>
      <c r="W36" s="1259"/>
      <c r="X36" s="1259"/>
      <c r="Y36" s="1259"/>
    </row>
    <row r="37" spans="1:34" ht="9" customHeight="1">
      <c r="A37" s="73"/>
    </row>
    <row r="38" spans="1:34" ht="15" customHeight="1">
      <c r="A38" s="1" t="s">
        <v>399</v>
      </c>
      <c r="AH38" s="1" t="b">
        <f>IF('第2号様式別紙2-1（臨床研修（医師）事業計画書）附表A2'!AI17="入力不可",FALSE,TRUE)</f>
        <v>1</v>
      </c>
    </row>
    <row r="39" spans="1:34" ht="15" customHeight="1">
      <c r="B39" s="74" t="s">
        <v>400</v>
      </c>
      <c r="C39" s="75"/>
      <c r="D39" s="75"/>
      <c r="E39" s="75"/>
      <c r="F39" s="75"/>
      <c r="G39" s="75"/>
      <c r="H39" s="75"/>
      <c r="I39" s="76"/>
      <c r="J39" s="1260"/>
      <c r="K39" s="1261"/>
      <c r="L39" s="1261"/>
      <c r="M39" s="1261"/>
      <c r="N39" s="57" t="s">
        <v>378</v>
      </c>
      <c r="O39" s="77" t="s">
        <v>401</v>
      </c>
      <c r="P39" s="53"/>
      <c r="Q39" s="53"/>
      <c r="R39" s="53"/>
      <c r="S39" s="132"/>
      <c r="T39" s="340"/>
      <c r="U39" s="1395"/>
      <c r="V39" s="1396"/>
      <c r="W39" s="1396"/>
      <c r="X39" s="1396"/>
      <c r="Y39" s="57" t="s">
        <v>378</v>
      </c>
    </row>
    <row r="40" spans="1:34" ht="15" customHeight="1">
      <c r="B40" s="74" t="s">
        <v>402</v>
      </c>
      <c r="C40" s="75"/>
      <c r="D40" s="75"/>
      <c r="E40" s="75"/>
      <c r="F40" s="75"/>
      <c r="G40" s="75"/>
      <c r="H40" s="75"/>
      <c r="I40" s="76"/>
      <c r="J40" s="1260"/>
      <c r="K40" s="1261"/>
      <c r="L40" s="1261"/>
      <c r="M40" s="1261"/>
      <c r="N40" s="57" t="s">
        <v>378</v>
      </c>
      <c r="O40" s="77" t="s">
        <v>403</v>
      </c>
      <c r="P40" s="53"/>
      <c r="Q40" s="53"/>
      <c r="R40" s="53"/>
      <c r="S40" s="132"/>
      <c r="T40" s="340"/>
      <c r="U40" s="1395"/>
      <c r="V40" s="1396"/>
      <c r="W40" s="1396"/>
      <c r="X40" s="1396"/>
      <c r="Y40" s="57" t="s">
        <v>378</v>
      </c>
    </row>
    <row r="41" spans="1:34" ht="15" customHeight="1">
      <c r="B41" s="79"/>
      <c r="C41" s="79"/>
      <c r="D41" s="79"/>
      <c r="E41" s="79"/>
      <c r="F41" s="80"/>
      <c r="G41" s="80"/>
      <c r="H41" s="62"/>
      <c r="I41" s="79"/>
      <c r="J41" s="79"/>
      <c r="K41" s="79"/>
      <c r="L41" s="79"/>
      <c r="M41" s="74"/>
      <c r="N41" s="53"/>
      <c r="O41" s="53"/>
      <c r="P41" s="53" t="s">
        <v>374</v>
      </c>
      <c r="Q41" s="131"/>
      <c r="R41" s="51"/>
      <c r="S41" s="131"/>
      <c r="T41" s="81"/>
      <c r="U41" s="1397">
        <f>SUM(U39:X40)</f>
        <v>0</v>
      </c>
      <c r="V41" s="1276"/>
      <c r="W41" s="1276"/>
      <c r="X41" s="1276"/>
      <c r="Y41" s="57" t="s">
        <v>378</v>
      </c>
    </row>
    <row r="42" spans="1:34" ht="15" customHeight="1">
      <c r="B42" s="19"/>
      <c r="C42" s="19"/>
      <c r="D42" s="19"/>
      <c r="E42" s="19"/>
      <c r="F42" s="82"/>
      <c r="G42" s="82"/>
      <c r="I42" s="19"/>
      <c r="J42" s="19"/>
      <c r="K42" s="19"/>
      <c r="L42" s="19"/>
      <c r="M42" s="83" t="s">
        <v>404</v>
      </c>
      <c r="N42" s="53"/>
      <c r="O42" s="53"/>
      <c r="P42" s="53"/>
      <c r="Q42" s="131"/>
      <c r="R42" s="51"/>
      <c r="S42" s="131"/>
      <c r="T42" s="132"/>
      <c r="U42" s="1398" t="e">
        <f>ROUNDDOWN(U41/(J39+J40),3)</f>
        <v>#DIV/0!</v>
      </c>
      <c r="V42" s="1278"/>
      <c r="W42" s="1278"/>
      <c r="X42" s="1278"/>
      <c r="Y42" s="57"/>
    </row>
    <row r="43" spans="1:34" ht="6" customHeight="1">
      <c r="B43" s="19"/>
      <c r="C43" s="19"/>
      <c r="D43" s="19"/>
      <c r="E43" s="19"/>
      <c r="F43" s="82"/>
      <c r="G43" s="82"/>
      <c r="I43" s="19"/>
      <c r="J43" s="19"/>
      <c r="K43" s="19"/>
      <c r="L43" s="19"/>
      <c r="M43" s="12"/>
      <c r="Q43" s="19"/>
      <c r="R43" s="129"/>
      <c r="S43" s="19"/>
      <c r="T43" s="19"/>
      <c r="U43" s="341"/>
      <c r="V43" s="85"/>
      <c r="W43" s="85"/>
      <c r="X43" s="85"/>
    </row>
    <row r="44" spans="1:34" ht="12" customHeight="1">
      <c r="B44" s="1279" t="s">
        <v>405</v>
      </c>
      <c r="C44" s="1279"/>
      <c r="D44" s="1279"/>
      <c r="E44" s="1279"/>
      <c r="F44" s="1279"/>
      <c r="G44" s="1279"/>
      <c r="H44" s="1279"/>
      <c r="I44" s="1279"/>
      <c r="J44" s="1279"/>
      <c r="K44" s="1279"/>
      <c r="L44" s="1279"/>
      <c r="M44" s="1279"/>
      <c r="N44" s="1279"/>
      <c r="O44" s="1279"/>
      <c r="P44" s="1279"/>
      <c r="Q44" s="1279"/>
      <c r="R44" s="1279"/>
      <c r="S44" s="1279"/>
      <c r="T44" s="1279"/>
      <c r="U44" s="1279"/>
      <c r="V44" s="1279"/>
      <c r="W44" s="1279"/>
      <c r="X44" s="1279"/>
      <c r="Y44" s="1279"/>
    </row>
    <row r="45" spans="1:34" ht="12" customHeight="1">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row>
    <row r="46" spans="1:34" ht="15" customHeight="1">
      <c r="A46" s="1" t="s">
        <v>406</v>
      </c>
    </row>
    <row r="47" spans="1:34" ht="15" customHeight="1">
      <c r="B47" s="1402" t="s">
        <v>372</v>
      </c>
      <c r="C47" s="1403"/>
      <c r="D47" s="1403"/>
      <c r="E47" s="1404"/>
      <c r="F47" s="1402" t="s">
        <v>373</v>
      </c>
      <c r="G47" s="1403"/>
      <c r="H47" s="1403"/>
      <c r="I47" s="1404"/>
      <c r="J47" s="1402" t="s">
        <v>374</v>
      </c>
      <c r="K47" s="1403"/>
      <c r="L47" s="1403"/>
      <c r="M47" s="1403"/>
      <c r="N47" s="1404"/>
      <c r="O47" s="484"/>
      <c r="P47" s="358"/>
      <c r="Q47" s="358"/>
      <c r="R47" s="358"/>
      <c r="S47" s="358"/>
      <c r="T47" s="358"/>
      <c r="U47" s="358"/>
      <c r="V47" s="358"/>
      <c r="W47" s="358"/>
      <c r="X47" s="358"/>
      <c r="Y47" s="358"/>
    </row>
    <row r="48" spans="1:34" ht="15" customHeight="1">
      <c r="B48" s="1407"/>
      <c r="C48" s="1408"/>
      <c r="D48" s="1408"/>
      <c r="E48" s="487" t="s">
        <v>376</v>
      </c>
      <c r="F48" s="1407"/>
      <c r="G48" s="1408"/>
      <c r="H48" s="1408"/>
      <c r="I48" s="488" t="s">
        <v>376</v>
      </c>
      <c r="J48" s="489" t="s">
        <v>408</v>
      </c>
      <c r="K48" s="1409">
        <f>B48+F48</f>
        <v>0</v>
      </c>
      <c r="L48" s="1409"/>
      <c r="M48" s="1409"/>
      <c r="N48" s="488" t="s">
        <v>376</v>
      </c>
      <c r="O48" s="484"/>
      <c r="P48" s="358"/>
      <c r="Q48" s="358"/>
      <c r="R48" s="358"/>
      <c r="S48" s="358"/>
      <c r="T48" s="358"/>
      <c r="U48" s="358"/>
      <c r="V48" s="358"/>
      <c r="W48" s="358"/>
      <c r="X48" s="358"/>
      <c r="Y48" s="358"/>
    </row>
    <row r="49" spans="1:40" ht="12" customHeight="1">
      <c r="B49" s="386" t="s">
        <v>519</v>
      </c>
      <c r="C49" s="485"/>
      <c r="D49" s="485"/>
      <c r="E49" s="485"/>
      <c r="F49" s="485"/>
      <c r="G49" s="485"/>
      <c r="H49" s="485"/>
      <c r="I49" s="485"/>
      <c r="J49" s="485"/>
      <c r="K49" s="485"/>
      <c r="L49" s="485"/>
      <c r="M49" s="485"/>
      <c r="N49" s="486"/>
      <c r="O49" s="358"/>
      <c r="P49" s="358"/>
      <c r="Q49" s="358"/>
      <c r="R49" s="358"/>
      <c r="S49" s="358"/>
      <c r="T49" s="358"/>
      <c r="U49" s="358"/>
      <c r="V49" s="358"/>
      <c r="W49" s="358"/>
      <c r="X49" s="358"/>
      <c r="Y49" s="358"/>
    </row>
    <row r="50" spans="1:40" ht="12" customHeight="1">
      <c r="B50" s="386" t="s">
        <v>761</v>
      </c>
      <c r="C50" s="386"/>
      <c r="D50" s="386"/>
      <c r="E50" s="386"/>
      <c r="F50" s="386"/>
      <c r="G50" s="386"/>
      <c r="H50" s="386"/>
      <c r="I50" s="386"/>
      <c r="J50" s="386"/>
      <c r="K50" s="386"/>
      <c r="L50" s="386"/>
      <c r="M50" s="386"/>
      <c r="N50" s="358"/>
      <c r="O50" s="358"/>
      <c r="P50" s="358"/>
      <c r="Q50" s="358"/>
      <c r="R50" s="358"/>
      <c r="S50" s="358"/>
      <c r="T50" s="358"/>
      <c r="U50" s="358"/>
      <c r="V50" s="358"/>
      <c r="W50" s="358"/>
      <c r="X50" s="358"/>
      <c r="Y50" s="358"/>
    </row>
    <row r="51" spans="1:40" ht="12" customHeight="1">
      <c r="B51" s="1392" t="s">
        <v>518</v>
      </c>
      <c r="C51" s="1393"/>
      <c r="D51" s="1393"/>
      <c r="E51" s="1393"/>
      <c r="F51" s="1393"/>
      <c r="G51" s="1393"/>
      <c r="H51" s="1393"/>
      <c r="I51" s="1393"/>
      <c r="J51" s="1393"/>
      <c r="K51" s="1393"/>
      <c r="L51" s="1393"/>
      <c r="M51" s="1393"/>
      <c r="N51" s="1393"/>
      <c r="O51" s="1393"/>
      <c r="P51" s="1393"/>
      <c r="Q51" s="1393"/>
      <c r="R51" s="1393"/>
      <c r="S51" s="1393"/>
      <c r="T51" s="1393"/>
      <c r="U51" s="1393"/>
      <c r="V51" s="1393"/>
      <c r="W51" s="1393"/>
      <c r="X51" s="1393"/>
      <c r="Y51" s="1393"/>
    </row>
    <row r="52" spans="1:40" ht="12" customHeight="1">
      <c r="B52" s="358"/>
      <c r="C52" s="386" t="s">
        <v>384</v>
      </c>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93"/>
      <c r="Q55" s="1280" t="s">
        <v>410</v>
      </c>
      <c r="R55" s="1281"/>
      <c r="S55" s="1282"/>
      <c r="T55" s="94" t="s">
        <v>411</v>
      </c>
      <c r="U55" s="1283">
        <f>'第2号様式別紙2-2（臨床研修（医師）事業計画書）'!F36</f>
        <v>24</v>
      </c>
      <c r="V55" s="1283"/>
      <c r="W55" s="1283"/>
      <c r="X55" s="1283"/>
      <c r="Y55" s="57" t="s">
        <v>412</v>
      </c>
    </row>
    <row r="56" spans="1:40" ht="15" customHeight="1">
      <c r="Q56" s="19"/>
      <c r="R56" s="19"/>
      <c r="S56" s="19"/>
      <c r="T56" s="19"/>
    </row>
    <row r="57" spans="1:40" ht="15" customHeight="1">
      <c r="A57" s="1" t="s">
        <v>413</v>
      </c>
      <c r="V57" s="1284" t="s">
        <v>414</v>
      </c>
      <c r="W57" s="1284"/>
      <c r="X57" s="1284" t="s">
        <v>415</v>
      </c>
      <c r="Y57" s="1284"/>
    </row>
    <row r="58" spans="1:40" ht="15" customHeight="1">
      <c r="V58" s="1284"/>
      <c r="W58" s="1284"/>
      <c r="X58" s="1284"/>
      <c r="Y58" s="1284"/>
    </row>
    <row r="59" spans="1:40"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c r="W59" s="1288"/>
      <c r="X59" s="1287"/>
      <c r="Y59" s="1288"/>
    </row>
    <row r="60" spans="1:40"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40"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c r="W61" s="1288"/>
      <c r="X61" s="1287"/>
      <c r="Y61" s="1288"/>
    </row>
    <row r="62" spans="1:40"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40" ht="24.95" customHeight="1">
      <c r="A63" s="1291" t="s">
        <v>521</v>
      </c>
      <c r="B63" s="1291"/>
      <c r="C63" s="1291"/>
      <c r="D63" s="1291"/>
      <c r="E63" s="1291"/>
      <c r="F63" s="1291"/>
      <c r="G63" s="1291"/>
      <c r="H63" s="1291"/>
      <c r="I63" s="1291"/>
      <c r="J63" s="1291"/>
      <c r="K63" s="1291"/>
      <c r="L63" s="1291"/>
      <c r="M63" s="1291"/>
      <c r="N63" s="1041" t="s">
        <v>421</v>
      </c>
      <c r="O63" s="1047"/>
      <c r="P63" s="1294" t="s">
        <v>422</v>
      </c>
      <c r="Q63" s="1295"/>
      <c r="R63" s="1295"/>
      <c r="S63" s="1296"/>
      <c r="T63" s="148" t="s">
        <v>423</v>
      </c>
      <c r="U63" s="1297">
        <f>'第2号様式別紙2-1（臨床研修（医師）事業計画書）'!E42</f>
        <v>0</v>
      </c>
      <c r="V63" s="1298"/>
      <c r="W63" s="1298"/>
      <c r="X63" s="1299"/>
      <c r="Y63" s="57" t="s">
        <v>424</v>
      </c>
    </row>
    <row r="64" spans="1:40" ht="24.95" customHeight="1">
      <c r="A64" s="1291"/>
      <c r="B64" s="1291"/>
      <c r="C64" s="1291"/>
      <c r="D64" s="1291"/>
      <c r="E64" s="1291"/>
      <c r="F64" s="1291"/>
      <c r="G64" s="1291"/>
      <c r="H64" s="1291"/>
      <c r="I64" s="1291"/>
      <c r="J64" s="1291"/>
      <c r="K64" s="1291"/>
      <c r="L64" s="1291"/>
      <c r="M64" s="1291"/>
      <c r="N64" s="1301"/>
      <c r="O64" s="1302"/>
      <c r="P64" s="1294" t="s">
        <v>425</v>
      </c>
      <c r="Q64" s="1295"/>
      <c r="R64" s="1295"/>
      <c r="S64" s="1296"/>
      <c r="T64" s="148" t="s">
        <v>426</v>
      </c>
      <c r="U64" s="1297">
        <f>'第2号様式別紙2-1（臨床研修（医師）事業計画書）'!E44</f>
        <v>0</v>
      </c>
      <c r="V64" s="1298"/>
      <c r="W64" s="1298"/>
      <c r="X64" s="1299"/>
      <c r="Y64" s="57" t="s">
        <v>412</v>
      </c>
      <c r="AM64" s="154"/>
      <c r="AN64" s="154"/>
    </row>
    <row r="65" spans="1:40" ht="24.95" customHeight="1">
      <c r="A65" s="1291" t="s">
        <v>427</v>
      </c>
      <c r="B65" s="1291"/>
      <c r="C65" s="1291"/>
      <c r="D65" s="1291"/>
      <c r="E65" s="1291"/>
      <c r="F65" s="1291"/>
      <c r="G65" s="1291"/>
      <c r="H65" s="1291"/>
      <c r="I65" s="1291"/>
      <c r="J65" s="1291"/>
      <c r="K65" s="1291"/>
      <c r="L65" s="1291"/>
      <c r="M65" s="1291"/>
      <c r="N65" s="1292" t="s">
        <v>428</v>
      </c>
      <c r="O65" s="1293"/>
      <c r="P65" s="1294" t="s">
        <v>422</v>
      </c>
      <c r="Q65" s="1295"/>
      <c r="R65" s="1295"/>
      <c r="S65" s="1296"/>
      <c r="T65" s="148" t="s">
        <v>429</v>
      </c>
      <c r="U65" s="1297">
        <f>'第2号様式別紙2-1（臨床研修（医師）事業計画書）'!Q42</f>
        <v>0</v>
      </c>
      <c r="V65" s="1298"/>
      <c r="W65" s="1298"/>
      <c r="X65" s="1299"/>
      <c r="Y65" s="57" t="s">
        <v>424</v>
      </c>
      <c r="AM65" s="154">
        <v>1</v>
      </c>
      <c r="AN65" s="154">
        <v>2</v>
      </c>
    </row>
    <row r="66" spans="1:40" ht="24.95" customHeight="1">
      <c r="A66" s="1291"/>
      <c r="B66" s="1291"/>
      <c r="C66" s="1291"/>
      <c r="D66" s="1291"/>
      <c r="E66" s="1291"/>
      <c r="F66" s="1291"/>
      <c r="G66" s="1291"/>
      <c r="H66" s="1291"/>
      <c r="I66" s="1291"/>
      <c r="J66" s="1291"/>
      <c r="K66" s="1291"/>
      <c r="L66" s="1291"/>
      <c r="M66" s="1291"/>
      <c r="N66" s="1043"/>
      <c r="O66" s="1070"/>
      <c r="P66" s="1294" t="s">
        <v>425</v>
      </c>
      <c r="Q66" s="1295"/>
      <c r="R66" s="1295"/>
      <c r="S66" s="1296"/>
      <c r="T66" s="148" t="s">
        <v>430</v>
      </c>
      <c r="U66" s="1297">
        <f>'第2号様式別紙2-1（臨床研修（医師）事業計画書）'!Q44</f>
        <v>0</v>
      </c>
      <c r="V66" s="1298"/>
      <c r="W66" s="1298"/>
      <c r="X66" s="1299"/>
      <c r="Y66" s="57" t="s">
        <v>412</v>
      </c>
      <c r="AM66" s="154">
        <v>2</v>
      </c>
      <c r="AN66" s="154">
        <v>3</v>
      </c>
    </row>
    <row r="67" spans="1:40" ht="13.5" customHeight="1">
      <c r="A67" s="60"/>
      <c r="B67" s="60"/>
      <c r="C67" s="60"/>
      <c r="D67" s="60"/>
      <c r="E67" s="60"/>
      <c r="F67" s="60"/>
      <c r="G67" s="60"/>
      <c r="H67" s="60"/>
      <c r="I67" s="60"/>
      <c r="J67" s="60"/>
      <c r="K67" s="60"/>
      <c r="L67" s="60"/>
      <c r="M67" s="60"/>
      <c r="N67" s="153"/>
      <c r="O67" s="153"/>
      <c r="P67" s="153"/>
      <c r="Q67" s="153"/>
      <c r="R67" s="153"/>
      <c r="S67" s="153"/>
      <c r="T67" s="18"/>
      <c r="AM67" s="154">
        <v>3</v>
      </c>
    </row>
    <row r="68" spans="1:40" ht="24.95" customHeight="1">
      <c r="A68" s="1291" t="s">
        <v>522</v>
      </c>
      <c r="B68" s="1291"/>
      <c r="C68" s="1291"/>
      <c r="D68" s="1291"/>
      <c r="E68" s="1291"/>
      <c r="F68" s="1291"/>
      <c r="G68" s="1291"/>
      <c r="H68" s="1291"/>
      <c r="I68" s="1291"/>
      <c r="J68" s="1291"/>
      <c r="K68" s="1291"/>
      <c r="L68" s="1291"/>
      <c r="M68" s="1291"/>
      <c r="N68" s="1312" t="s">
        <v>421</v>
      </c>
      <c r="O68" s="1313"/>
      <c r="P68" s="1316" t="s">
        <v>422</v>
      </c>
      <c r="Q68" s="1317"/>
      <c r="R68" s="1317"/>
      <c r="S68" s="1318"/>
      <c r="T68" s="155" t="s">
        <v>432</v>
      </c>
      <c r="U68" s="1319">
        <f>'第2号様式別紙2-1（臨床研修（医師）事業計画書）'!I42</f>
        <v>0</v>
      </c>
      <c r="V68" s="1320"/>
      <c r="W68" s="1320"/>
      <c r="X68" s="1321"/>
      <c r="Y68" s="156" t="s">
        <v>424</v>
      </c>
      <c r="AM68" s="154">
        <v>4</v>
      </c>
    </row>
    <row r="69" spans="1:40" ht="24.95" customHeight="1">
      <c r="A69" s="1291"/>
      <c r="B69" s="1291"/>
      <c r="C69" s="1291"/>
      <c r="D69" s="1291"/>
      <c r="E69" s="1291"/>
      <c r="F69" s="1291"/>
      <c r="G69" s="1291"/>
      <c r="H69" s="1291"/>
      <c r="I69" s="1291"/>
      <c r="J69" s="1291"/>
      <c r="K69" s="1291"/>
      <c r="L69" s="1291"/>
      <c r="M69" s="1291"/>
      <c r="N69" s="1314"/>
      <c r="O69" s="1315"/>
      <c r="P69" s="1294" t="s">
        <v>425</v>
      </c>
      <c r="Q69" s="1295"/>
      <c r="R69" s="1295"/>
      <c r="S69" s="1296"/>
      <c r="T69" s="148" t="s">
        <v>433</v>
      </c>
      <c r="U69" s="1297">
        <f>'第2号様式別紙2-1（臨床研修（医師）事業計画書）'!I44</f>
        <v>0</v>
      </c>
      <c r="V69" s="1298"/>
      <c r="W69" s="1298"/>
      <c r="X69" s="1299"/>
      <c r="Y69" s="157" t="s">
        <v>412</v>
      </c>
      <c r="AM69" s="154">
        <v>5</v>
      </c>
    </row>
    <row r="70" spans="1:40" ht="24.95" customHeight="1">
      <c r="A70" s="1291" t="s">
        <v>434</v>
      </c>
      <c r="B70" s="1291"/>
      <c r="C70" s="1291"/>
      <c r="D70" s="1291"/>
      <c r="E70" s="1291"/>
      <c r="F70" s="1291"/>
      <c r="G70" s="1291"/>
      <c r="H70" s="1291"/>
      <c r="I70" s="1291"/>
      <c r="J70" s="1291"/>
      <c r="K70" s="1291"/>
      <c r="L70" s="1291"/>
      <c r="M70" s="1291"/>
      <c r="N70" s="1303" t="s">
        <v>428</v>
      </c>
      <c r="O70" s="1293"/>
      <c r="P70" s="1294" t="s">
        <v>422</v>
      </c>
      <c r="Q70" s="1295"/>
      <c r="R70" s="1295"/>
      <c r="S70" s="1296"/>
      <c r="T70" s="148" t="s">
        <v>435</v>
      </c>
      <c r="U70" s="1297">
        <f>'第2号様式別紙2-1（臨床研修（医師）事業計画書）'!U42</f>
        <v>0</v>
      </c>
      <c r="V70" s="1298"/>
      <c r="W70" s="1298"/>
      <c r="X70" s="1299"/>
      <c r="Y70" s="157" t="s">
        <v>424</v>
      </c>
    </row>
    <row r="71" spans="1:40" ht="24.95" customHeight="1">
      <c r="A71" s="1291"/>
      <c r="B71" s="1291"/>
      <c r="C71" s="1291"/>
      <c r="D71" s="1291"/>
      <c r="E71" s="1291"/>
      <c r="F71" s="1291"/>
      <c r="G71" s="1291"/>
      <c r="H71" s="1291"/>
      <c r="I71" s="1291"/>
      <c r="J71" s="1291"/>
      <c r="K71" s="1291"/>
      <c r="L71" s="1291"/>
      <c r="M71" s="1291"/>
      <c r="N71" s="1304"/>
      <c r="O71" s="1305"/>
      <c r="P71" s="1306" t="s">
        <v>425</v>
      </c>
      <c r="Q71" s="1307"/>
      <c r="R71" s="1307"/>
      <c r="S71" s="1308"/>
      <c r="T71" s="158" t="s">
        <v>436</v>
      </c>
      <c r="U71" s="1309">
        <f>'第2号様式別紙2-1（臨床研修（医師）事業計画書）'!U44</f>
        <v>0</v>
      </c>
      <c r="V71" s="1310"/>
      <c r="W71" s="1310"/>
      <c r="X71" s="1311"/>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247" t="s">
        <v>439</v>
      </c>
      <c r="I75" s="1247"/>
      <c r="J75" s="1247"/>
      <c r="K75" s="1247"/>
      <c r="L75" s="1247"/>
      <c r="M75" s="1247"/>
      <c r="N75" s="1247"/>
      <c r="O75" s="1247"/>
      <c r="P75" s="1247"/>
      <c r="Q75" s="1247"/>
      <c r="R75" s="1247"/>
      <c r="S75" s="1247"/>
      <c r="T75" s="1247"/>
      <c r="U75" s="1247"/>
      <c r="V75" s="1247"/>
      <c r="W75" s="1247"/>
      <c r="X75" s="1247"/>
      <c r="Y75" s="1322"/>
    </row>
    <row r="76" spans="1:40" ht="15" customHeight="1">
      <c r="B76" s="2"/>
      <c r="C76" s="1" t="s">
        <v>440</v>
      </c>
      <c r="I76" s="1323" t="s">
        <v>441</v>
      </c>
      <c r="J76" s="1324"/>
      <c r="K76" s="160"/>
      <c r="L76" s="1" t="s">
        <v>442</v>
      </c>
      <c r="N76" s="160"/>
      <c r="O76" s="1" t="s">
        <v>443</v>
      </c>
      <c r="T76" s="8" t="s">
        <v>444</v>
      </c>
      <c r="U76" s="1410" t="e">
        <f>U77+U105</f>
        <v>#VALUE!</v>
      </c>
      <c r="V76" s="1410"/>
      <c r="W76" s="1410"/>
      <c r="X76" s="1410"/>
      <c r="Y76" s="9" t="s">
        <v>445</v>
      </c>
      <c r="Z76" s="161"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446</v>
      </c>
      <c r="I77" s="19"/>
      <c r="J77" s="19"/>
      <c r="T77" s="8" t="s">
        <v>183</v>
      </c>
      <c r="U77" s="1411" t="e">
        <f>IF(OR(AB78="20人未満",$C$122=1),(E79*Q79)+(E81*Q81)+(E83*Q83)+(E85*Q85)+(E87*Q87)+(E89*Q89),(E93*Q93)+(E95*Q95)+(E97*Q97)+(E99*Q99)+(E101*Q101)+(E103*Q103))</f>
        <v>#VALUE!</v>
      </c>
      <c r="V77" s="1411"/>
      <c r="W77" s="1411"/>
      <c r="X77" s="1411"/>
      <c r="Y77" s="9" t="s">
        <v>184</v>
      </c>
    </row>
    <row r="78" spans="1:40" ht="30" customHeight="1">
      <c r="B78" s="1326" t="s">
        <v>447</v>
      </c>
      <c r="C78" s="968"/>
      <c r="D78" s="968"/>
      <c r="E78" s="968"/>
      <c r="F78" s="968"/>
      <c r="G78" s="968"/>
      <c r="H78" s="968"/>
      <c r="I78" s="968"/>
      <c r="J78" s="968"/>
      <c r="K78" s="968"/>
      <c r="L78" s="968"/>
      <c r="M78" s="968"/>
      <c r="N78" s="968"/>
      <c r="O78" s="968"/>
      <c r="P78" s="968"/>
      <c r="Q78" s="968"/>
      <c r="R78" s="968"/>
      <c r="S78" s="1327"/>
      <c r="T78" s="8"/>
      <c r="U78" s="342"/>
      <c r="V78" s="342"/>
      <c r="W78" s="342"/>
      <c r="X78" s="342"/>
      <c r="Y78" s="9"/>
      <c r="AB78" s="161" t="str">
        <f>IF(N175="","未入力",IF(N175&gt;=20,"20人以上","20人未満"))</f>
        <v>未入力</v>
      </c>
    </row>
    <row r="79" spans="1:40" ht="32.25" customHeight="1">
      <c r="B79" s="1328" t="s">
        <v>448</v>
      </c>
      <c r="C79" s="962"/>
      <c r="D79" s="18" t="s">
        <v>449</v>
      </c>
      <c r="E79" s="1412">
        <v>63000</v>
      </c>
      <c r="F79" s="1413"/>
      <c r="G79" s="1413"/>
      <c r="H79" s="1" t="s">
        <v>450</v>
      </c>
      <c r="K79" s="19" t="s">
        <v>188</v>
      </c>
      <c r="M79" s="1331" t="s">
        <v>451</v>
      </c>
      <c r="N79" s="1331"/>
      <c r="O79" s="1331"/>
      <c r="P79" s="1331"/>
      <c r="Q79" s="1414" t="str">
        <f>IF($P$181="○",0,IF(OR($AB$78="20人未満",$C$122=1),IF($K$76=1,$V$15,0)+IF($K$76=2,$V$15,0),""))</f>
        <v/>
      </c>
      <c r="R79" s="1414"/>
      <c r="S79" s="1" t="s">
        <v>378</v>
      </c>
      <c r="T79" s="8"/>
      <c r="U79" s="342"/>
      <c r="V79" s="342"/>
      <c r="W79" s="342"/>
      <c r="X79" s="342"/>
      <c r="Y79" s="9"/>
    </row>
    <row r="80" spans="1:40" s="833" customFormat="1">
      <c r="B80" s="905"/>
      <c r="C80" s="906"/>
      <c r="D80" s="359"/>
      <c r="E80" s="907"/>
      <c r="F80" s="901"/>
      <c r="G80" s="901"/>
      <c r="H80" s="358"/>
      <c r="I80" s="358"/>
      <c r="J80" s="358"/>
      <c r="K80" s="361"/>
      <c r="L80" s="358"/>
      <c r="M80" s="908"/>
      <c r="N80" s="908"/>
      <c r="O80" s="908"/>
      <c r="P80" s="908"/>
      <c r="Q80" s="874"/>
      <c r="R80" s="874"/>
      <c r="S80" s="358"/>
      <c r="T80" s="362"/>
      <c r="U80" s="909"/>
      <c r="V80" s="909"/>
      <c r="W80" s="909"/>
      <c r="X80" s="909"/>
      <c r="Y80" s="364"/>
    </row>
    <row r="81" spans="2:25" s="820" customFormat="1" ht="32.25" customHeight="1">
      <c r="B81" s="1439" t="s">
        <v>448</v>
      </c>
      <c r="C81" s="1440"/>
      <c r="D81" s="359" t="s">
        <v>449</v>
      </c>
      <c r="E81" s="1441">
        <v>56000</v>
      </c>
      <c r="F81" s="1442"/>
      <c r="G81" s="1442"/>
      <c r="H81" s="358" t="s">
        <v>450</v>
      </c>
      <c r="I81" s="358"/>
      <c r="J81" s="358"/>
      <c r="K81" s="361" t="s">
        <v>188</v>
      </c>
      <c r="L81" s="358"/>
      <c r="M81" s="1443" t="s">
        <v>451</v>
      </c>
      <c r="N81" s="1443"/>
      <c r="O81" s="1443"/>
      <c r="P81" s="1443"/>
      <c r="Q81" s="1426">
        <f>IF($Q$79&gt;=1,0,IF(OR($AB$78="20人未満",$C$122=1),IF($K$76=1,$V$15,0)+IF($K$76=2,$V$15,0),""))</f>
        <v>0</v>
      </c>
      <c r="R81" s="1426"/>
      <c r="S81" s="358" t="s">
        <v>378</v>
      </c>
      <c r="T81" s="362"/>
      <c r="U81" s="909"/>
      <c r="V81" s="909"/>
      <c r="W81" s="909"/>
      <c r="X81" s="909"/>
      <c r="Y81" s="364"/>
    </row>
    <row r="82" spans="2:25" ht="9" customHeight="1">
      <c r="B82" s="910"/>
      <c r="C82" s="911"/>
      <c r="D82" s="359"/>
      <c r="E82" s="881"/>
      <c r="F82" s="881"/>
      <c r="G82" s="881"/>
      <c r="H82" s="358"/>
      <c r="I82" s="358"/>
      <c r="J82" s="358"/>
      <c r="K82" s="361"/>
      <c r="L82" s="358"/>
      <c r="M82" s="877"/>
      <c r="N82" s="877"/>
      <c r="O82" s="877"/>
      <c r="P82" s="877"/>
      <c r="Q82" s="874"/>
      <c r="R82" s="874"/>
      <c r="S82" s="358"/>
      <c r="T82" s="362"/>
      <c r="U82" s="909"/>
      <c r="V82" s="909"/>
      <c r="W82" s="909"/>
      <c r="X82" s="909"/>
      <c r="Y82" s="364"/>
    </row>
    <row r="83" spans="2:25" ht="27.75" customHeight="1">
      <c r="B83" s="1460" t="s">
        <v>452</v>
      </c>
      <c r="C83" s="1440"/>
      <c r="D83" s="359" t="s">
        <v>449</v>
      </c>
      <c r="E83" s="1441">
        <v>52000</v>
      </c>
      <c r="F83" s="1442"/>
      <c r="G83" s="1442"/>
      <c r="H83" s="358" t="s">
        <v>450</v>
      </c>
      <c r="I83" s="358"/>
      <c r="J83" s="358"/>
      <c r="K83" s="361" t="s">
        <v>188</v>
      </c>
      <c r="L83" s="358"/>
      <c r="M83" s="1443" t="s">
        <v>451</v>
      </c>
      <c r="N83" s="1443"/>
      <c r="O83" s="1443"/>
      <c r="P83" s="1443"/>
      <c r="Q83" s="1426" t="str">
        <f>IF(OR($AB$78="20人未満",$C$122=1),IF($K$76=3,$V$15,0),"")</f>
        <v/>
      </c>
      <c r="R83" s="1426"/>
      <c r="S83" s="358" t="s">
        <v>378</v>
      </c>
      <c r="T83" s="362"/>
      <c r="U83" s="909"/>
      <c r="V83" s="909"/>
      <c r="W83" s="909"/>
      <c r="X83" s="909"/>
      <c r="Y83" s="364"/>
    </row>
    <row r="84" spans="2:25" ht="18" customHeight="1">
      <c r="B84" s="912"/>
      <c r="C84" s="913"/>
      <c r="D84" s="359"/>
      <c r="E84" s="914"/>
      <c r="F84" s="881"/>
      <c r="G84" s="881"/>
      <c r="H84" s="358"/>
      <c r="I84" s="358"/>
      <c r="J84" s="358"/>
      <c r="K84" s="361"/>
      <c r="L84" s="358"/>
      <c r="M84" s="358"/>
      <c r="N84" s="358"/>
      <c r="O84" s="358"/>
      <c r="P84" s="358"/>
      <c r="Q84" s="874"/>
      <c r="R84" s="874"/>
      <c r="S84" s="358"/>
      <c r="T84" s="362"/>
      <c r="U84" s="909"/>
      <c r="V84" s="909"/>
      <c r="W84" s="909"/>
      <c r="X84" s="909"/>
      <c r="Y84" s="364"/>
    </row>
    <row r="85" spans="2:25" ht="18" customHeight="1">
      <c r="B85" s="1460" t="s">
        <v>453</v>
      </c>
      <c r="C85" s="1440"/>
      <c r="D85" s="359" t="s">
        <v>449</v>
      </c>
      <c r="E85" s="1442">
        <v>47000</v>
      </c>
      <c r="F85" s="1442"/>
      <c r="G85" s="1442"/>
      <c r="H85" s="358" t="s">
        <v>450</v>
      </c>
      <c r="I85" s="358"/>
      <c r="J85" s="358"/>
      <c r="K85" s="361" t="s">
        <v>188</v>
      </c>
      <c r="L85" s="358"/>
      <c r="M85" s="1443" t="s">
        <v>451</v>
      </c>
      <c r="N85" s="1443"/>
      <c r="O85" s="1443"/>
      <c r="P85" s="1443"/>
      <c r="Q85" s="1426" t="str">
        <f>IF(OR($AB$78="20人未満",$C$122=1),IF($K$76=4,$V$15,0),"")</f>
        <v/>
      </c>
      <c r="R85" s="1426"/>
      <c r="S85" s="358" t="s">
        <v>378</v>
      </c>
      <c r="T85" s="362"/>
      <c r="U85" s="909"/>
      <c r="V85" s="909"/>
      <c r="W85" s="909"/>
      <c r="X85" s="909"/>
      <c r="Y85" s="364"/>
    </row>
    <row r="86" spans="2:25" ht="18" customHeight="1">
      <c r="B86" s="912"/>
      <c r="C86" s="913"/>
      <c r="D86" s="359"/>
      <c r="E86" s="1459"/>
      <c r="F86" s="1459"/>
      <c r="G86" s="1459"/>
      <c r="H86" s="358"/>
      <c r="I86" s="358"/>
      <c r="J86" s="358"/>
      <c r="K86" s="361"/>
      <c r="L86" s="358"/>
      <c r="M86" s="358"/>
      <c r="N86" s="358"/>
      <c r="O86" s="358"/>
      <c r="P86" s="358"/>
      <c r="Q86" s="874"/>
      <c r="R86" s="874"/>
      <c r="S86" s="358"/>
      <c r="T86" s="362"/>
      <c r="U86" s="909"/>
      <c r="V86" s="909"/>
      <c r="W86" s="909"/>
      <c r="X86" s="909"/>
      <c r="Y86" s="364"/>
    </row>
    <row r="87" spans="2:25" ht="18" customHeight="1">
      <c r="B87" s="1460" t="s">
        <v>454</v>
      </c>
      <c r="C87" s="1440"/>
      <c r="D87" s="359" t="s">
        <v>449</v>
      </c>
      <c r="E87" s="1442">
        <v>42000</v>
      </c>
      <c r="F87" s="1442"/>
      <c r="G87" s="1442"/>
      <c r="H87" s="358" t="s">
        <v>450</v>
      </c>
      <c r="I87" s="358"/>
      <c r="J87" s="358"/>
      <c r="K87" s="361" t="s">
        <v>188</v>
      </c>
      <c r="L87" s="358"/>
      <c r="M87" s="1443" t="s">
        <v>451</v>
      </c>
      <c r="N87" s="1443"/>
      <c r="O87" s="1443"/>
      <c r="P87" s="1443"/>
      <c r="Q87" s="1426" t="str">
        <f>IF(OR($AB$78="20人未満",$C122=1),IF($K$76=5,$V$15,0),"")</f>
        <v/>
      </c>
      <c r="R87" s="1426"/>
      <c r="S87" s="358" t="s">
        <v>378</v>
      </c>
      <c r="T87" s="362"/>
      <c r="U87" s="909"/>
      <c r="V87" s="909"/>
      <c r="W87" s="909"/>
      <c r="X87" s="909"/>
      <c r="Y87" s="364"/>
    </row>
    <row r="88" spans="2:25" ht="18" customHeight="1">
      <c r="B88" s="912"/>
      <c r="C88" s="913"/>
      <c r="D88" s="359"/>
      <c r="E88" s="1459"/>
      <c r="F88" s="1459"/>
      <c r="G88" s="1459"/>
      <c r="H88" s="358"/>
      <c r="I88" s="358"/>
      <c r="J88" s="358"/>
      <c r="K88" s="361"/>
      <c r="L88" s="358"/>
      <c r="M88" s="358"/>
      <c r="N88" s="358"/>
      <c r="O88" s="358"/>
      <c r="P88" s="358"/>
      <c r="Q88" s="874"/>
      <c r="R88" s="874"/>
      <c r="S88" s="358"/>
      <c r="T88" s="362"/>
      <c r="U88" s="909"/>
      <c r="V88" s="909"/>
      <c r="W88" s="909"/>
      <c r="X88" s="909"/>
      <c r="Y88" s="364"/>
    </row>
    <row r="89" spans="2:25" ht="33.75" customHeight="1">
      <c r="B89" s="1461" t="s">
        <v>455</v>
      </c>
      <c r="C89" s="1462"/>
      <c r="D89" s="366" t="s">
        <v>449</v>
      </c>
      <c r="E89" s="1463">
        <v>500</v>
      </c>
      <c r="F89" s="1463"/>
      <c r="G89" s="1463"/>
      <c r="H89" s="873" t="s">
        <v>450</v>
      </c>
      <c r="I89" s="873"/>
      <c r="J89" s="873"/>
      <c r="K89" s="368" t="s">
        <v>188</v>
      </c>
      <c r="L89" s="873"/>
      <c r="M89" s="1429" t="s">
        <v>451</v>
      </c>
      <c r="N89" s="1429"/>
      <c r="O89" s="1429"/>
      <c r="P89" s="1429"/>
      <c r="Q89" s="1464" t="str">
        <f>IF(OR($AB$78="20人未満",$C122=1),IF($N$76=2,$V$15,0)+IF($N$76=3,$V$15,0),"")</f>
        <v/>
      </c>
      <c r="R89" s="1464"/>
      <c r="S89" s="873" t="s">
        <v>378</v>
      </c>
      <c r="T89" s="362"/>
      <c r="U89" s="909"/>
      <c r="V89" s="909"/>
      <c r="W89" s="909"/>
      <c r="X89" s="909"/>
      <c r="Y89" s="364"/>
    </row>
    <row r="90" spans="2:25" ht="9" customHeight="1">
      <c r="B90" s="915"/>
      <c r="C90" s="916"/>
      <c r="D90" s="366"/>
      <c r="E90" s="872"/>
      <c r="F90" s="872"/>
      <c r="G90" s="872"/>
      <c r="H90" s="873"/>
      <c r="I90" s="873"/>
      <c r="J90" s="873"/>
      <c r="K90" s="368"/>
      <c r="L90" s="873"/>
      <c r="M90" s="873"/>
      <c r="N90" s="873"/>
      <c r="O90" s="873"/>
      <c r="P90" s="873"/>
      <c r="Q90" s="881"/>
      <c r="R90" s="881"/>
      <c r="S90" s="873"/>
      <c r="T90" s="362"/>
      <c r="U90" s="909"/>
      <c r="V90" s="909"/>
      <c r="W90" s="909"/>
      <c r="X90" s="909"/>
      <c r="Y90" s="364"/>
    </row>
    <row r="91" spans="2:25" ht="9" customHeight="1">
      <c r="B91" s="915"/>
      <c r="C91" s="916"/>
      <c r="D91" s="366"/>
      <c r="E91" s="917"/>
      <c r="F91" s="917"/>
      <c r="G91" s="917"/>
      <c r="H91" s="918"/>
      <c r="I91" s="873"/>
      <c r="J91" s="873"/>
      <c r="K91" s="368"/>
      <c r="L91" s="873"/>
      <c r="M91" s="876"/>
      <c r="N91" s="876"/>
      <c r="O91" s="876"/>
      <c r="P91" s="876"/>
      <c r="Q91" s="917"/>
      <c r="R91" s="917"/>
      <c r="S91" s="873"/>
      <c r="T91" s="362"/>
      <c r="U91" s="919"/>
      <c r="V91" s="919"/>
      <c r="W91" s="919"/>
      <c r="X91" s="919"/>
      <c r="Y91" s="364"/>
    </row>
    <row r="92" spans="2:25" ht="30" customHeight="1">
      <c r="B92" s="1465" t="s">
        <v>461</v>
      </c>
      <c r="C92" s="1466"/>
      <c r="D92" s="1466"/>
      <c r="E92" s="1466"/>
      <c r="F92" s="1466"/>
      <c r="G92" s="1466"/>
      <c r="H92" s="1466"/>
      <c r="I92" s="1466"/>
      <c r="J92" s="1466"/>
      <c r="K92" s="1466"/>
      <c r="L92" s="1466"/>
      <c r="M92" s="1466"/>
      <c r="N92" s="1466"/>
      <c r="O92" s="1466"/>
      <c r="P92" s="1466"/>
      <c r="Q92" s="1466"/>
      <c r="R92" s="1466"/>
      <c r="S92" s="1467"/>
      <c r="T92" s="362"/>
      <c r="U92" s="909"/>
      <c r="V92" s="909"/>
      <c r="W92" s="909"/>
      <c r="X92" s="909"/>
      <c r="Y92" s="364"/>
    </row>
    <row r="93" spans="2:25" ht="32.25" customHeight="1">
      <c r="B93" s="1439" t="s">
        <v>448</v>
      </c>
      <c r="C93" s="1440"/>
      <c r="D93" s="359" t="s">
        <v>449</v>
      </c>
      <c r="E93" s="1441">
        <v>46000</v>
      </c>
      <c r="F93" s="1442"/>
      <c r="G93" s="1442"/>
      <c r="H93" s="358" t="s">
        <v>450</v>
      </c>
      <c r="I93" s="358"/>
      <c r="J93" s="358"/>
      <c r="K93" s="361" t="s">
        <v>188</v>
      </c>
      <c r="L93" s="358"/>
      <c r="M93" s="1443" t="s">
        <v>451</v>
      </c>
      <c r="N93" s="1443"/>
      <c r="O93" s="1443"/>
      <c r="P93" s="1443"/>
      <c r="Q93" s="1444" t="str">
        <f>IF($P$181="○",0,IF(OR($AB$78="20人以上",$C$122=1),IF($K$76=1,$V$15,0)+IF($K$76=2,$V$15,0),""))</f>
        <v/>
      </c>
      <c r="R93" s="1444"/>
      <c r="S93" s="358" t="s">
        <v>378</v>
      </c>
      <c r="T93" s="362"/>
      <c r="U93" s="909"/>
      <c r="V93" s="909"/>
      <c r="W93" s="909"/>
      <c r="X93" s="909"/>
      <c r="Y93" s="364"/>
    </row>
    <row r="94" spans="2:25" s="834" customFormat="1">
      <c r="B94" s="905"/>
      <c r="C94" s="906"/>
      <c r="D94" s="359"/>
      <c r="E94" s="907"/>
      <c r="F94" s="901"/>
      <c r="G94" s="901"/>
      <c r="H94" s="358"/>
      <c r="I94" s="358"/>
      <c r="J94" s="358"/>
      <c r="K94" s="361"/>
      <c r="L94" s="358"/>
      <c r="M94" s="908"/>
      <c r="N94" s="908"/>
      <c r="O94" s="908"/>
      <c r="P94" s="908"/>
      <c r="Q94" s="920"/>
      <c r="R94" s="920"/>
      <c r="S94" s="358"/>
      <c r="T94" s="362"/>
      <c r="U94" s="909"/>
      <c r="V94" s="909"/>
      <c r="W94" s="909"/>
      <c r="X94" s="909"/>
      <c r="Y94" s="364"/>
    </row>
    <row r="95" spans="2:25" s="834" customFormat="1" ht="32.25" customHeight="1">
      <c r="B95" s="1439" t="s">
        <v>448</v>
      </c>
      <c r="C95" s="1440"/>
      <c r="D95" s="359" t="s">
        <v>449</v>
      </c>
      <c r="E95" s="1441">
        <v>41000</v>
      </c>
      <c r="F95" s="1442"/>
      <c r="G95" s="1442"/>
      <c r="H95" s="358" t="s">
        <v>450</v>
      </c>
      <c r="I95" s="358"/>
      <c r="J95" s="358"/>
      <c r="K95" s="361" t="s">
        <v>188</v>
      </c>
      <c r="L95" s="358"/>
      <c r="M95" s="1443" t="s">
        <v>451</v>
      </c>
      <c r="N95" s="1443"/>
      <c r="O95" s="1443"/>
      <c r="P95" s="1443"/>
      <c r="Q95" s="1444">
        <f>IF($Q$93&gt;=1,0,IF(OR($AB$78="20人以上",$C$120=1),IF($K$76=1,$V$15,0)+IF($K$76=2,$V$15,0),""))</f>
        <v>0</v>
      </c>
      <c r="R95" s="1444"/>
      <c r="S95" s="358" t="s">
        <v>378</v>
      </c>
      <c r="T95" s="362"/>
      <c r="U95" s="909"/>
      <c r="V95" s="909"/>
      <c r="W95" s="909"/>
      <c r="X95" s="909"/>
      <c r="Y95" s="364"/>
    </row>
    <row r="96" spans="2:25" ht="9" customHeight="1">
      <c r="B96" s="910"/>
      <c r="C96" s="911"/>
      <c r="D96" s="359"/>
      <c r="E96" s="881"/>
      <c r="F96" s="881"/>
      <c r="G96" s="881"/>
      <c r="H96" s="358"/>
      <c r="I96" s="358"/>
      <c r="J96" s="358"/>
      <c r="K96" s="361"/>
      <c r="L96" s="358"/>
      <c r="M96" s="877"/>
      <c r="N96" s="877"/>
      <c r="O96" s="877"/>
      <c r="P96" s="877"/>
      <c r="Q96" s="874"/>
      <c r="R96" s="874"/>
      <c r="S96" s="358"/>
      <c r="T96" s="362"/>
      <c r="U96" s="909"/>
      <c r="V96" s="909"/>
      <c r="W96" s="909"/>
      <c r="X96" s="909"/>
      <c r="Y96" s="364"/>
    </row>
    <row r="97" spans="2:33" ht="27.75" customHeight="1">
      <c r="B97" s="1460" t="s">
        <v>452</v>
      </c>
      <c r="C97" s="1440"/>
      <c r="D97" s="359" t="s">
        <v>449</v>
      </c>
      <c r="E97" s="1441">
        <v>39000</v>
      </c>
      <c r="F97" s="1442"/>
      <c r="G97" s="1442"/>
      <c r="H97" s="358" t="s">
        <v>450</v>
      </c>
      <c r="I97" s="358"/>
      <c r="J97" s="358"/>
      <c r="K97" s="361" t="s">
        <v>188</v>
      </c>
      <c r="L97" s="358"/>
      <c r="M97" s="1443" t="s">
        <v>451</v>
      </c>
      <c r="N97" s="1443"/>
      <c r="O97" s="1443"/>
      <c r="P97" s="1443"/>
      <c r="Q97" s="1444" t="str">
        <f>IF(AND($AB$78="20人以上",$C$122=""),IF($K$76=3,$V$15,0),"")</f>
        <v/>
      </c>
      <c r="R97" s="1444"/>
      <c r="S97" s="358" t="s">
        <v>378</v>
      </c>
      <c r="T97" s="362"/>
      <c r="U97" s="909"/>
      <c r="V97" s="909"/>
      <c r="W97" s="909"/>
      <c r="X97" s="909"/>
      <c r="Y97" s="364"/>
    </row>
    <row r="98" spans="2:33" ht="18" customHeight="1">
      <c r="B98" s="912"/>
      <c r="C98" s="913"/>
      <c r="D98" s="359"/>
      <c r="E98" s="914"/>
      <c r="F98" s="881"/>
      <c r="G98" s="881"/>
      <c r="H98" s="358"/>
      <c r="I98" s="358"/>
      <c r="J98" s="358"/>
      <c r="K98" s="361"/>
      <c r="L98" s="358"/>
      <c r="M98" s="358"/>
      <c r="N98" s="358"/>
      <c r="O98" s="358"/>
      <c r="P98" s="358"/>
      <c r="Q98" s="874"/>
      <c r="R98" s="874"/>
      <c r="S98" s="358"/>
      <c r="T98" s="362"/>
      <c r="U98" s="909"/>
      <c r="V98" s="909"/>
      <c r="W98" s="909"/>
      <c r="X98" s="909"/>
      <c r="Y98" s="364"/>
    </row>
    <row r="99" spans="2:33" ht="18" customHeight="1">
      <c r="B99" s="1460" t="s">
        <v>453</v>
      </c>
      <c r="C99" s="1440"/>
      <c r="D99" s="359" t="s">
        <v>449</v>
      </c>
      <c r="E99" s="1442">
        <v>35000</v>
      </c>
      <c r="F99" s="1442"/>
      <c r="G99" s="1442"/>
      <c r="H99" s="358" t="s">
        <v>450</v>
      </c>
      <c r="I99" s="358"/>
      <c r="J99" s="358"/>
      <c r="K99" s="361" t="s">
        <v>188</v>
      </c>
      <c r="L99" s="358"/>
      <c r="M99" s="1443" t="s">
        <v>451</v>
      </c>
      <c r="N99" s="1443"/>
      <c r="O99" s="1443"/>
      <c r="P99" s="1443"/>
      <c r="Q99" s="1444" t="str">
        <f>IF(AND($AB$78="20人以上",$C$122=""),IF($K$76=4,$V$15,0),"")</f>
        <v/>
      </c>
      <c r="R99" s="1444"/>
      <c r="S99" s="358" t="s">
        <v>378</v>
      </c>
      <c r="T99" s="362"/>
      <c r="U99" s="909"/>
      <c r="V99" s="909"/>
      <c r="W99" s="909"/>
      <c r="X99" s="909"/>
      <c r="Y99" s="364"/>
    </row>
    <row r="100" spans="2:33" ht="18" customHeight="1">
      <c r="B100" s="912"/>
      <c r="C100" s="913"/>
      <c r="D100" s="359"/>
      <c r="E100" s="1459"/>
      <c r="F100" s="1459"/>
      <c r="G100" s="1459"/>
      <c r="H100" s="358"/>
      <c r="I100" s="358"/>
      <c r="J100" s="358"/>
      <c r="K100" s="361"/>
      <c r="L100" s="358"/>
      <c r="M100" s="358"/>
      <c r="N100" s="358"/>
      <c r="O100" s="358"/>
      <c r="P100" s="358"/>
      <c r="Q100" s="874"/>
      <c r="R100" s="874"/>
      <c r="S100" s="358"/>
      <c r="T100" s="362"/>
      <c r="U100" s="909"/>
      <c r="V100" s="909"/>
      <c r="W100" s="909"/>
      <c r="X100" s="909"/>
      <c r="Y100" s="364"/>
    </row>
    <row r="101" spans="2:33" ht="18" customHeight="1">
      <c r="B101" s="1460" t="s">
        <v>454</v>
      </c>
      <c r="C101" s="1440"/>
      <c r="D101" s="359" t="s">
        <v>449</v>
      </c>
      <c r="E101" s="1442">
        <v>31000</v>
      </c>
      <c r="F101" s="1442"/>
      <c r="G101" s="1442"/>
      <c r="H101" s="358" t="s">
        <v>450</v>
      </c>
      <c r="I101" s="358"/>
      <c r="J101" s="358"/>
      <c r="K101" s="361" t="s">
        <v>188</v>
      </c>
      <c r="L101" s="358"/>
      <c r="M101" s="1443" t="s">
        <v>451</v>
      </c>
      <c r="N101" s="1443"/>
      <c r="O101" s="1443"/>
      <c r="P101" s="1443"/>
      <c r="Q101" s="1444" t="str">
        <f>IF(AND($AB$78="20人以上",$C$122=""),IF($K$76=5,$V$15,0),"")</f>
        <v/>
      </c>
      <c r="R101" s="1444"/>
      <c r="S101" s="358" t="s">
        <v>378</v>
      </c>
      <c r="T101" s="362"/>
      <c r="U101" s="909"/>
      <c r="V101" s="909"/>
      <c r="W101" s="909"/>
      <c r="X101" s="909"/>
      <c r="Y101" s="364"/>
    </row>
    <row r="102" spans="2:33" ht="18" customHeight="1">
      <c r="B102" s="912"/>
      <c r="C102" s="913"/>
      <c r="D102" s="359"/>
      <c r="E102" s="1459"/>
      <c r="F102" s="1459"/>
      <c r="G102" s="1459"/>
      <c r="H102" s="358"/>
      <c r="I102" s="358"/>
      <c r="J102" s="358"/>
      <c r="K102" s="361"/>
      <c r="L102" s="358"/>
      <c r="M102" s="358"/>
      <c r="N102" s="358"/>
      <c r="O102" s="358"/>
      <c r="P102" s="358"/>
      <c r="Q102" s="874"/>
      <c r="R102" s="874"/>
      <c r="S102" s="358"/>
      <c r="T102" s="362"/>
      <c r="U102" s="909"/>
      <c r="V102" s="909"/>
      <c r="W102" s="909"/>
      <c r="X102" s="909"/>
      <c r="Y102" s="364"/>
    </row>
    <row r="103" spans="2:33" ht="33.75" customHeight="1">
      <c r="B103" s="1461" t="s">
        <v>455</v>
      </c>
      <c r="C103" s="1462"/>
      <c r="D103" s="366" t="s">
        <v>449</v>
      </c>
      <c r="E103" s="1463">
        <v>300</v>
      </c>
      <c r="F103" s="1463"/>
      <c r="G103" s="1463"/>
      <c r="H103" s="873" t="s">
        <v>450</v>
      </c>
      <c r="I103" s="873"/>
      <c r="J103" s="873"/>
      <c r="K103" s="368" t="s">
        <v>188</v>
      </c>
      <c r="L103" s="873"/>
      <c r="M103" s="1429" t="s">
        <v>451</v>
      </c>
      <c r="N103" s="1429"/>
      <c r="O103" s="1429"/>
      <c r="P103" s="1429"/>
      <c r="Q103" s="1468" t="str">
        <f>IF(AND($AB$78="20人以上",$C$122=""),IF($N$76=2,$V$15,0)+IF($N$76=3,$V$15,0),"")</f>
        <v/>
      </c>
      <c r="R103" s="1468"/>
      <c r="S103" s="873" t="s">
        <v>378</v>
      </c>
      <c r="T103" s="362"/>
      <c r="U103" s="363"/>
      <c r="V103" s="363"/>
      <c r="W103" s="363"/>
      <c r="X103" s="363"/>
      <c r="Y103" s="364"/>
    </row>
    <row r="104" spans="2:33" ht="9" customHeight="1">
      <c r="B104" s="915"/>
      <c r="C104" s="916"/>
      <c r="D104" s="366"/>
      <c r="E104" s="917"/>
      <c r="F104" s="917"/>
      <c r="G104" s="917"/>
      <c r="H104" s="918"/>
      <c r="I104" s="873"/>
      <c r="J104" s="873"/>
      <c r="K104" s="368"/>
      <c r="L104" s="873"/>
      <c r="M104" s="876"/>
      <c r="N104" s="876"/>
      <c r="O104" s="876"/>
      <c r="P104" s="876"/>
      <c r="Q104" s="917"/>
      <c r="R104" s="917"/>
      <c r="S104" s="873"/>
      <c r="T104" s="362"/>
      <c r="U104" s="919"/>
      <c r="V104" s="919"/>
      <c r="W104" s="919"/>
      <c r="X104" s="919"/>
      <c r="Y104" s="364"/>
    </row>
    <row r="105" spans="2:33" s="10" customFormat="1" ht="19.5" customHeight="1">
      <c r="B105" s="921" t="s">
        <v>462</v>
      </c>
      <c r="C105" s="922"/>
      <c r="D105" s="366" t="s">
        <v>183</v>
      </c>
      <c r="E105" s="1463">
        <v>15000</v>
      </c>
      <c r="F105" s="1463"/>
      <c r="G105" s="1463"/>
      <c r="H105" s="873" t="s">
        <v>450</v>
      </c>
      <c r="I105" s="873"/>
      <c r="J105" s="873"/>
      <c r="K105" s="368" t="s">
        <v>188</v>
      </c>
      <c r="L105" s="873"/>
      <c r="M105" s="1429" t="s">
        <v>451</v>
      </c>
      <c r="N105" s="1429"/>
      <c r="O105" s="1429"/>
      <c r="P105" s="1429"/>
      <c r="Q105" s="1426">
        <f>V15</f>
        <v>0</v>
      </c>
      <c r="R105" s="1426"/>
      <c r="S105" s="873" t="s">
        <v>376</v>
      </c>
      <c r="T105" s="369" t="s">
        <v>183</v>
      </c>
      <c r="U105" s="1427">
        <f>E105*Q105</f>
        <v>0</v>
      </c>
      <c r="V105" s="1427"/>
      <c r="W105" s="1427"/>
      <c r="X105" s="1427"/>
      <c r="Y105" s="370" t="s">
        <v>184</v>
      </c>
    </row>
    <row r="106" spans="2:33" ht="6" customHeight="1">
      <c r="B106" s="923"/>
      <c r="C106" s="365"/>
      <c r="D106" s="359"/>
      <c r="E106" s="881"/>
      <c r="F106" s="881"/>
      <c r="G106" s="881"/>
      <c r="H106" s="358"/>
      <c r="I106" s="358"/>
      <c r="J106" s="358"/>
      <c r="K106" s="361"/>
      <c r="L106" s="358"/>
      <c r="M106" s="358"/>
      <c r="N106" s="358"/>
      <c r="O106" s="358"/>
      <c r="P106" s="358"/>
      <c r="Q106" s="881"/>
      <c r="R106" s="881"/>
      <c r="S106" s="358"/>
      <c r="T106" s="362"/>
      <c r="U106" s="363"/>
      <c r="V106" s="363"/>
      <c r="W106" s="363"/>
      <c r="X106" s="363"/>
      <c r="Y106" s="364"/>
    </row>
    <row r="107" spans="2:33" s="350" customFormat="1" ht="14.25" customHeight="1">
      <c r="B107" s="924"/>
      <c r="C107" s="358" t="s">
        <v>523</v>
      </c>
      <c r="D107" s="359"/>
      <c r="E107" s="881"/>
      <c r="F107" s="881"/>
      <c r="G107" s="881"/>
      <c r="H107" s="358"/>
      <c r="I107" s="358"/>
      <c r="J107" s="358"/>
      <c r="K107" s="361"/>
      <c r="L107" s="358"/>
      <c r="M107" s="358"/>
      <c r="N107" s="358"/>
      <c r="O107" s="358"/>
      <c r="P107" s="358"/>
      <c r="Q107" s="881"/>
      <c r="R107" s="881"/>
      <c r="S107" s="358"/>
      <c r="T107" s="362"/>
      <c r="U107" s="363"/>
      <c r="V107" s="363"/>
      <c r="W107" s="363"/>
      <c r="X107" s="363"/>
      <c r="Y107" s="364"/>
      <c r="Z107" s="358"/>
      <c r="AA107" s="358" t="s">
        <v>524</v>
      </c>
      <c r="AB107" s="358"/>
      <c r="AC107" s="358"/>
      <c r="AD107" s="358"/>
      <c r="AE107" s="358"/>
      <c r="AF107" s="358"/>
      <c r="AG107" s="358"/>
    </row>
    <row r="108" spans="2:33" s="350" customFormat="1" ht="14.25" customHeight="1">
      <c r="B108" s="924"/>
      <c r="C108" s="1422" t="s">
        <v>525</v>
      </c>
      <c r="D108" s="1422"/>
      <c r="E108" s="1422"/>
      <c r="F108" s="1422"/>
      <c r="G108" s="1422"/>
      <c r="H108" s="1422"/>
      <c r="I108" s="1422"/>
      <c r="J108" s="1422"/>
      <c r="K108" s="1422"/>
      <c r="L108" s="1422"/>
      <c r="M108" s="1422"/>
      <c r="N108" s="1422"/>
      <c r="O108" s="1422"/>
      <c r="P108" s="1422"/>
      <c r="Q108" s="1422"/>
      <c r="R108" s="1422"/>
      <c r="S108" s="1423"/>
      <c r="T108" s="362"/>
      <c r="U108" s="363"/>
      <c r="V108" s="363"/>
      <c r="W108" s="363"/>
      <c r="X108" s="363"/>
      <c r="Y108" s="364"/>
      <c r="Z108" s="358"/>
      <c r="AA108" s="358"/>
      <c r="AB108" s="358"/>
      <c r="AC108" s="358"/>
      <c r="AD108" s="358"/>
      <c r="AE108" s="358"/>
      <c r="AF108" s="358"/>
      <c r="AG108" s="358"/>
    </row>
    <row r="109" spans="2:33" s="350" customFormat="1" ht="14.25" customHeight="1">
      <c r="B109" s="924"/>
      <c r="C109" s="365"/>
      <c r="D109" s="366" t="s">
        <v>183</v>
      </c>
      <c r="E109" s="1424">
        <v>15000</v>
      </c>
      <c r="F109" s="1424"/>
      <c r="G109" s="1424"/>
      <c r="H109" s="873" t="s">
        <v>450</v>
      </c>
      <c r="I109" s="873"/>
      <c r="J109" s="873"/>
      <c r="K109" s="368" t="s">
        <v>188</v>
      </c>
      <c r="L109" s="873"/>
      <c r="M109" s="1425" t="s">
        <v>526</v>
      </c>
      <c r="N109" s="1425"/>
      <c r="O109" s="1425"/>
      <c r="P109" s="1425"/>
      <c r="Q109" s="1426" t="e">
        <f>IF($U$42&gt;0.5,K48,0)</f>
        <v>#DIV/0!</v>
      </c>
      <c r="R109" s="1426"/>
      <c r="S109" s="873" t="s">
        <v>376</v>
      </c>
      <c r="T109" s="369" t="s">
        <v>444</v>
      </c>
      <c r="U109" s="1427" t="e">
        <f>IF($K$76&gt;=3,0,IF($U$42&gt;=0.5,$E$109*$Q$109,0))</f>
        <v>#DIV/0!</v>
      </c>
      <c r="V109" s="1427"/>
      <c r="W109" s="1427"/>
      <c r="X109" s="1427"/>
      <c r="Y109" s="370" t="s">
        <v>445</v>
      </c>
      <c r="Z109" s="358"/>
      <c r="AA109" s="358"/>
      <c r="AB109" s="358" t="e">
        <f>IF($U$42&gt;=0.5,"50％以上","50％未満")</f>
        <v>#DIV/0!</v>
      </c>
      <c r="AC109" s="358"/>
      <c r="AD109" s="358"/>
      <c r="AE109" s="358"/>
      <c r="AF109" s="358"/>
      <c r="AG109" s="358"/>
    </row>
    <row r="110" spans="2:33" ht="14.25" customHeight="1">
      <c r="B110" s="923"/>
      <c r="C110" s="365"/>
      <c r="D110" s="366"/>
      <c r="E110" s="1424"/>
      <c r="F110" s="1424"/>
      <c r="G110" s="1424"/>
      <c r="H110" s="873"/>
      <c r="I110" s="873"/>
      <c r="J110" s="873"/>
      <c r="K110" s="368"/>
      <c r="L110" s="873"/>
      <c r="M110" s="1429"/>
      <c r="N110" s="1429"/>
      <c r="O110" s="1429"/>
      <c r="P110" s="1429"/>
      <c r="Q110" s="1426"/>
      <c r="R110" s="1426"/>
      <c r="S110" s="873"/>
      <c r="T110" s="369"/>
      <c r="U110" s="1427"/>
      <c r="V110" s="1427"/>
      <c r="W110" s="1427"/>
      <c r="X110" s="1427"/>
      <c r="Y110" s="370"/>
      <c r="Z110" s="358"/>
      <c r="AA110" s="358"/>
      <c r="AB110" s="358"/>
      <c r="AC110" s="358"/>
      <c r="AD110" s="358"/>
      <c r="AE110" s="358"/>
      <c r="AF110" s="358"/>
      <c r="AG110" s="358"/>
    </row>
    <row r="111" spans="2:33" s="350" customFormat="1" ht="14.25" customHeight="1">
      <c r="B111" s="924"/>
      <c r="C111" s="358" t="s">
        <v>527</v>
      </c>
      <c r="D111" s="359"/>
      <c r="E111" s="881"/>
      <c r="F111" s="881"/>
      <c r="G111" s="881"/>
      <c r="H111" s="358"/>
      <c r="I111" s="358"/>
      <c r="J111" s="358"/>
      <c r="K111" s="361"/>
      <c r="L111" s="358"/>
      <c r="M111" s="358"/>
      <c r="N111" s="358"/>
      <c r="O111" s="358"/>
      <c r="P111" s="358"/>
      <c r="Q111" s="881"/>
      <c r="R111" s="881"/>
      <c r="S111" s="358"/>
      <c r="T111" s="362"/>
      <c r="U111" s="363"/>
      <c r="V111" s="363"/>
      <c r="W111" s="363"/>
      <c r="X111" s="363"/>
      <c r="Y111" s="364"/>
      <c r="Z111" s="358"/>
      <c r="AA111" s="358" t="s">
        <v>524</v>
      </c>
      <c r="AB111" s="358"/>
      <c r="AC111" s="358"/>
      <c r="AD111" s="358"/>
      <c r="AE111" s="358"/>
      <c r="AF111" s="358"/>
      <c r="AG111" s="358"/>
    </row>
    <row r="112" spans="2:33" s="350" customFormat="1" ht="14.25" customHeight="1">
      <c r="B112" s="924"/>
      <c r="C112" s="1422" t="s">
        <v>528</v>
      </c>
      <c r="D112" s="1422"/>
      <c r="E112" s="1422"/>
      <c r="F112" s="1422"/>
      <c r="G112" s="1422"/>
      <c r="H112" s="1422"/>
      <c r="I112" s="1422"/>
      <c r="J112" s="1422"/>
      <c r="K112" s="1422"/>
      <c r="L112" s="1422"/>
      <c r="M112" s="1422"/>
      <c r="N112" s="1422"/>
      <c r="O112" s="1422"/>
      <c r="P112" s="1422"/>
      <c r="Q112" s="1422"/>
      <c r="R112" s="1422"/>
      <c r="S112" s="1423"/>
      <c r="T112" s="362"/>
      <c r="U112" s="363"/>
      <c r="V112" s="363"/>
      <c r="W112" s="363"/>
      <c r="X112" s="363"/>
      <c r="Y112" s="364"/>
      <c r="Z112" s="358"/>
      <c r="AA112" s="358"/>
      <c r="AB112" s="358"/>
      <c r="AC112" s="358"/>
      <c r="AD112" s="358"/>
      <c r="AE112" s="358"/>
      <c r="AF112" s="358"/>
      <c r="AG112" s="358"/>
    </row>
    <row r="113" spans="1:33" s="350" customFormat="1" ht="14.25" customHeight="1">
      <c r="B113" s="924"/>
      <c r="C113" s="365"/>
      <c r="D113" s="366" t="s">
        <v>183</v>
      </c>
      <c r="E113" s="1424">
        <v>15000</v>
      </c>
      <c r="F113" s="1424"/>
      <c r="G113" s="1424"/>
      <c r="H113" s="371" t="s">
        <v>460</v>
      </c>
      <c r="I113" s="873"/>
      <c r="J113" s="873"/>
      <c r="K113" s="368" t="s">
        <v>188</v>
      </c>
      <c r="L113" s="873"/>
      <c r="M113" s="1425" t="s">
        <v>529</v>
      </c>
      <c r="N113" s="1425"/>
      <c r="O113" s="1425"/>
      <c r="P113" s="1425"/>
      <c r="Q113" s="1426" t="e">
        <f>IF($U$42&lt;0.5,K48,"0")</f>
        <v>#DIV/0!</v>
      </c>
      <c r="R113" s="1426"/>
      <c r="S113" s="873" t="s">
        <v>376</v>
      </c>
      <c r="T113" s="369" t="s">
        <v>444</v>
      </c>
      <c r="U113" s="1427" t="e">
        <f>IF($K$76&gt;=3,0,IF($U$42&lt;0.5,$E$113*$Q$113*0.5,0))</f>
        <v>#DIV/0!</v>
      </c>
      <c r="V113" s="1427"/>
      <c r="W113" s="1427"/>
      <c r="X113" s="1427"/>
      <c r="Y113" s="370" t="s">
        <v>445</v>
      </c>
      <c r="Z113" s="358"/>
      <c r="AA113" s="358"/>
      <c r="AB113" s="358" t="e">
        <f>IF($U$42&gt;=0.5,"50％以上","50％未満")</f>
        <v>#DIV/0!</v>
      </c>
      <c r="AC113" s="358"/>
      <c r="AD113" s="358"/>
      <c r="AE113" s="358"/>
      <c r="AF113" s="358"/>
      <c r="AG113" s="358"/>
    </row>
    <row r="114" spans="1:33" ht="14.25" customHeight="1">
      <c r="B114" s="923"/>
      <c r="C114" s="365"/>
      <c r="D114" s="366"/>
      <c r="E114" s="872"/>
      <c r="F114" s="872"/>
      <c r="G114" s="872"/>
      <c r="H114" s="873"/>
      <c r="I114" s="873"/>
      <c r="J114" s="873"/>
      <c r="K114" s="368"/>
      <c r="L114" s="873"/>
      <c r="M114" s="873"/>
      <c r="N114" s="873"/>
      <c r="O114" s="873"/>
      <c r="P114" s="873"/>
      <c r="Q114" s="874"/>
      <c r="R114" s="874"/>
      <c r="S114" s="873"/>
      <c r="T114" s="369"/>
      <c r="U114" s="875"/>
      <c r="V114" s="875"/>
      <c r="W114" s="875"/>
      <c r="X114" s="875"/>
      <c r="Y114" s="370"/>
    </row>
    <row r="115" spans="1:33" ht="15" customHeight="1" thickBot="1">
      <c r="B115" s="484"/>
      <c r="C115" s="358" t="s">
        <v>530</v>
      </c>
      <c r="D115" s="358"/>
      <c r="E115" s="358"/>
      <c r="F115" s="358"/>
      <c r="G115" s="358"/>
      <c r="H115" s="386" t="s">
        <v>464</v>
      </c>
      <c r="I115" s="358"/>
      <c r="J115" s="358"/>
      <c r="K115" s="358"/>
      <c r="L115" s="358"/>
      <c r="M115" s="358"/>
      <c r="N115" s="358"/>
      <c r="O115" s="358"/>
      <c r="P115" s="358"/>
      <c r="Q115" s="358"/>
      <c r="R115" s="358"/>
      <c r="S115" s="358"/>
      <c r="T115" s="369"/>
      <c r="U115" s="1469"/>
      <c r="V115" s="1469"/>
      <c r="W115" s="1469"/>
      <c r="X115" s="1469"/>
      <c r="Y115" s="370"/>
    </row>
    <row r="116" spans="1:33" ht="15" customHeight="1" thickBot="1">
      <c r="B116" s="484"/>
      <c r="C116" s="925"/>
      <c r="D116" s="873" t="s">
        <v>841</v>
      </c>
      <c r="E116" s="358"/>
      <c r="F116" s="358"/>
      <c r="G116" s="358"/>
      <c r="H116" s="358"/>
      <c r="I116" s="358"/>
      <c r="J116" s="358"/>
      <c r="K116" s="361" t="s">
        <v>466</v>
      </c>
      <c r="L116" s="386" t="s">
        <v>467</v>
      </c>
      <c r="M116" s="358"/>
      <c r="N116" s="358"/>
      <c r="O116" s="358"/>
      <c r="P116" s="358"/>
      <c r="Q116" s="1470">
        <f>U28</f>
        <v>0</v>
      </c>
      <c r="R116" s="1471"/>
      <c r="S116" s="358" t="s">
        <v>376</v>
      </c>
      <c r="T116" s="362"/>
      <c r="U116" s="1472"/>
      <c r="V116" s="1472"/>
      <c r="W116" s="1472"/>
      <c r="X116" s="1472"/>
      <c r="Y116" s="364"/>
      <c r="AB116" s="171"/>
      <c r="AC116" s="171"/>
      <c r="AF116" s="171"/>
    </row>
    <row r="117" spans="1:33" ht="15" customHeight="1" thickBot="1">
      <c r="B117" s="484"/>
      <c r="C117" s="358"/>
      <c r="D117" s="359" t="s">
        <v>449</v>
      </c>
      <c r="E117" s="1442">
        <v>40000</v>
      </c>
      <c r="F117" s="1442"/>
      <c r="G117" s="1442"/>
      <c r="H117" s="358" t="s">
        <v>468</v>
      </c>
      <c r="I117" s="358"/>
      <c r="J117" s="358"/>
      <c r="K117" s="1473"/>
      <c r="L117" s="1473"/>
      <c r="M117" s="1473"/>
      <c r="N117" s="1473"/>
      <c r="O117" s="1473"/>
      <c r="P117" s="1473"/>
      <c r="Q117" s="1473"/>
      <c r="R117" s="1473"/>
      <c r="S117" s="1474"/>
      <c r="T117" s="484"/>
      <c r="U117" s="926"/>
      <c r="V117" s="926"/>
      <c r="W117" s="926"/>
      <c r="X117" s="926"/>
      <c r="Y117" s="364"/>
      <c r="AE117" s="171"/>
      <c r="AF117" s="171"/>
    </row>
    <row r="118" spans="1:33" ht="15" customHeight="1" thickBot="1">
      <c r="B118" s="484"/>
      <c r="C118" s="927"/>
      <c r="D118" s="358" t="s">
        <v>469</v>
      </c>
      <c r="E118" s="358"/>
      <c r="F118" s="358"/>
      <c r="G118" s="358"/>
      <c r="H118" s="358"/>
      <c r="I118" s="358"/>
      <c r="J118" s="358"/>
      <c r="K118" s="361" t="s">
        <v>188</v>
      </c>
      <c r="L118" s="386" t="s">
        <v>467</v>
      </c>
      <c r="M118" s="928"/>
      <c r="N118" s="928"/>
      <c r="O118" s="928"/>
      <c r="P118" s="928"/>
      <c r="Q118" s="1426">
        <f>U28</f>
        <v>0</v>
      </c>
      <c r="R118" s="1426"/>
      <c r="S118" s="358" t="s">
        <v>378</v>
      </c>
      <c r="T118" s="362" t="s">
        <v>470</v>
      </c>
      <c r="U118" s="1475">
        <f>IF(C118="○",AA119,IF(C116="○",AA118,0))</f>
        <v>0</v>
      </c>
      <c r="V118" s="1475"/>
      <c r="W118" s="1475"/>
      <c r="X118" s="1475"/>
      <c r="Y118" s="364" t="s">
        <v>471</v>
      </c>
      <c r="AA118" s="1346">
        <f>IF(Q118=0,0,ROUNDDOWN((40000*M119/Q119*Q118),0))</f>
        <v>0</v>
      </c>
      <c r="AB118" s="1346"/>
      <c r="AC118" s="1346"/>
      <c r="AD118" s="1346"/>
      <c r="AE118" s="1346"/>
    </row>
    <row r="119" spans="1:33" ht="15" customHeight="1">
      <c r="B119" s="484"/>
      <c r="C119" s="358"/>
      <c r="D119" s="359" t="s">
        <v>449</v>
      </c>
      <c r="E119" s="1442">
        <v>97000</v>
      </c>
      <c r="F119" s="1442"/>
      <c r="G119" s="1442"/>
      <c r="H119" s="358" t="s">
        <v>468</v>
      </c>
      <c r="I119" s="358"/>
      <c r="J119" s="358"/>
      <c r="K119" s="359" t="s">
        <v>449</v>
      </c>
      <c r="L119" s="361" t="s">
        <v>472</v>
      </c>
      <c r="M119" s="1470">
        <f>+V15</f>
        <v>0</v>
      </c>
      <c r="N119" s="1471"/>
      <c r="O119" s="361" t="s">
        <v>473</v>
      </c>
      <c r="P119" s="361" t="s">
        <v>474</v>
      </c>
      <c r="Q119" s="1470">
        <f>+V17</f>
        <v>0</v>
      </c>
      <c r="R119" s="1471"/>
      <c r="S119" s="358" t="s">
        <v>475</v>
      </c>
      <c r="T119" s="362"/>
      <c r="U119" s="363"/>
      <c r="V119" s="363"/>
      <c r="W119" s="363"/>
      <c r="X119" s="363"/>
      <c r="Y119" s="364"/>
      <c r="AA119" s="1346" t="e">
        <f>IF(C116="○","0",ROUNDDOWN((97000*M119/Q119*Q118),0))</f>
        <v>#DIV/0!</v>
      </c>
      <c r="AB119" s="1346"/>
      <c r="AC119" s="1346"/>
      <c r="AD119" s="1346"/>
      <c r="AE119" s="1346"/>
    </row>
    <row r="120" spans="1:33" ht="8.25" customHeight="1">
      <c r="B120" s="484"/>
      <c r="C120" s="358"/>
      <c r="D120" s="358"/>
      <c r="E120" s="358"/>
      <c r="F120" s="358"/>
      <c r="G120" s="358"/>
      <c r="H120" s="358"/>
      <c r="I120" s="358"/>
      <c r="J120" s="358"/>
      <c r="K120" s="358"/>
      <c r="L120" s="358"/>
      <c r="M120" s="359"/>
      <c r="N120" s="358"/>
      <c r="O120" s="358"/>
      <c r="P120" s="361"/>
      <c r="Q120" s="358"/>
      <c r="R120" s="358"/>
      <c r="S120" s="358"/>
      <c r="T120" s="484"/>
      <c r="U120" s="926"/>
      <c r="V120" s="926"/>
      <c r="W120" s="926"/>
      <c r="X120" s="926"/>
      <c r="Y120" s="364"/>
    </row>
    <row r="121" spans="1:33" ht="13.5" hidden="1" customHeight="1" thickBot="1">
      <c r="A121" s="372"/>
      <c r="B121" s="929"/>
      <c r="C121" s="930"/>
      <c r="D121" s="930" t="s">
        <v>531</v>
      </c>
      <c r="E121" s="380"/>
      <c r="F121" s="380"/>
      <c r="G121" s="380"/>
      <c r="H121" s="380"/>
      <c r="I121" s="380"/>
      <c r="J121" s="380"/>
      <c r="K121" s="380"/>
      <c r="L121" s="380"/>
      <c r="M121" s="931"/>
      <c r="N121" s="380"/>
      <c r="O121" s="380"/>
      <c r="P121" s="932"/>
      <c r="Q121" s="380"/>
      <c r="R121" s="380"/>
      <c r="S121" s="380"/>
      <c r="T121" s="929"/>
      <c r="U121" s="933"/>
      <c r="V121" s="933"/>
      <c r="W121" s="933"/>
      <c r="X121" s="933"/>
      <c r="Y121" s="934"/>
    </row>
    <row r="122" spans="1:33" ht="15" hidden="1" customHeight="1" thickBot="1">
      <c r="A122" s="372"/>
      <c r="B122" s="929"/>
      <c r="C122" s="935"/>
      <c r="D122" s="930" t="s">
        <v>477</v>
      </c>
      <c r="E122" s="380"/>
      <c r="F122" s="380"/>
      <c r="G122" s="380"/>
      <c r="H122" s="380"/>
      <c r="I122" s="380"/>
      <c r="J122" s="380"/>
      <c r="K122" s="380"/>
      <c r="L122" s="380"/>
      <c r="M122" s="931"/>
      <c r="N122" s="380"/>
      <c r="O122" s="380"/>
      <c r="P122" s="932"/>
      <c r="Q122" s="380"/>
      <c r="R122" s="380"/>
      <c r="S122" s="380"/>
      <c r="T122" s="929"/>
      <c r="U122" s="933"/>
      <c r="V122" s="933"/>
      <c r="W122" s="933"/>
      <c r="X122" s="933"/>
      <c r="Y122" s="934"/>
    </row>
    <row r="123" spans="1:33" ht="15" hidden="1" customHeight="1">
      <c r="A123" s="372"/>
      <c r="B123" s="929"/>
      <c r="C123" s="380" t="s">
        <v>532</v>
      </c>
      <c r="D123" s="380"/>
      <c r="E123" s="380"/>
      <c r="F123" s="380"/>
      <c r="G123" s="380"/>
      <c r="H123" s="380"/>
      <c r="I123" s="380"/>
      <c r="J123" s="380"/>
      <c r="K123" s="380"/>
      <c r="L123" s="936"/>
      <c r="M123" s="936"/>
      <c r="N123" s="936"/>
      <c r="O123" s="936"/>
      <c r="P123" s="936"/>
      <c r="Q123" s="380"/>
      <c r="R123" s="380"/>
      <c r="S123" s="380"/>
      <c r="T123" s="929"/>
      <c r="U123" s="933"/>
      <c r="V123" s="933"/>
      <c r="W123" s="933"/>
      <c r="X123" s="933"/>
      <c r="Y123" s="934"/>
    </row>
    <row r="124" spans="1:33" ht="15" hidden="1" customHeight="1" thickBot="1">
      <c r="A124" s="372"/>
      <c r="B124" s="929"/>
      <c r="C124" s="380"/>
      <c r="D124" s="936"/>
      <c r="E124" s="1480"/>
      <c r="F124" s="1480"/>
      <c r="G124" s="1480"/>
      <c r="H124" s="1480"/>
      <c r="I124" s="380"/>
      <c r="J124" s="380"/>
      <c r="K124" s="1481" t="s">
        <v>479</v>
      </c>
      <c r="L124" s="1481"/>
      <c r="M124" s="1481"/>
      <c r="N124" s="1481"/>
      <c r="O124" s="1481"/>
      <c r="P124" s="1481"/>
      <c r="Q124" s="1482">
        <v>0</v>
      </c>
      <c r="R124" s="1482"/>
      <c r="S124" s="380" t="s">
        <v>378</v>
      </c>
      <c r="T124" s="937" t="s">
        <v>470</v>
      </c>
      <c r="U124" s="1476">
        <f>IF($C122=1,0,IF(C125="○",0,IF($U28&gt;19,538000,IF($U28&gt;1,269000,IF($U28=0,0,179000)))))</f>
        <v>0</v>
      </c>
      <c r="V124" s="1476"/>
      <c r="W124" s="1476"/>
      <c r="X124" s="1476"/>
      <c r="Y124" s="934" t="s">
        <v>471</v>
      </c>
    </row>
    <row r="125" spans="1:33" ht="15" hidden="1" customHeight="1" thickBot="1">
      <c r="A125" s="372"/>
      <c r="B125" s="929"/>
      <c r="C125" s="938"/>
      <c r="D125" s="1487" t="s">
        <v>480</v>
      </c>
      <c r="E125" s="1487"/>
      <c r="F125" s="1487"/>
      <c r="G125" s="1487"/>
      <c r="H125" s="1487"/>
      <c r="I125" s="1487"/>
      <c r="J125" s="1487"/>
      <c r="K125" s="1487"/>
      <c r="L125" s="1487"/>
      <c r="M125" s="1487"/>
      <c r="N125" s="1487"/>
      <c r="O125" s="1487"/>
      <c r="P125" s="1487"/>
      <c r="Q125" s="1487"/>
      <c r="R125" s="1487"/>
      <c r="S125" s="1488"/>
      <c r="T125" s="937" t="s">
        <v>470</v>
      </c>
      <c r="U125" s="1476">
        <f>IF(C122=1,0,IF(C125="○",1076000,0))</f>
        <v>0</v>
      </c>
      <c r="V125" s="1476"/>
      <c r="W125" s="1476"/>
      <c r="X125" s="1476"/>
      <c r="Y125" s="934" t="s">
        <v>471</v>
      </c>
    </row>
    <row r="126" spans="1:33" ht="7.5" hidden="1" customHeight="1">
      <c r="A126" s="372"/>
      <c r="B126" s="929"/>
      <c r="C126" s="380"/>
      <c r="D126" s="1487"/>
      <c r="E126" s="1487"/>
      <c r="F126" s="1487"/>
      <c r="G126" s="1487"/>
      <c r="H126" s="1487"/>
      <c r="I126" s="1487"/>
      <c r="J126" s="1487"/>
      <c r="K126" s="1487"/>
      <c r="L126" s="1487"/>
      <c r="M126" s="1487"/>
      <c r="N126" s="1487"/>
      <c r="O126" s="1487"/>
      <c r="P126" s="1487"/>
      <c r="Q126" s="1487"/>
      <c r="R126" s="1487"/>
      <c r="S126" s="1488"/>
      <c r="T126" s="937"/>
      <c r="U126" s="939"/>
      <c r="V126" s="939"/>
      <c r="W126" s="939"/>
      <c r="X126" s="939"/>
      <c r="Y126" s="934"/>
    </row>
    <row r="127" spans="1:33" ht="15" hidden="1" customHeight="1">
      <c r="A127" s="372"/>
      <c r="B127" s="929"/>
      <c r="C127" s="380"/>
      <c r="D127" s="936"/>
      <c r="E127" s="936"/>
      <c r="F127" s="380"/>
      <c r="G127" s="380"/>
      <c r="H127" s="380"/>
      <c r="I127" s="380"/>
      <c r="J127" s="380"/>
      <c r="K127" s="380"/>
      <c r="L127" s="380"/>
      <c r="M127" s="380"/>
      <c r="N127" s="380"/>
      <c r="O127" s="380"/>
      <c r="P127" s="380"/>
      <c r="Q127" s="380"/>
      <c r="R127" s="380"/>
      <c r="S127" s="380"/>
      <c r="T127" s="929"/>
      <c r="U127" s="933"/>
      <c r="V127" s="933"/>
      <c r="W127" s="933"/>
      <c r="X127" s="933"/>
      <c r="Y127" s="934"/>
    </row>
    <row r="128" spans="1:33" ht="15" hidden="1" customHeight="1">
      <c r="A128" s="372"/>
      <c r="B128" s="929"/>
      <c r="C128" s="380" t="s">
        <v>533</v>
      </c>
      <c r="D128" s="380"/>
      <c r="E128" s="380"/>
      <c r="F128" s="380"/>
      <c r="G128" s="380"/>
      <c r="H128" s="380"/>
      <c r="I128" s="380"/>
      <c r="J128" s="380"/>
      <c r="K128" s="380"/>
      <c r="L128" s="380"/>
      <c r="M128" s="380"/>
      <c r="N128" s="380"/>
      <c r="O128" s="380"/>
      <c r="P128" s="380"/>
      <c r="Q128" s="380"/>
      <c r="R128" s="380"/>
      <c r="S128" s="380"/>
      <c r="T128" s="937" t="s">
        <v>470</v>
      </c>
      <c r="U128" s="1476">
        <f>U129+U131</f>
        <v>0</v>
      </c>
      <c r="V128" s="1476"/>
      <c r="W128" s="1476"/>
      <c r="X128" s="1476"/>
      <c r="Y128" s="934" t="s">
        <v>471</v>
      </c>
    </row>
    <row r="129" spans="1:39" ht="15" hidden="1" customHeight="1">
      <c r="A129" s="372"/>
      <c r="B129" s="929"/>
      <c r="C129" s="380"/>
      <c r="D129" s="380" t="s">
        <v>482</v>
      </c>
      <c r="E129" s="380"/>
      <c r="F129" s="380"/>
      <c r="G129" s="380"/>
      <c r="H129" s="380"/>
      <c r="I129" s="380"/>
      <c r="J129" s="380"/>
      <c r="K129" s="380"/>
      <c r="L129" s="380"/>
      <c r="M129" s="380"/>
      <c r="N129" s="380"/>
      <c r="O129" s="380"/>
      <c r="P129" s="380"/>
      <c r="Q129" s="380"/>
      <c r="R129" s="380"/>
      <c r="S129" s="380"/>
      <c r="T129" s="937" t="s">
        <v>183</v>
      </c>
      <c r="U129" s="1476">
        <f>IF($I$7="",0,IF(C122=1,0,240000))</f>
        <v>0</v>
      </c>
      <c r="V129" s="1476"/>
      <c r="W129" s="1476"/>
      <c r="X129" s="1476"/>
      <c r="Y129" s="934" t="s">
        <v>184</v>
      </c>
      <c r="AJ129" s="1">
        <v>0</v>
      </c>
    </row>
    <row r="130" spans="1:39" ht="15" hidden="1" customHeight="1">
      <c r="A130" s="372"/>
      <c r="B130" s="929"/>
      <c r="C130" s="380"/>
      <c r="D130" s="380" t="s">
        <v>483</v>
      </c>
      <c r="E130" s="380"/>
      <c r="F130" s="380"/>
      <c r="G130" s="380"/>
      <c r="H130" s="380"/>
      <c r="I130" s="380"/>
      <c r="J130" s="380"/>
      <c r="K130" s="380"/>
      <c r="L130" s="380"/>
      <c r="M130" s="380"/>
      <c r="N130" s="380"/>
      <c r="O130" s="380"/>
      <c r="P130" s="380"/>
      <c r="Q130" s="380"/>
      <c r="R130" s="380"/>
      <c r="S130" s="380"/>
      <c r="T130" s="937"/>
      <c r="U130" s="939"/>
      <c r="V130" s="939"/>
      <c r="W130" s="939"/>
      <c r="X130" s="939"/>
      <c r="Y130" s="934"/>
    </row>
    <row r="131" spans="1:39" ht="15" hidden="1" customHeight="1">
      <c r="A131" s="372"/>
      <c r="B131" s="929"/>
      <c r="C131" s="380"/>
      <c r="D131" s="380"/>
      <c r="E131" s="940"/>
      <c r="F131" s="940"/>
      <c r="G131" s="1477">
        <v>81000</v>
      </c>
      <c r="H131" s="1477"/>
      <c r="I131" s="1477"/>
      <c r="J131" s="380" t="s">
        <v>168</v>
      </c>
      <c r="K131" s="380" t="s">
        <v>466</v>
      </c>
      <c r="L131" s="1478" t="s">
        <v>484</v>
      </c>
      <c r="M131" s="1478"/>
      <c r="N131" s="1478"/>
      <c r="O131" s="1479">
        <v>0</v>
      </c>
      <c r="P131" s="1479"/>
      <c r="Q131" s="380" t="s">
        <v>485</v>
      </c>
      <c r="R131" s="380"/>
      <c r="S131" s="380"/>
      <c r="T131" s="937" t="s">
        <v>183</v>
      </c>
      <c r="U131" s="1476">
        <f>IF(C122=1,0,G131*O131)</f>
        <v>0</v>
      </c>
      <c r="V131" s="1476"/>
      <c r="W131" s="1476"/>
      <c r="X131" s="1476"/>
      <c r="Y131" s="934" t="s">
        <v>184</v>
      </c>
      <c r="AM131" s="154">
        <v>0</v>
      </c>
    </row>
    <row r="132" spans="1:39" ht="15" hidden="1" customHeight="1">
      <c r="A132" s="372"/>
      <c r="B132" s="929"/>
      <c r="C132" s="380"/>
      <c r="D132" s="380"/>
      <c r="E132" s="380"/>
      <c r="F132" s="380"/>
      <c r="G132" s="380"/>
      <c r="H132" s="380"/>
      <c r="I132" s="380"/>
      <c r="J132" s="380"/>
      <c r="K132" s="380"/>
      <c r="L132" s="380"/>
      <c r="M132" s="380"/>
      <c r="N132" s="941" t="s">
        <v>486</v>
      </c>
      <c r="O132" s="380"/>
      <c r="P132" s="380"/>
      <c r="Q132" s="380"/>
      <c r="R132" s="380"/>
      <c r="S132" s="380"/>
      <c r="T132" s="937"/>
      <c r="U132" s="939"/>
      <c r="V132" s="939"/>
      <c r="W132" s="939"/>
      <c r="X132" s="939"/>
      <c r="Y132" s="934"/>
      <c r="AM132" s="154">
        <v>1</v>
      </c>
    </row>
    <row r="133" spans="1:39" ht="15" customHeight="1">
      <c r="B133" s="484"/>
      <c r="C133" s="358" t="s">
        <v>543</v>
      </c>
      <c r="D133" s="358"/>
      <c r="E133" s="358"/>
      <c r="F133" s="358"/>
      <c r="G133" s="358"/>
      <c r="H133" s="358"/>
      <c r="I133" s="358"/>
      <c r="J133" s="358"/>
      <c r="K133" s="358"/>
      <c r="L133" s="358"/>
      <c r="M133" s="358"/>
      <c r="N133" s="358"/>
      <c r="O133" s="358"/>
      <c r="P133" s="358"/>
      <c r="Q133" s="358"/>
      <c r="R133" s="358"/>
      <c r="S133" s="358"/>
      <c r="T133" s="484"/>
      <c r="U133" s="926"/>
      <c r="V133" s="926"/>
      <c r="W133" s="926"/>
      <c r="X133" s="926"/>
      <c r="Y133" s="364"/>
      <c r="AM133" s="154">
        <v>2</v>
      </c>
    </row>
    <row r="134" spans="1:39" ht="15.75" customHeight="1">
      <c r="B134" s="484"/>
      <c r="C134" s="358"/>
      <c r="D134" s="359" t="s">
        <v>449</v>
      </c>
      <c r="E134" s="1459">
        <v>10000</v>
      </c>
      <c r="F134" s="1459"/>
      <c r="G134" s="1459"/>
      <c r="H134" s="358" t="s">
        <v>488</v>
      </c>
      <c r="I134" s="358"/>
      <c r="J134" s="358"/>
      <c r="K134" s="361" t="s">
        <v>188</v>
      </c>
      <c r="L134" s="358"/>
      <c r="M134" s="1438" t="s">
        <v>489</v>
      </c>
      <c r="N134" s="1438"/>
      <c r="O134" s="1438"/>
      <c r="P134" s="358" t="s">
        <v>490</v>
      </c>
      <c r="Q134" s="1426">
        <f>U55</f>
        <v>24</v>
      </c>
      <c r="R134" s="1426"/>
      <c r="S134" s="358" t="s">
        <v>412</v>
      </c>
      <c r="T134" s="362" t="s">
        <v>470</v>
      </c>
      <c r="U134" s="1483">
        <f>+IF(C122=1,0,E134*Q134)</f>
        <v>240000</v>
      </c>
      <c r="V134" s="1483"/>
      <c r="W134" s="1483"/>
      <c r="X134" s="1483"/>
      <c r="Y134" s="364" t="s">
        <v>471</v>
      </c>
    </row>
    <row r="135" spans="1:39" ht="15.75" customHeight="1">
      <c r="B135" s="484"/>
      <c r="C135" s="358"/>
      <c r="D135" s="359"/>
      <c r="E135" s="881"/>
      <c r="F135" s="881"/>
      <c r="G135" s="881"/>
      <c r="H135" s="358"/>
      <c r="I135" s="358"/>
      <c r="J135" s="358"/>
      <c r="K135" s="361"/>
      <c r="L135" s="358"/>
      <c r="M135" s="877"/>
      <c r="N135" s="877"/>
      <c r="O135" s="877"/>
      <c r="P135" s="358"/>
      <c r="Q135" s="881"/>
      <c r="R135" s="881"/>
      <c r="S135" s="358"/>
      <c r="T135" s="362"/>
      <c r="U135" s="363"/>
      <c r="V135" s="363"/>
      <c r="W135" s="363"/>
      <c r="X135" s="363"/>
      <c r="Y135" s="364"/>
    </row>
    <row r="136" spans="1:39">
      <c r="B136" s="484"/>
      <c r="C136" s="1169" t="s">
        <v>544</v>
      </c>
      <c r="D136" s="1169"/>
      <c r="E136" s="1169"/>
      <c r="F136" s="1169"/>
      <c r="G136" s="1169"/>
      <c r="H136" s="1169"/>
      <c r="I136" s="1169"/>
      <c r="J136" s="1169"/>
      <c r="K136" s="1169"/>
      <c r="L136" s="1169"/>
      <c r="M136" s="1169"/>
      <c r="N136" s="1169"/>
      <c r="O136" s="1169"/>
      <c r="P136" s="880"/>
      <c r="Q136" s="368"/>
      <c r="R136" s="368"/>
      <c r="S136" s="370"/>
      <c r="T136" s="362"/>
      <c r="U136" s="1483"/>
      <c r="V136" s="1483"/>
      <c r="W136" s="1483"/>
      <c r="X136" s="1483"/>
      <c r="Y136" s="364"/>
    </row>
    <row r="137" spans="1:39" ht="16.5" customHeight="1">
      <c r="B137" s="484"/>
      <c r="C137" s="871"/>
      <c r="D137" s="358" t="s">
        <v>492</v>
      </c>
      <c r="E137" s="358"/>
      <c r="F137" s="871"/>
      <c r="G137" s="871"/>
      <c r="H137" s="871"/>
      <c r="I137" s="871"/>
      <c r="J137" s="871"/>
      <c r="K137" s="871"/>
      <c r="L137" s="871"/>
      <c r="M137" s="871"/>
      <c r="N137" s="871"/>
      <c r="O137" s="871"/>
      <c r="P137" s="880"/>
      <c r="Q137" s="368"/>
      <c r="R137" s="368"/>
      <c r="S137" s="370"/>
      <c r="T137" s="362" t="s">
        <v>470</v>
      </c>
      <c r="U137" s="1483">
        <f>U138+U139</f>
        <v>0</v>
      </c>
      <c r="V137" s="1483"/>
      <c r="W137" s="1483"/>
      <c r="X137" s="1483"/>
      <c r="Y137" s="364" t="s">
        <v>471</v>
      </c>
    </row>
    <row r="138" spans="1:39" ht="25.5" customHeight="1">
      <c r="B138" s="484"/>
      <c r="C138" s="358"/>
      <c r="D138" s="358"/>
      <c r="E138" s="1438"/>
      <c r="F138" s="1438"/>
      <c r="G138" s="359" t="s">
        <v>449</v>
      </c>
      <c r="H138" s="1435">
        <v>120000</v>
      </c>
      <c r="I138" s="1435"/>
      <c r="J138" s="358" t="s">
        <v>493</v>
      </c>
      <c r="K138" s="358"/>
      <c r="L138" s="358"/>
      <c r="M138" s="368" t="s">
        <v>494</v>
      </c>
      <c r="N138" s="1436" t="s">
        <v>545</v>
      </c>
      <c r="O138" s="1437"/>
      <c r="P138" s="1437"/>
      <c r="Q138" s="1469">
        <f>U63</f>
        <v>0</v>
      </c>
      <c r="R138" s="1469"/>
      <c r="S138" s="370" t="s">
        <v>424</v>
      </c>
      <c r="T138" s="369" t="s">
        <v>183</v>
      </c>
      <c r="U138" s="1427">
        <f>H138*Q138</f>
        <v>0</v>
      </c>
      <c r="V138" s="1427"/>
      <c r="W138" s="1427"/>
      <c r="X138" s="1427"/>
      <c r="Y138" s="370" t="s">
        <v>184</v>
      </c>
    </row>
    <row r="139" spans="1:39" ht="25.5" customHeight="1">
      <c r="B139" s="484"/>
      <c r="C139" s="358"/>
      <c r="D139" s="358"/>
      <c r="E139" s="1438"/>
      <c r="F139" s="1438"/>
      <c r="G139" s="359" t="s">
        <v>449</v>
      </c>
      <c r="H139" s="1435">
        <v>30000</v>
      </c>
      <c r="I139" s="1435"/>
      <c r="J139" s="358" t="s">
        <v>488</v>
      </c>
      <c r="K139" s="358"/>
      <c r="L139" s="358"/>
      <c r="M139" s="368" t="s">
        <v>494</v>
      </c>
      <c r="N139" s="1436" t="s">
        <v>546</v>
      </c>
      <c r="O139" s="1437"/>
      <c r="P139" s="1437"/>
      <c r="Q139" s="1469">
        <f>U64</f>
        <v>0</v>
      </c>
      <c r="R139" s="1469"/>
      <c r="S139" s="370" t="s">
        <v>412</v>
      </c>
      <c r="T139" s="369" t="s">
        <v>183</v>
      </c>
      <c r="U139" s="1427">
        <f>H139*Q139</f>
        <v>0</v>
      </c>
      <c r="V139" s="1427"/>
      <c r="W139" s="1427"/>
      <c r="X139" s="1427"/>
      <c r="Y139" s="370" t="s">
        <v>184</v>
      </c>
    </row>
    <row r="140" spans="1:39" ht="12.75" customHeight="1">
      <c r="B140" s="484"/>
      <c r="C140" s="358"/>
      <c r="D140" s="358"/>
      <c r="E140" s="877"/>
      <c r="F140" s="877"/>
      <c r="G140" s="359"/>
      <c r="H140" s="878"/>
      <c r="I140" s="878"/>
      <c r="J140" s="358"/>
      <c r="K140" s="358"/>
      <c r="L140" s="358"/>
      <c r="M140" s="368"/>
      <c r="N140" s="879"/>
      <c r="O140" s="880"/>
      <c r="P140" s="880"/>
      <c r="Q140" s="942"/>
      <c r="R140" s="942"/>
      <c r="S140" s="370"/>
      <c r="T140" s="369"/>
      <c r="U140" s="875"/>
      <c r="V140" s="875"/>
      <c r="W140" s="875"/>
      <c r="X140" s="875"/>
      <c r="Y140" s="370"/>
    </row>
    <row r="141" spans="1:39" ht="15" customHeight="1">
      <c r="B141" s="484"/>
      <c r="C141" s="358"/>
      <c r="D141" s="358" t="s">
        <v>497</v>
      </c>
      <c r="E141" s="358"/>
      <c r="F141" s="871"/>
      <c r="G141" s="871"/>
      <c r="H141" s="871"/>
      <c r="I141" s="871"/>
      <c r="J141" s="871"/>
      <c r="K141" s="871"/>
      <c r="L141" s="871"/>
      <c r="M141" s="871"/>
      <c r="N141" s="871"/>
      <c r="O141" s="871"/>
      <c r="P141" s="880"/>
      <c r="Q141" s="942"/>
      <c r="R141" s="942"/>
      <c r="S141" s="370"/>
      <c r="T141" s="362" t="s">
        <v>470</v>
      </c>
      <c r="U141" s="1483">
        <f>U142+U143</f>
        <v>0</v>
      </c>
      <c r="V141" s="1483"/>
      <c r="W141" s="1483"/>
      <c r="X141" s="1483"/>
      <c r="Y141" s="364" t="s">
        <v>471</v>
      </c>
    </row>
    <row r="142" spans="1:39" ht="27.75" customHeight="1">
      <c r="B142" s="484"/>
      <c r="C142" s="358"/>
      <c r="D142" s="358"/>
      <c r="E142" s="1438"/>
      <c r="F142" s="1438"/>
      <c r="G142" s="359" t="s">
        <v>449</v>
      </c>
      <c r="H142" s="1435">
        <v>20000</v>
      </c>
      <c r="I142" s="1435"/>
      <c r="J142" s="358" t="s">
        <v>493</v>
      </c>
      <c r="K142" s="358"/>
      <c r="L142" s="358"/>
      <c r="M142" s="368" t="s">
        <v>494</v>
      </c>
      <c r="N142" s="1436" t="s">
        <v>547</v>
      </c>
      <c r="O142" s="1437"/>
      <c r="P142" s="1437"/>
      <c r="Q142" s="1469">
        <f>U65</f>
        <v>0</v>
      </c>
      <c r="R142" s="1469"/>
      <c r="S142" s="370" t="s">
        <v>424</v>
      </c>
      <c r="T142" s="369" t="s">
        <v>183</v>
      </c>
      <c r="U142" s="1427">
        <f>H142*Q142</f>
        <v>0</v>
      </c>
      <c r="V142" s="1427"/>
      <c r="W142" s="1427"/>
      <c r="X142" s="1427"/>
      <c r="Y142" s="370" t="s">
        <v>184</v>
      </c>
    </row>
    <row r="143" spans="1:39" ht="27.75" customHeight="1">
      <c r="B143" s="484"/>
      <c r="C143" s="358"/>
      <c r="D143" s="358"/>
      <c r="E143" s="1438"/>
      <c r="F143" s="1438"/>
      <c r="G143" s="359" t="s">
        <v>449</v>
      </c>
      <c r="H143" s="1435">
        <v>5000</v>
      </c>
      <c r="I143" s="1435"/>
      <c r="J143" s="358" t="s">
        <v>488</v>
      </c>
      <c r="K143" s="358"/>
      <c r="L143" s="358"/>
      <c r="M143" s="368" t="s">
        <v>494</v>
      </c>
      <c r="N143" s="1436" t="s">
        <v>548</v>
      </c>
      <c r="O143" s="1437"/>
      <c r="P143" s="1437"/>
      <c r="Q143" s="1469">
        <f>U66</f>
        <v>0</v>
      </c>
      <c r="R143" s="1469"/>
      <c r="S143" s="370" t="s">
        <v>412</v>
      </c>
      <c r="T143" s="369" t="s">
        <v>183</v>
      </c>
      <c r="U143" s="1427">
        <f>H143*Q143</f>
        <v>0</v>
      </c>
      <c r="V143" s="1427"/>
      <c r="W143" s="1427"/>
      <c r="X143" s="1427"/>
      <c r="Y143" s="370" t="s">
        <v>184</v>
      </c>
    </row>
    <row r="144" spans="1:39" ht="13.5" customHeight="1">
      <c r="B144" s="484"/>
      <c r="C144" s="358"/>
      <c r="D144" s="358"/>
      <c r="E144" s="877"/>
      <c r="F144" s="877"/>
      <c r="G144" s="359"/>
      <c r="H144" s="878"/>
      <c r="I144" s="878"/>
      <c r="J144" s="358"/>
      <c r="K144" s="358"/>
      <c r="L144" s="358"/>
      <c r="M144" s="368"/>
      <c r="N144" s="879"/>
      <c r="O144" s="880"/>
      <c r="P144" s="880"/>
      <c r="Q144" s="942"/>
      <c r="R144" s="942"/>
      <c r="S144" s="370"/>
      <c r="T144" s="369"/>
      <c r="U144" s="875"/>
      <c r="V144" s="875"/>
      <c r="W144" s="875"/>
      <c r="X144" s="875"/>
      <c r="Y144" s="370"/>
    </row>
    <row r="145" spans="2:25">
      <c r="B145" s="484"/>
      <c r="C145" s="1169" t="s">
        <v>549</v>
      </c>
      <c r="D145" s="1169"/>
      <c r="E145" s="1169"/>
      <c r="F145" s="1169"/>
      <c r="G145" s="1169"/>
      <c r="H145" s="1169"/>
      <c r="I145" s="1169"/>
      <c r="J145" s="1169"/>
      <c r="K145" s="1169"/>
      <c r="L145" s="1169"/>
      <c r="M145" s="1169"/>
      <c r="N145" s="1169"/>
      <c r="O145" s="1169"/>
      <c r="P145" s="880"/>
      <c r="Q145" s="942"/>
      <c r="R145" s="942"/>
      <c r="S145" s="370"/>
      <c r="T145" s="362"/>
      <c r="U145" s="1483"/>
      <c r="V145" s="1483"/>
      <c r="W145" s="1483"/>
      <c r="X145" s="1483"/>
      <c r="Y145" s="364"/>
    </row>
    <row r="146" spans="2:25" ht="14.25" customHeight="1">
      <c r="B146" s="484"/>
      <c r="C146" s="871"/>
      <c r="D146" s="358" t="s">
        <v>492</v>
      </c>
      <c r="E146" s="358"/>
      <c r="F146" s="871"/>
      <c r="G146" s="871"/>
      <c r="H146" s="871"/>
      <c r="I146" s="871"/>
      <c r="J146" s="871"/>
      <c r="K146" s="871"/>
      <c r="L146" s="871"/>
      <c r="M146" s="871"/>
      <c r="N146" s="871"/>
      <c r="O146" s="871"/>
      <c r="P146" s="880"/>
      <c r="Q146" s="942"/>
      <c r="R146" s="942"/>
      <c r="S146" s="370"/>
      <c r="T146" s="362" t="s">
        <v>470</v>
      </c>
      <c r="U146" s="1483">
        <f>U147+U148</f>
        <v>0</v>
      </c>
      <c r="V146" s="1483"/>
      <c r="W146" s="1483"/>
      <c r="X146" s="1483"/>
      <c r="Y146" s="364" t="s">
        <v>471</v>
      </c>
    </row>
    <row r="147" spans="2:25" ht="25.5" customHeight="1">
      <c r="B147" s="484"/>
      <c r="C147" s="358"/>
      <c r="D147" s="358"/>
      <c r="E147" s="1438"/>
      <c r="F147" s="1438"/>
      <c r="G147" s="359" t="s">
        <v>449</v>
      </c>
      <c r="H147" s="1435">
        <v>120000</v>
      </c>
      <c r="I147" s="1435"/>
      <c r="J147" s="358" t="s">
        <v>493</v>
      </c>
      <c r="K147" s="358"/>
      <c r="L147" s="358"/>
      <c r="M147" s="368" t="s">
        <v>494</v>
      </c>
      <c r="N147" s="1436" t="s">
        <v>842</v>
      </c>
      <c r="O147" s="1437"/>
      <c r="P147" s="1437"/>
      <c r="Q147" s="1469">
        <f>U68</f>
        <v>0</v>
      </c>
      <c r="R147" s="1469"/>
      <c r="S147" s="370" t="s">
        <v>424</v>
      </c>
      <c r="T147" s="369" t="s">
        <v>183</v>
      </c>
      <c r="U147" s="1427">
        <f>H147*Q147</f>
        <v>0</v>
      </c>
      <c r="V147" s="1427"/>
      <c r="W147" s="1427"/>
      <c r="X147" s="1427"/>
      <c r="Y147" s="370" t="s">
        <v>184</v>
      </c>
    </row>
    <row r="148" spans="2:25" ht="25.5" customHeight="1">
      <c r="B148" s="484"/>
      <c r="C148" s="358"/>
      <c r="D148" s="358"/>
      <c r="E148" s="1438"/>
      <c r="F148" s="1438"/>
      <c r="G148" s="359" t="s">
        <v>449</v>
      </c>
      <c r="H148" s="1435">
        <v>30000</v>
      </c>
      <c r="I148" s="1435"/>
      <c r="J148" s="358" t="s">
        <v>488</v>
      </c>
      <c r="K148" s="358"/>
      <c r="L148" s="358"/>
      <c r="M148" s="368" t="s">
        <v>494</v>
      </c>
      <c r="N148" s="1436" t="s">
        <v>843</v>
      </c>
      <c r="O148" s="1437"/>
      <c r="P148" s="1437"/>
      <c r="Q148" s="1469">
        <f>U69</f>
        <v>0</v>
      </c>
      <c r="R148" s="1469"/>
      <c r="S148" s="370" t="s">
        <v>412</v>
      </c>
      <c r="T148" s="369" t="s">
        <v>183</v>
      </c>
      <c r="U148" s="1427">
        <f>H148*Q148</f>
        <v>0</v>
      </c>
      <c r="V148" s="1427"/>
      <c r="W148" s="1427"/>
      <c r="X148" s="1427"/>
      <c r="Y148" s="370" t="s">
        <v>184</v>
      </c>
    </row>
    <row r="149" spans="2:25" ht="14.25" customHeight="1">
      <c r="B149" s="484"/>
      <c r="C149" s="358"/>
      <c r="D149" s="358"/>
      <c r="E149" s="877"/>
      <c r="F149" s="877"/>
      <c r="G149" s="359"/>
      <c r="H149" s="878"/>
      <c r="I149" s="878"/>
      <c r="J149" s="358"/>
      <c r="K149" s="358"/>
      <c r="L149" s="358"/>
      <c r="M149" s="368"/>
      <c r="N149" s="879"/>
      <c r="O149" s="880"/>
      <c r="P149" s="880"/>
      <c r="Q149" s="942"/>
      <c r="R149" s="942"/>
      <c r="S149" s="370"/>
      <c r="T149" s="369"/>
      <c r="U149" s="875"/>
      <c r="V149" s="875"/>
      <c r="W149" s="875"/>
      <c r="X149" s="875"/>
      <c r="Y149" s="370"/>
    </row>
    <row r="150" spans="2:25" ht="15" customHeight="1">
      <c r="B150" s="484"/>
      <c r="C150" s="358"/>
      <c r="D150" s="358" t="s">
        <v>497</v>
      </c>
      <c r="E150" s="358"/>
      <c r="F150" s="871"/>
      <c r="G150" s="871"/>
      <c r="H150" s="871"/>
      <c r="I150" s="871"/>
      <c r="J150" s="871"/>
      <c r="K150" s="871"/>
      <c r="L150" s="871"/>
      <c r="M150" s="871"/>
      <c r="N150" s="871"/>
      <c r="O150" s="871"/>
      <c r="P150" s="880"/>
      <c r="Q150" s="942"/>
      <c r="R150" s="942"/>
      <c r="S150" s="370"/>
      <c r="T150" s="362" t="s">
        <v>470</v>
      </c>
      <c r="U150" s="1483">
        <f>U151+U152</f>
        <v>0</v>
      </c>
      <c r="V150" s="1483"/>
      <c r="W150" s="1483"/>
      <c r="X150" s="1483"/>
      <c r="Y150" s="364" t="s">
        <v>471</v>
      </c>
    </row>
    <row r="151" spans="2:25" ht="27.75" customHeight="1">
      <c r="B151" s="484"/>
      <c r="C151" s="358"/>
      <c r="D151" s="358"/>
      <c r="E151" s="1438"/>
      <c r="F151" s="1438"/>
      <c r="G151" s="359" t="s">
        <v>449</v>
      </c>
      <c r="H151" s="1435">
        <v>20000</v>
      </c>
      <c r="I151" s="1435"/>
      <c r="J151" s="358" t="s">
        <v>493</v>
      </c>
      <c r="K151" s="358"/>
      <c r="L151" s="358"/>
      <c r="M151" s="368" t="s">
        <v>494</v>
      </c>
      <c r="N151" s="1436" t="s">
        <v>839</v>
      </c>
      <c r="O151" s="1437"/>
      <c r="P151" s="1437"/>
      <c r="Q151" s="1469">
        <f>U70</f>
        <v>0</v>
      </c>
      <c r="R151" s="1469"/>
      <c r="S151" s="370" t="s">
        <v>424</v>
      </c>
      <c r="T151" s="369" t="s">
        <v>183</v>
      </c>
      <c r="U151" s="1427">
        <f>H151*Q151</f>
        <v>0</v>
      </c>
      <c r="V151" s="1427"/>
      <c r="W151" s="1427"/>
      <c r="X151" s="1427"/>
      <c r="Y151" s="370" t="s">
        <v>184</v>
      </c>
    </row>
    <row r="152" spans="2:25" ht="27.75" customHeight="1">
      <c r="B152" s="484"/>
      <c r="C152" s="358"/>
      <c r="D152" s="358"/>
      <c r="E152" s="1438"/>
      <c r="F152" s="1438"/>
      <c r="G152" s="359" t="s">
        <v>449</v>
      </c>
      <c r="H152" s="1435">
        <v>5000</v>
      </c>
      <c r="I152" s="1435"/>
      <c r="J152" s="358" t="s">
        <v>488</v>
      </c>
      <c r="K152" s="358"/>
      <c r="L152" s="358"/>
      <c r="M152" s="368" t="s">
        <v>494</v>
      </c>
      <c r="N152" s="1436" t="s">
        <v>840</v>
      </c>
      <c r="O152" s="1437"/>
      <c r="P152" s="1437"/>
      <c r="Q152" s="1469">
        <f>U71</f>
        <v>0</v>
      </c>
      <c r="R152" s="1469"/>
      <c r="S152" s="370" t="s">
        <v>412</v>
      </c>
      <c r="T152" s="369" t="s">
        <v>183</v>
      </c>
      <c r="U152" s="1427">
        <f>H152*Q152</f>
        <v>0</v>
      </c>
      <c r="V152" s="1427"/>
      <c r="W152" s="1427"/>
      <c r="X152" s="1427"/>
      <c r="Y152" s="370" t="s">
        <v>184</v>
      </c>
    </row>
    <row r="153" spans="2:25" s="860" customFormat="1" ht="27.75" customHeight="1">
      <c r="B153" s="484"/>
      <c r="C153" s="358"/>
      <c r="D153" s="358"/>
      <c r="E153" s="877"/>
      <c r="F153" s="877"/>
      <c r="G153" s="359"/>
      <c r="H153" s="878"/>
      <c r="I153" s="878"/>
      <c r="J153" s="358"/>
      <c r="K153" s="358"/>
      <c r="L153" s="358"/>
      <c r="M153" s="368"/>
      <c r="N153" s="879"/>
      <c r="O153" s="880"/>
      <c r="P153" s="880"/>
      <c r="Q153" s="942"/>
      <c r="R153" s="942"/>
      <c r="S153" s="370"/>
      <c r="T153" s="369"/>
      <c r="U153" s="875"/>
      <c r="V153" s="875"/>
      <c r="W153" s="875"/>
      <c r="X153" s="875"/>
      <c r="Y153" s="370"/>
    </row>
    <row r="154" spans="2:25" s="860" customFormat="1" ht="15.75" customHeight="1">
      <c r="B154" s="484"/>
      <c r="C154" s="1453" t="s">
        <v>847</v>
      </c>
      <c r="D154" s="1453"/>
      <c r="E154" s="1453"/>
      <c r="F154" s="1453"/>
      <c r="G154" s="1453"/>
      <c r="H154" s="1453"/>
      <c r="I154" s="1453"/>
      <c r="J154" s="1453"/>
      <c r="K154" s="1453"/>
      <c r="L154" s="1453"/>
      <c r="M154" s="1453"/>
      <c r="N154" s="1453"/>
      <c r="O154" s="1453"/>
      <c r="P154" s="880"/>
      <c r="Q154" s="942"/>
      <c r="R154" s="942"/>
      <c r="S154" s="873"/>
      <c r="T154" s="369"/>
      <c r="U154" s="875"/>
      <c r="V154" s="875"/>
      <c r="W154" s="875"/>
      <c r="X154" s="875"/>
      <c r="Y154" s="370"/>
    </row>
    <row r="155" spans="2:25" s="860" customFormat="1">
      <c r="B155" s="484"/>
      <c r="C155" s="358"/>
      <c r="D155" s="873" t="s">
        <v>788</v>
      </c>
      <c r="E155" s="877"/>
      <c r="F155" s="877"/>
      <c r="G155" s="359"/>
      <c r="H155" s="882"/>
      <c r="I155" s="882"/>
      <c r="J155" s="358"/>
      <c r="K155" s="358"/>
      <c r="L155" s="358"/>
      <c r="M155" s="368"/>
      <c r="N155" s="879"/>
      <c r="O155" s="880"/>
      <c r="P155" s="880"/>
      <c r="Q155" s="942"/>
      <c r="R155" s="942"/>
      <c r="S155" s="873"/>
      <c r="T155" s="369"/>
      <c r="U155" s="875"/>
      <c r="V155" s="875"/>
      <c r="W155" s="875"/>
      <c r="X155" s="875"/>
      <c r="Y155" s="370"/>
    </row>
    <row r="156" spans="2:25" s="860" customFormat="1" ht="27.75" customHeight="1">
      <c r="B156" s="484"/>
      <c r="C156" s="358"/>
      <c r="D156" s="359" t="s">
        <v>449</v>
      </c>
      <c r="E156" s="1442">
        <v>538000</v>
      </c>
      <c r="F156" s="1442"/>
      <c r="G156" s="1442"/>
      <c r="H156" s="358" t="s">
        <v>789</v>
      </c>
      <c r="I156" s="358"/>
      <c r="J156" s="358"/>
      <c r="K156" s="361" t="s">
        <v>188</v>
      </c>
      <c r="L156" s="358"/>
      <c r="M156" s="1454" t="s">
        <v>790</v>
      </c>
      <c r="N156" s="1454"/>
      <c r="O156" s="1454"/>
      <c r="P156" s="1454"/>
      <c r="Q156" s="1468"/>
      <c r="R156" s="1468"/>
      <c r="S156" s="358"/>
      <c r="T156" s="369" t="s">
        <v>183</v>
      </c>
      <c r="U156" s="1427">
        <f>E156*Q156</f>
        <v>0</v>
      </c>
      <c r="V156" s="1427"/>
      <c r="W156" s="1427"/>
      <c r="X156" s="1427"/>
      <c r="Y156" s="370" t="s">
        <v>184</v>
      </c>
    </row>
    <row r="157" spans="2:25" s="860" customFormat="1">
      <c r="B157" s="484"/>
      <c r="C157" s="358"/>
      <c r="D157" s="359"/>
      <c r="E157" s="901"/>
      <c r="F157" s="901"/>
      <c r="G157" s="901"/>
      <c r="H157" s="358"/>
      <c r="I157" s="358"/>
      <c r="J157" s="358"/>
      <c r="K157" s="361"/>
      <c r="L157" s="358"/>
      <c r="M157" s="902"/>
      <c r="N157" s="902"/>
      <c r="O157" s="902"/>
      <c r="P157" s="902"/>
      <c r="Q157" s="943"/>
      <c r="R157" s="943"/>
      <c r="S157" s="358"/>
      <c r="T157" s="369"/>
      <c r="U157" s="875"/>
      <c r="V157" s="875"/>
      <c r="W157" s="875"/>
      <c r="X157" s="875"/>
      <c r="Y157" s="370"/>
    </row>
    <row r="158" spans="2:25" s="860" customFormat="1" ht="27.75" customHeight="1">
      <c r="B158" s="484"/>
      <c r="C158" s="358"/>
      <c r="D158" s="358" t="s">
        <v>791</v>
      </c>
      <c r="E158" s="877"/>
      <c r="F158" s="877"/>
      <c r="G158" s="359"/>
      <c r="H158" s="882"/>
      <c r="I158" s="882"/>
      <c r="J158" s="358"/>
      <c r="K158" s="358"/>
      <c r="L158" s="358"/>
      <c r="M158" s="368"/>
      <c r="N158" s="879"/>
      <c r="O158" s="880"/>
      <c r="P158" s="880"/>
      <c r="Q158" s="942"/>
      <c r="R158" s="942"/>
      <c r="S158" s="873"/>
      <c r="T158" s="369"/>
      <c r="U158" s="875"/>
      <c r="V158" s="875"/>
      <c r="W158" s="875"/>
      <c r="X158" s="875"/>
      <c r="Y158" s="370"/>
    </row>
    <row r="159" spans="2:25" s="860" customFormat="1" ht="45.75" customHeight="1">
      <c r="B159" s="484"/>
      <c r="C159" s="358"/>
      <c r="D159" s="359" t="s">
        <v>449</v>
      </c>
      <c r="E159" s="1442">
        <v>184000</v>
      </c>
      <c r="F159" s="1442"/>
      <c r="G159" s="1442"/>
      <c r="H159" s="358" t="s">
        <v>450</v>
      </c>
      <c r="I159" s="358"/>
      <c r="J159" s="358"/>
      <c r="K159" s="361" t="s">
        <v>188</v>
      </c>
      <c r="L159" s="1456" t="s">
        <v>792</v>
      </c>
      <c r="M159" s="1456"/>
      <c r="N159" s="1456"/>
      <c r="O159" s="1456"/>
      <c r="P159" s="1456"/>
      <c r="Q159" s="1468"/>
      <c r="R159" s="1468"/>
      <c r="S159" s="358" t="s">
        <v>378</v>
      </c>
      <c r="T159" s="369" t="s">
        <v>183</v>
      </c>
      <c r="U159" s="1427">
        <f>E159*Q159</f>
        <v>0</v>
      </c>
      <c r="V159" s="1427"/>
      <c r="W159" s="1427"/>
      <c r="X159" s="1427"/>
      <c r="Y159" s="370" t="s">
        <v>184</v>
      </c>
    </row>
    <row r="160" spans="2:25" s="860" customFormat="1">
      <c r="B160" s="484"/>
      <c r="C160" s="358"/>
      <c r="D160" s="359"/>
      <c r="E160" s="901"/>
      <c r="F160" s="901"/>
      <c r="G160" s="901"/>
      <c r="H160" s="358"/>
      <c r="I160" s="358"/>
      <c r="J160" s="358"/>
      <c r="K160" s="361"/>
      <c r="L160" s="903"/>
      <c r="M160" s="903"/>
      <c r="N160" s="903"/>
      <c r="O160" s="903"/>
      <c r="P160" s="903"/>
      <c r="Q160" s="943"/>
      <c r="R160" s="943"/>
      <c r="S160" s="358"/>
      <c r="T160" s="369"/>
      <c r="U160" s="875"/>
      <c r="V160" s="875"/>
      <c r="W160" s="875"/>
      <c r="X160" s="875"/>
      <c r="Y160" s="370"/>
    </row>
    <row r="161" spans="2:28" s="860" customFormat="1" ht="27.75" customHeight="1">
      <c r="B161" s="484"/>
      <c r="C161" s="358"/>
      <c r="D161" s="358" t="s">
        <v>793</v>
      </c>
      <c r="E161" s="877"/>
      <c r="F161" s="877"/>
      <c r="G161" s="359"/>
      <c r="H161" s="882"/>
      <c r="I161" s="882"/>
      <c r="J161" s="358"/>
      <c r="K161" s="358"/>
      <c r="L161" s="358"/>
      <c r="M161" s="368"/>
      <c r="N161" s="879"/>
      <c r="O161" s="880"/>
      <c r="P161" s="880"/>
      <c r="Q161" s="942"/>
      <c r="R161" s="942"/>
      <c r="S161" s="873"/>
      <c r="T161" s="369"/>
      <c r="U161" s="875"/>
      <c r="V161" s="875"/>
      <c r="W161" s="875"/>
      <c r="X161" s="875"/>
      <c r="Y161" s="370"/>
    </row>
    <row r="162" spans="2:28" s="860" customFormat="1" ht="45.75" customHeight="1">
      <c r="B162" s="484"/>
      <c r="C162" s="358"/>
      <c r="D162" s="359" t="s">
        <v>449</v>
      </c>
      <c r="E162" s="1442">
        <v>45000</v>
      </c>
      <c r="F162" s="1442"/>
      <c r="G162" s="1442"/>
      <c r="H162" s="358" t="s">
        <v>450</v>
      </c>
      <c r="I162" s="358"/>
      <c r="J162" s="358"/>
      <c r="K162" s="361" t="s">
        <v>188</v>
      </c>
      <c r="L162" s="1456" t="s">
        <v>792</v>
      </c>
      <c r="M162" s="1456"/>
      <c r="N162" s="1456"/>
      <c r="O162" s="1456"/>
      <c r="P162" s="1456"/>
      <c r="Q162" s="1444"/>
      <c r="R162" s="1444"/>
      <c r="S162" s="358" t="s">
        <v>378</v>
      </c>
      <c r="T162" s="369" t="s">
        <v>183</v>
      </c>
      <c r="U162" s="1427">
        <f>E162*Q162</f>
        <v>0</v>
      </c>
      <c r="V162" s="1427"/>
      <c r="W162" s="1427"/>
      <c r="X162" s="1427"/>
      <c r="Y162" s="370" t="s">
        <v>184</v>
      </c>
    </row>
    <row r="163" spans="2:28" s="860" customFormat="1">
      <c r="B163" s="484"/>
      <c r="C163" s="358"/>
      <c r="D163" s="359"/>
      <c r="E163" s="901"/>
      <c r="F163" s="901"/>
      <c r="G163" s="901"/>
      <c r="H163" s="358"/>
      <c r="I163" s="358"/>
      <c r="J163" s="358"/>
      <c r="K163" s="361"/>
      <c r="L163" s="903"/>
      <c r="M163" s="903"/>
      <c r="N163" s="903"/>
      <c r="O163" s="903"/>
      <c r="P163" s="903"/>
      <c r="Q163" s="920"/>
      <c r="R163" s="920"/>
      <c r="S163" s="904"/>
      <c r="T163" s="369"/>
      <c r="U163" s="875"/>
      <c r="V163" s="875"/>
      <c r="W163" s="875"/>
      <c r="X163" s="875"/>
      <c r="Y163" s="370"/>
    </row>
    <row r="164" spans="2:28" s="860" customFormat="1" ht="22.5" customHeight="1">
      <c r="B164" s="484"/>
      <c r="C164" s="1453" t="s">
        <v>848</v>
      </c>
      <c r="D164" s="1453"/>
      <c r="E164" s="1453"/>
      <c r="F164" s="1453"/>
      <c r="G164" s="1453"/>
      <c r="H164" s="1453"/>
      <c r="I164" s="1453"/>
      <c r="J164" s="1453"/>
      <c r="K164" s="1453"/>
      <c r="L164" s="1453"/>
      <c r="M164" s="1453"/>
      <c r="N164" s="1453"/>
      <c r="O164" s="1453"/>
      <c r="P164" s="880"/>
      <c r="Q164" s="942"/>
      <c r="R164" s="942"/>
      <c r="S164" s="873"/>
      <c r="T164" s="369"/>
      <c r="U164" s="875"/>
      <c r="V164" s="875"/>
      <c r="W164" s="875"/>
      <c r="X164" s="875"/>
      <c r="Y164" s="370"/>
    </row>
    <row r="165" spans="2:28" s="860" customFormat="1" ht="51.75" customHeight="1">
      <c r="B165" s="484"/>
      <c r="C165" s="358"/>
      <c r="D165" s="359" t="s">
        <v>449</v>
      </c>
      <c r="E165" s="1442">
        <v>250000</v>
      </c>
      <c r="F165" s="1442"/>
      <c r="G165" s="1442"/>
      <c r="H165" s="358" t="s">
        <v>789</v>
      </c>
      <c r="I165" s="358"/>
      <c r="J165" s="358"/>
      <c r="K165" s="358"/>
      <c r="L165" s="1457" t="s">
        <v>794</v>
      </c>
      <c r="M165" s="1457"/>
      <c r="N165" s="1457"/>
      <c r="O165" s="1457"/>
      <c r="P165" s="1457"/>
      <c r="Q165" s="1468"/>
      <c r="R165" s="1468"/>
      <c r="S165" s="873"/>
      <c r="T165" s="369" t="s">
        <v>183</v>
      </c>
      <c r="U165" s="1458" t="str">
        <f>IF(Q165="認定",E165,"0")</f>
        <v>0</v>
      </c>
      <c r="V165" s="1458"/>
      <c r="W165" s="1458"/>
      <c r="X165" s="1458"/>
      <c r="Y165" s="370" t="s">
        <v>184</v>
      </c>
      <c r="AB165" s="860" t="s">
        <v>795</v>
      </c>
    </row>
    <row r="166" spans="2:28" ht="8.25" customHeight="1">
      <c r="B166" s="2"/>
      <c r="C166" s="1291"/>
      <c r="D166" s="1291"/>
      <c r="E166" s="1291"/>
      <c r="F166" s="1291"/>
      <c r="G166" s="1291"/>
      <c r="H166" s="1291"/>
      <c r="I166" s="1291"/>
      <c r="J166" s="1291"/>
      <c r="K166" s="1291"/>
      <c r="L166" s="1291"/>
      <c r="M166" s="1291"/>
      <c r="N166" s="1291"/>
      <c r="O166" s="1291"/>
      <c r="P166" s="343"/>
      <c r="Q166" s="343"/>
      <c r="R166" s="343"/>
      <c r="S166" s="9"/>
      <c r="T166" s="8"/>
      <c r="U166" s="352"/>
      <c r="V166" s="352"/>
      <c r="W166" s="352"/>
      <c r="X166" s="352"/>
      <c r="Y166" s="9"/>
    </row>
    <row r="167" spans="2:28" ht="9" customHeight="1">
      <c r="B167" s="2"/>
      <c r="D167" s="19"/>
      <c r="E167" s="20"/>
      <c r="F167" s="20"/>
      <c r="G167" s="18"/>
      <c r="H167" s="357"/>
      <c r="I167" s="357"/>
      <c r="M167" s="108"/>
      <c r="N167" s="182"/>
      <c r="O167" s="70"/>
      <c r="P167" s="70"/>
      <c r="Q167" s="28"/>
      <c r="R167" s="28"/>
      <c r="T167" s="166"/>
      <c r="U167" s="356"/>
      <c r="V167" s="356"/>
      <c r="W167" s="356"/>
      <c r="X167" s="356"/>
      <c r="Y167" s="167"/>
    </row>
    <row r="168" spans="2:28" ht="15" customHeight="1">
      <c r="B168" s="2"/>
      <c r="K168" s="1" t="s">
        <v>505</v>
      </c>
      <c r="P168" s="129"/>
      <c r="Q168" s="19"/>
      <c r="R168" s="19"/>
      <c r="S168" s="93"/>
      <c r="T168" s="8" t="s">
        <v>470</v>
      </c>
      <c r="U168" s="1433" t="e">
        <f>IF(P177="〇",(U76+U109+U113+U118+U134+U137+U141+U146+U150+U156+U159+U162+U165)*0.8,U76+U109+U113+U118+U134+U137+U141+U146+U150+U156+U159+U162+U165)</f>
        <v>#VALUE!</v>
      </c>
      <c r="V168" s="1433"/>
      <c r="W168" s="1433"/>
      <c r="X168" s="1433"/>
      <c r="Y168" s="9" t="s">
        <v>471</v>
      </c>
      <c r="AB168" s="82" t="e">
        <f>U168</f>
        <v>#VALUE!</v>
      </c>
    </row>
    <row r="169" spans="2:28" ht="6" customHeight="1" thickBot="1">
      <c r="B169" s="183"/>
      <c r="C169" s="184"/>
      <c r="D169" s="184"/>
      <c r="E169" s="184"/>
      <c r="F169" s="184"/>
      <c r="G169" s="184"/>
      <c r="H169" s="184"/>
      <c r="I169" s="184"/>
      <c r="J169" s="184"/>
      <c r="K169" s="184"/>
      <c r="L169" s="184"/>
      <c r="M169" s="184"/>
      <c r="N169" s="184"/>
      <c r="O169" s="184"/>
      <c r="P169" s="184"/>
      <c r="Q169" s="184"/>
      <c r="R169" s="184"/>
      <c r="S169" s="185"/>
      <c r="T169" s="183"/>
      <c r="U169" s="184"/>
      <c r="V169" s="184"/>
      <c r="W169" s="184"/>
      <c r="X169" s="184"/>
      <c r="Y169" s="185"/>
    </row>
    <row r="170" spans="2:28" ht="30" customHeight="1" thickTop="1">
      <c r="B170" s="1364" t="s">
        <v>506</v>
      </c>
      <c r="C170" s="1365"/>
      <c r="D170" s="1365"/>
      <c r="E170" s="1365"/>
      <c r="F170" s="1365"/>
      <c r="G170" s="1365"/>
      <c r="H170" s="1365"/>
      <c r="I170" s="1368"/>
      <c r="J170" s="1368"/>
      <c r="K170" s="1368"/>
      <c r="L170" s="1368"/>
      <c r="M170" s="1368"/>
      <c r="N170" s="1369"/>
      <c r="O170" s="1369"/>
      <c r="P170" s="1369"/>
      <c r="Q170" s="1369"/>
      <c r="R170" s="1369"/>
      <c r="S170" s="32"/>
      <c r="T170" s="1370" t="s">
        <v>507</v>
      </c>
      <c r="U170" s="1371"/>
      <c r="V170" s="1371"/>
      <c r="W170" s="1371"/>
      <c r="X170" s="1371"/>
      <c r="Y170" s="1372"/>
    </row>
    <row r="171" spans="2:28" ht="30" customHeight="1" thickBot="1">
      <c r="B171" s="1366"/>
      <c r="C171" s="1367"/>
      <c r="D171" s="1367"/>
      <c r="E171" s="1367"/>
      <c r="F171" s="1367"/>
      <c r="G171" s="1367"/>
      <c r="H171" s="1376" t="s">
        <v>508</v>
      </c>
      <c r="I171" s="1377"/>
      <c r="J171" s="1377"/>
      <c r="K171" s="1377"/>
      <c r="L171" s="1377"/>
      <c r="M171" s="1377"/>
      <c r="N171" s="1378">
        <f>'第2号様式別紙2-3（臨床研修（医師）事業計画書）'!F10</f>
        <v>7500000</v>
      </c>
      <c r="O171" s="1378"/>
      <c r="P171" s="1378"/>
      <c r="Q171" s="1378"/>
      <c r="R171" s="1378"/>
      <c r="S171" s="9" t="s">
        <v>168</v>
      </c>
      <c r="T171" s="1373"/>
      <c r="U171" s="1374"/>
      <c r="V171" s="1374"/>
      <c r="W171" s="1374"/>
      <c r="X171" s="1374"/>
      <c r="Y171" s="1375"/>
      <c r="AB171" s="186" t="e">
        <f>U168</f>
        <v>#VALUE!</v>
      </c>
    </row>
    <row r="172" spans="2:28" ht="17.25" customHeight="1">
      <c r="B172" s="33"/>
      <c r="C172" s="34"/>
      <c r="D172" s="34"/>
      <c r="E172" s="34"/>
      <c r="F172" s="34"/>
      <c r="G172" s="34"/>
      <c r="H172" s="34"/>
      <c r="I172" s="34"/>
      <c r="J172" s="97" t="s">
        <v>537</v>
      </c>
      <c r="S172" s="9"/>
      <c r="T172" s="8" t="s">
        <v>470</v>
      </c>
      <c r="U172" s="1434" t="e">
        <f>ROUNDDOWN(IF(N171&gt;7200000,U168*0.8,0),0)</f>
        <v>#VALUE!</v>
      </c>
      <c r="V172" s="1434"/>
      <c r="W172" s="1434"/>
      <c r="X172" s="1434"/>
      <c r="Y172" s="9" t="s">
        <v>471</v>
      </c>
      <c r="AB172" s="186" t="e">
        <f>U172</f>
        <v>#VALUE!</v>
      </c>
    </row>
    <row r="173" spans="2:28" ht="28.5" customHeight="1">
      <c r="B173" s="11"/>
      <c r="C173" s="35"/>
      <c r="D173" s="35"/>
      <c r="E173" s="35"/>
      <c r="F173" s="35"/>
      <c r="G173" s="35"/>
      <c r="H173" s="1381" t="s">
        <v>538</v>
      </c>
      <c r="I173" s="1381"/>
      <c r="J173" s="1381"/>
      <c r="K173" s="1381"/>
      <c r="L173" s="1381"/>
      <c r="M173" s="1381"/>
      <c r="N173" s="1381"/>
      <c r="O173" s="1381"/>
      <c r="P173" s="1381"/>
      <c r="Q173" s="1381"/>
      <c r="R173" s="1381"/>
      <c r="S173" s="1382"/>
      <c r="T173" s="1373" t="s">
        <v>511</v>
      </c>
      <c r="U173" s="1374"/>
      <c r="V173" s="1374"/>
      <c r="W173" s="1374"/>
      <c r="X173" s="1374"/>
      <c r="Y173" s="1375"/>
      <c r="AB173" s="82">
        <f>U175</f>
        <v>0</v>
      </c>
    </row>
    <row r="174" spans="2:28" ht="30" customHeight="1">
      <c r="B174" s="1383" t="s">
        <v>512</v>
      </c>
      <c r="C174" s="1384"/>
      <c r="D174" s="1384"/>
      <c r="E174" s="1384"/>
      <c r="F174" s="1384"/>
      <c r="G174" s="1384"/>
      <c r="H174" s="1387"/>
      <c r="I174" s="1387"/>
      <c r="J174" s="1387"/>
      <c r="K174" s="36"/>
      <c r="L174" s="36"/>
      <c r="M174" s="36"/>
      <c r="N174" s="37"/>
      <c r="O174" s="37"/>
      <c r="P174" s="37"/>
      <c r="Q174" s="37"/>
      <c r="R174" s="37"/>
      <c r="S174" s="38"/>
      <c r="T174" s="1373"/>
      <c r="U174" s="1374"/>
      <c r="V174" s="1374"/>
      <c r="W174" s="1374"/>
      <c r="X174" s="1374"/>
      <c r="Y174" s="1375"/>
    </row>
    <row r="175" spans="2:28" ht="30" customHeight="1" thickBot="1">
      <c r="B175" s="1385"/>
      <c r="C175" s="1386"/>
      <c r="D175" s="1386"/>
      <c r="E175" s="1386"/>
      <c r="F175" s="1386"/>
      <c r="G175" s="1386"/>
      <c r="H175" s="1388"/>
      <c r="I175" s="1389"/>
      <c r="J175" s="1389"/>
      <c r="K175" s="1389"/>
      <c r="L175" s="1389"/>
      <c r="M175" s="1389"/>
      <c r="N175" s="1390"/>
      <c r="O175" s="1390"/>
      <c r="P175" s="1390"/>
      <c r="Q175" s="1390"/>
      <c r="R175" s="1390"/>
      <c r="S175" s="9" t="s">
        <v>376</v>
      </c>
      <c r="T175" s="8" t="s">
        <v>470</v>
      </c>
      <c r="U175" s="1434">
        <f>ROUNDDOWN(IF(AND(N171&gt;6300000,N171&lt;=7200000),U168*0.9,0),0)</f>
        <v>0</v>
      </c>
      <c r="V175" s="1434"/>
      <c r="W175" s="1434"/>
      <c r="X175" s="1434"/>
      <c r="Y175" s="9" t="s">
        <v>471</v>
      </c>
    </row>
    <row r="176" spans="2:28" ht="43.5" customHeight="1">
      <c r="B176" s="1379" t="s">
        <v>513</v>
      </c>
      <c r="C176" s="1257"/>
      <c r="D176" s="1257"/>
      <c r="E176" s="1257"/>
      <c r="F176" s="1257"/>
      <c r="G176" s="1257"/>
      <c r="H176" s="1257"/>
      <c r="I176" s="1257"/>
      <c r="J176" s="1257"/>
      <c r="K176" s="1257"/>
      <c r="L176" s="1257"/>
      <c r="M176" s="1257"/>
      <c r="N176" s="1257"/>
      <c r="O176" s="1257"/>
      <c r="P176" s="1257"/>
      <c r="Q176" s="1257"/>
      <c r="R176" s="1257"/>
      <c r="S176" s="1380"/>
      <c r="T176" s="8"/>
      <c r="U176" s="346"/>
      <c r="V176" s="346"/>
      <c r="W176" s="346"/>
      <c r="X176" s="346"/>
      <c r="Y176" s="9"/>
    </row>
    <row r="177" spans="2:25" ht="48" customHeight="1">
      <c r="B177" s="1379" t="s">
        <v>787</v>
      </c>
      <c r="C177" s="1257"/>
      <c r="D177" s="1257"/>
      <c r="E177" s="1257"/>
      <c r="F177" s="1257"/>
      <c r="G177" s="1257"/>
      <c r="H177" s="1257"/>
      <c r="I177" s="1257"/>
      <c r="J177" s="1257"/>
      <c r="K177" s="1257"/>
      <c r="L177" s="1257"/>
      <c r="M177" s="1257"/>
      <c r="N177" s="1257"/>
      <c r="O177" s="179"/>
      <c r="P177" s="1484"/>
      <c r="Q177" s="1484"/>
      <c r="R177" s="179"/>
      <c r="S177" s="529"/>
      <c r="T177" s="8"/>
      <c r="U177" s="346"/>
      <c r="V177" s="346"/>
      <c r="W177" s="346"/>
      <c r="X177" s="346"/>
      <c r="Y177" s="9"/>
    </row>
    <row r="178" spans="2:25" ht="9.75" customHeight="1">
      <c r="B178" s="593"/>
      <c r="C178" s="592"/>
      <c r="D178" s="592"/>
      <c r="E178" s="592"/>
      <c r="F178" s="592"/>
      <c r="G178" s="592"/>
      <c r="H178" s="592"/>
      <c r="I178" s="592"/>
      <c r="J178" s="592"/>
      <c r="K178" s="592"/>
      <c r="L178" s="592"/>
      <c r="M178" s="592"/>
      <c r="N178" s="592"/>
      <c r="O178" s="579"/>
      <c r="P178" s="944"/>
      <c r="Q178" s="945"/>
      <c r="R178" s="579"/>
      <c r="S178" s="580"/>
      <c r="T178" s="8"/>
      <c r="U178" s="346"/>
      <c r="V178" s="346"/>
      <c r="W178" s="346"/>
      <c r="X178" s="346"/>
      <c r="Y178" s="9"/>
    </row>
    <row r="179" spans="2:25" s="802" customFormat="1" ht="48" customHeight="1">
      <c r="B179" s="1449" t="s">
        <v>786</v>
      </c>
      <c r="C179" s="1450"/>
      <c r="D179" s="1450"/>
      <c r="E179" s="1450"/>
      <c r="F179" s="1450"/>
      <c r="G179" s="1450"/>
      <c r="H179" s="1450"/>
      <c r="I179" s="1450"/>
      <c r="J179" s="1450"/>
      <c r="K179" s="1450"/>
      <c r="L179" s="1450"/>
      <c r="M179" s="1450"/>
      <c r="N179" s="1450"/>
      <c r="O179" s="835"/>
      <c r="P179" s="1485"/>
      <c r="Q179" s="1486"/>
      <c r="R179" s="837"/>
      <c r="S179" s="838"/>
      <c r="T179" s="839"/>
      <c r="U179" s="836"/>
      <c r="V179" s="836"/>
      <c r="W179" s="836"/>
      <c r="X179" s="836"/>
      <c r="Y179" s="840"/>
    </row>
    <row r="180" spans="2:25" s="822" customFormat="1">
      <c r="B180" s="828"/>
      <c r="C180" s="829"/>
      <c r="D180" s="829"/>
      <c r="E180" s="829"/>
      <c r="F180" s="829"/>
      <c r="G180" s="829"/>
      <c r="H180" s="829"/>
      <c r="I180" s="829"/>
      <c r="J180" s="829"/>
      <c r="K180" s="829"/>
      <c r="L180" s="829"/>
      <c r="M180" s="829"/>
      <c r="N180" s="829"/>
      <c r="O180" s="835"/>
      <c r="P180" s="946"/>
      <c r="Q180" s="946"/>
      <c r="R180" s="835"/>
      <c r="S180" s="838"/>
      <c r="T180" s="839"/>
      <c r="U180" s="836"/>
      <c r="V180" s="836"/>
      <c r="W180" s="836"/>
      <c r="X180" s="836"/>
      <c r="Y180" s="836"/>
    </row>
    <row r="181" spans="2:25" s="833" customFormat="1" ht="48" customHeight="1">
      <c r="B181" s="1445" t="s">
        <v>784</v>
      </c>
      <c r="C181" s="1446"/>
      <c r="D181" s="1446"/>
      <c r="E181" s="1446"/>
      <c r="F181" s="1446"/>
      <c r="G181" s="1446"/>
      <c r="H181" s="1446"/>
      <c r="I181" s="1446"/>
      <c r="J181" s="1446"/>
      <c r="K181" s="1446"/>
      <c r="L181" s="1446"/>
      <c r="M181" s="1446"/>
      <c r="N181" s="1446"/>
      <c r="O181" s="821"/>
      <c r="P181" s="1485"/>
      <c r="Q181" s="1486"/>
      <c r="R181" s="40"/>
      <c r="S181" s="42"/>
      <c r="T181" s="35"/>
      <c r="U181" s="35"/>
      <c r="V181" s="35"/>
      <c r="W181" s="35"/>
      <c r="X181" s="35"/>
      <c r="Y181" s="35"/>
    </row>
    <row r="182" spans="2:25" ht="15.75" customHeight="1">
      <c r="B182" s="187" t="s">
        <v>208</v>
      </c>
      <c r="C182" s="188"/>
      <c r="D182" s="188"/>
      <c r="E182" s="188"/>
      <c r="F182" s="188"/>
      <c r="G182" s="188"/>
      <c r="H182" s="188"/>
      <c r="I182" s="188"/>
      <c r="J182" s="188"/>
      <c r="K182" s="188"/>
      <c r="L182" s="188"/>
      <c r="M182" s="188"/>
      <c r="N182" s="188"/>
      <c r="O182" s="188"/>
      <c r="P182" s="188"/>
      <c r="Q182" s="188"/>
      <c r="R182" s="188"/>
      <c r="S182" s="188"/>
      <c r="T182" s="188"/>
      <c r="U182" s="188"/>
      <c r="V182" s="188"/>
      <c r="W182" s="188"/>
      <c r="X182" s="188"/>
      <c r="Y182" s="188"/>
    </row>
    <row r="183" spans="2:25" ht="11.1" customHeight="1">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row>
    <row r="184" spans="2:25" ht="11.25" customHeight="1">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row>
  </sheetData>
  <mergeCells count="273">
    <mergeCell ref="Q159:R159"/>
    <mergeCell ref="U159:X159"/>
    <mergeCell ref="E162:G162"/>
    <mergeCell ref="L162:P162"/>
    <mergeCell ref="Q162:R162"/>
    <mergeCell ref="U162:X162"/>
    <mergeCell ref="C164:O164"/>
    <mergeCell ref="E165:G165"/>
    <mergeCell ref="L165:P165"/>
    <mergeCell ref="Q165:R165"/>
    <mergeCell ref="U165:X165"/>
    <mergeCell ref="B181:N181"/>
    <mergeCell ref="P181:Q181"/>
    <mergeCell ref="B81:C81"/>
    <mergeCell ref="E81:G81"/>
    <mergeCell ref="M81:P81"/>
    <mergeCell ref="Q81:R81"/>
    <mergeCell ref="B179:N179"/>
    <mergeCell ref="P179:Q179"/>
    <mergeCell ref="B176:S176"/>
    <mergeCell ref="C166:O166"/>
    <mergeCell ref="E148:F148"/>
    <mergeCell ref="H148:I148"/>
    <mergeCell ref="N148:P148"/>
    <mergeCell ref="Q148:R148"/>
    <mergeCell ref="E142:F142"/>
    <mergeCell ref="H142:I142"/>
    <mergeCell ref="N142:P142"/>
    <mergeCell ref="Q142:R142"/>
    <mergeCell ref="D125:S126"/>
    <mergeCell ref="E100:G100"/>
    <mergeCell ref="B101:C101"/>
    <mergeCell ref="E101:G101"/>
    <mergeCell ref="M101:P101"/>
    <mergeCell ref="Q101:R101"/>
    <mergeCell ref="U172:X172"/>
    <mergeCell ref="H173:S173"/>
    <mergeCell ref="T173:Y174"/>
    <mergeCell ref="B174:G175"/>
    <mergeCell ref="H174:J174"/>
    <mergeCell ref="H175:M175"/>
    <mergeCell ref="N175:R175"/>
    <mergeCell ref="U175:X175"/>
    <mergeCell ref="B177:N177"/>
    <mergeCell ref="P177:Q177"/>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C154:O154"/>
    <mergeCell ref="E156:G156"/>
    <mergeCell ref="M156:P156"/>
    <mergeCell ref="Q156:R156"/>
    <mergeCell ref="U156:X156"/>
    <mergeCell ref="E159:G159"/>
    <mergeCell ref="L159:P159"/>
    <mergeCell ref="U148:X148"/>
    <mergeCell ref="U150:X150"/>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E102:G102"/>
    <mergeCell ref="B97:C97"/>
    <mergeCell ref="E97:G97"/>
    <mergeCell ref="M97:P97"/>
    <mergeCell ref="Q97:R97"/>
    <mergeCell ref="B99:C99"/>
    <mergeCell ref="E99:G99"/>
    <mergeCell ref="M99:P99"/>
    <mergeCell ref="Q99:R99"/>
    <mergeCell ref="B89:C89"/>
    <mergeCell ref="E89:G89"/>
    <mergeCell ref="M89:P89"/>
    <mergeCell ref="Q89:R89"/>
    <mergeCell ref="B92:S92"/>
    <mergeCell ref="B93:C93"/>
    <mergeCell ref="E93:G93"/>
    <mergeCell ref="M93:P93"/>
    <mergeCell ref="Q93:R93"/>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B51:Y51"/>
    <mergeCell ref="Q55:S55"/>
    <mergeCell ref="U55:X55"/>
    <mergeCell ref="B47:E47"/>
    <mergeCell ref="F47:I47"/>
    <mergeCell ref="J47:N47"/>
    <mergeCell ref="J32:M32"/>
    <mergeCell ref="T32:X32"/>
    <mergeCell ref="B33:Y34"/>
    <mergeCell ref="B35:Y36"/>
    <mergeCell ref="J39:M39"/>
    <mergeCell ref="U39:X39"/>
    <mergeCell ref="A3:Y3"/>
    <mergeCell ref="N6:Y6"/>
    <mergeCell ref="B8:Y9"/>
    <mergeCell ref="B13:L14"/>
    <mergeCell ref="M13:Y13"/>
    <mergeCell ref="M14:P14"/>
    <mergeCell ref="Q14:T14"/>
    <mergeCell ref="U14:Y14"/>
    <mergeCell ref="V17:X17"/>
    <mergeCell ref="M17:O17"/>
    <mergeCell ref="Q17:S17"/>
    <mergeCell ref="B95:C95"/>
    <mergeCell ref="E95:G95"/>
    <mergeCell ref="M95:P95"/>
    <mergeCell ref="Q95:R95"/>
    <mergeCell ref="M15:O15"/>
    <mergeCell ref="Q15:S15"/>
    <mergeCell ref="V15:X15"/>
    <mergeCell ref="M16:O16"/>
    <mergeCell ref="Q16:S16"/>
    <mergeCell ref="V16:X16"/>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s>
  <phoneticPr fontId="4"/>
  <conditionalFormatting sqref="B48">
    <cfRule type="containsBlanks" dxfId="95" priority="8">
      <formula>LEN(TRIM(B48))=0</formula>
    </cfRule>
  </conditionalFormatting>
  <conditionalFormatting sqref="C116">
    <cfRule type="containsBlanks" dxfId="93" priority="23">
      <formula>LEN(TRIM(C116))=0</formula>
    </cfRule>
  </conditionalFormatting>
  <conditionalFormatting sqref="C118">
    <cfRule type="containsBlanks" dxfId="92" priority="22">
      <formula>LEN(TRIM(C118))=0</formula>
    </cfRule>
  </conditionalFormatting>
  <conditionalFormatting sqref="C122">
    <cfRule type="containsBlanks" dxfId="91" priority="21">
      <formula>LEN(TRIM(C122))=0</formula>
    </cfRule>
  </conditionalFormatting>
  <conditionalFormatting sqref="C125">
    <cfRule type="containsBlanks" dxfId="90" priority="20">
      <formula>LEN(TRIM(C125))=0</formula>
    </cfRule>
  </conditionalFormatting>
  <conditionalFormatting sqref="F48">
    <cfRule type="containsBlanks" dxfId="89" priority="6">
      <formula>LEN(TRIM(F48))=0</formula>
    </cfRule>
  </conditionalFormatting>
  <conditionalFormatting sqref="I7">
    <cfRule type="containsBlanks" dxfId="87" priority="26" stopIfTrue="1">
      <formula>LEN(TRIM(I7))=0</formula>
    </cfRule>
  </conditionalFormatting>
  <conditionalFormatting sqref="J39:M39">
    <cfRule type="containsBlanks" dxfId="85" priority="16">
      <formula>LEN(TRIM(J39))=0</formula>
    </cfRule>
  </conditionalFormatting>
  <conditionalFormatting sqref="J40:M40">
    <cfRule type="containsBlanks" dxfId="83" priority="14">
      <formula>LEN(TRIM(J40))=0</formula>
    </cfRule>
  </conditionalFormatting>
  <conditionalFormatting sqref="K76 N76">
    <cfRule type="containsBlanks" dxfId="82" priority="24" stopIfTrue="1">
      <formula>LEN(TRIM(K76))=0</formula>
    </cfRule>
  </conditionalFormatting>
  <conditionalFormatting sqref="N175:R175">
    <cfRule type="containsBlanks" dxfId="81" priority="18">
      <formula>LEN(TRIM(N175))=0</formula>
    </cfRule>
  </conditionalFormatting>
  <conditionalFormatting sqref="N6:Y6">
    <cfRule type="containsBlanks" dxfId="80" priority="27" stopIfTrue="1">
      <formula>LEN(TRIM(N6))=0</formula>
    </cfRule>
  </conditionalFormatting>
  <conditionalFormatting sqref="O131:P131">
    <cfRule type="containsBlanks" dxfId="79" priority="19">
      <formula>LEN(TRIM(O131))=0</formula>
    </cfRule>
  </conditionalFormatting>
  <conditionalFormatting sqref="P177:Q177">
    <cfRule type="containsBlanks" dxfId="78" priority="4">
      <formula>LEN(TRIM(P177))=0</formula>
    </cfRule>
  </conditionalFormatting>
  <conditionalFormatting sqref="P179:Q179">
    <cfRule type="containsBlanks" dxfId="77" priority="3">
      <formula>LEN(TRIM(P179))=0</formula>
    </cfRule>
  </conditionalFormatting>
  <conditionalFormatting sqref="P181:Q181">
    <cfRule type="containsBlanks" dxfId="76" priority="2">
      <formula>LEN(TRIM(P181))=0</formula>
    </cfRule>
  </conditionalFormatting>
  <conditionalFormatting sqref="Q156:R156 Q159:R159 Q162:R162 Q165:R165">
    <cfRule type="containsBlanks" dxfId="75" priority="1">
      <formula>LEN(TRIM(Q156))=0</formula>
    </cfRule>
  </conditionalFormatting>
  <conditionalFormatting sqref="U39:X39">
    <cfRule type="containsBlanks" dxfId="73" priority="12">
      <formula>LEN(TRIM(U39))=0</formula>
    </cfRule>
  </conditionalFormatting>
  <conditionalFormatting sqref="U40:X40">
    <cfRule type="containsBlanks" dxfId="71" priority="10">
      <formula>LEN(TRIM(U40))=0</formula>
    </cfRule>
  </conditionalFormatting>
  <conditionalFormatting sqref="V59:Y62">
    <cfRule type="containsBlanks" dxfId="70" priority="25" stopIfTrue="1">
      <formula>LEN(TRIM(V59))=0</formula>
    </cfRule>
  </conditionalFormatting>
  <dataValidations count="8">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00000000-0002-0000-0D00-000000000000}">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00000000-0002-0000-0D00-000003000000}">
      <formula1>$AN$64:$AN$66</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00000000-0002-0000-0D00-000004000000}">
      <formula1>$AM$131:$AM$133</formula1>
    </dataValidation>
    <dataValidation type="list" allowBlank="1" showInputMessage="1" showErrorMessage="1" sqref="P177:Q177 P181:Q181 P179:Q179" xr:uid="{38109009-655A-4D6D-A2DA-6DC702159C98}">
      <formula1>"○"</formula1>
    </dataValidation>
    <dataValidation type="list" allowBlank="1" showInputMessage="1" showErrorMessage="1" sqref="P180:Q180" xr:uid="{4289A0C1-0A5D-4C08-BB75-0994727EAB1C}">
      <formula1>"〇"</formula1>
    </dataValidation>
    <dataValidation type="list" allowBlank="1" showInputMessage="1" showErrorMessage="1" sqref="Q165:R165" xr:uid="{465ED754-41A0-4B5D-B1B1-B83637947D2B}">
      <formula1>$AB$165</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rowBreaks count="3" manualBreakCount="3">
    <brk id="53" max="24" man="1"/>
    <brk id="71" max="24" man="1"/>
    <brk id="126" max="24" man="1"/>
  </rowBreaks>
  <drawing r:id="rId2"/>
  <extLst>
    <ext xmlns:x14="http://schemas.microsoft.com/office/spreadsheetml/2009/9/main" uri="{78C0D931-6437-407d-A8EE-F0AAD7539E65}">
      <x14:conditionalFormattings>
        <x14:conditionalFormatting xmlns:xm="http://schemas.microsoft.com/office/excel/2006/main">
          <x14:cfRule type="expression" priority="7" id="{90CDB143-785A-44CE-B6C0-2F387A7FA20E}">
            <xm:f>IF('第2号様式別紙2-1附表A1（１年次）（研修医厚生）'!AJ17="入力不可",TRUE,FALSE)</xm:f>
            <x14:dxf>
              <fill>
                <patternFill>
                  <bgColor theme="1"/>
                </patternFill>
              </fill>
            </x14:dxf>
          </x14:cfRule>
          <xm:sqref>B48:D48</xm:sqref>
        </x14:conditionalFormatting>
        <x14:conditionalFormatting xmlns:xm="http://schemas.microsoft.com/office/excel/2006/main">
          <x14:cfRule type="expression" priority="5"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5" id="{0AF11538-C767-4B4E-AB8C-F83C3281E7DF}">
            <xm:f>IF('第2号様式別紙2-1附表A1（１年次）（研修医厚生）'!AJ17="入力不可",TRUE,FALSE)</xm:f>
            <x14:dxf>
              <fill>
                <patternFill>
                  <bgColor theme="1"/>
                </patternFill>
              </fill>
            </x14:dxf>
          </x14:cfRule>
          <xm:sqref>J39:M39</xm:sqref>
        </x14:conditionalFormatting>
        <x14:conditionalFormatting xmlns:xm="http://schemas.microsoft.com/office/excel/2006/main">
          <x14:cfRule type="expression" priority="13"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A07062FF-5DEA-414B-A5BC-E43291E66076}">
            <xm:f>IF('第2号様式別紙2-1附表A1（１年次）（研修医厚生）'!AJ17="入力不可",TRUE,FALSE)</xm:f>
            <x14:dxf>
              <fill>
                <patternFill>
                  <bgColor theme="1"/>
                </patternFill>
              </fill>
            </x14:dxf>
          </x14:cfRule>
          <xm:sqref>U39:X39</xm:sqref>
        </x14:conditionalFormatting>
        <x14:conditionalFormatting xmlns:xm="http://schemas.microsoft.com/office/excel/2006/main">
          <x14:cfRule type="expression" priority="9"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IF('第2号様式別紙2-1附表A1（１年次）（研修医厚生）'!AI17="入力不可",FALSE,TRUE)</xm:f>
          </x14:formula1>
          <xm:sqref>J39:M39</xm:sqref>
        </x14:dataValidation>
        <x14:dataValidation type="custom" allowBlank="1" showInputMessage="1" showErrorMessage="1" xr:uid="{2097CC05-B8B2-4FF7-8EEF-8DE3AEFBFC85}">
          <x14:formula1>
            <xm:f>IF('第2号様式別紙2-1附表A1（１年次）（研修医厚生）'!AI17="入力不可",FALSE,TRUE)</xm:f>
          </x14:formula1>
          <xm:sqref>U39:X39</xm:sqref>
        </x14:dataValidation>
        <x14:dataValidation type="custom" allowBlank="1" showInputMessage="1" showErrorMessage="1" xr:uid="{1361A028-B80E-4694-9AE6-E68256C6CFB3}">
          <x14:formula1>
            <xm:f>IF('第2号様式別紙2-1附表A1（１年次）（研修医厚生）'!AI17="入力不可",FALSE,TRUE)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627</v>
      </c>
      <c r="B1" s="296"/>
    </row>
    <row r="2" spans="1:24" ht="14.25" thickBot="1">
      <c r="A2" s="123"/>
      <c r="V2" s="619">
        <v>0</v>
      </c>
      <c r="W2" s="121" t="s">
        <v>628</v>
      </c>
    </row>
    <row r="3" spans="1:24">
      <c r="Q3" s="620"/>
      <c r="R3" s="620"/>
      <c r="S3" s="620"/>
      <c r="T3" s="621" t="s">
        <v>595</v>
      </c>
    </row>
    <row r="4" spans="1:24">
      <c r="Q4" s="620"/>
      <c r="R4" s="620"/>
      <c r="S4" s="620"/>
      <c r="T4" s="621" t="s">
        <v>596</v>
      </c>
    </row>
    <row r="7" spans="1:24">
      <c r="A7" s="123" t="str">
        <f>VLOOKUP($V$2,$U$7:$X$10,2,0)</f>
        <v>　              　    　殿</v>
      </c>
      <c r="U7" s="121">
        <v>0</v>
      </c>
      <c r="V7" s="121" t="s">
        <v>629</v>
      </c>
      <c r="X7" s="121" t="s">
        <v>630</v>
      </c>
    </row>
    <row r="8" spans="1:24">
      <c r="U8" s="121">
        <v>1</v>
      </c>
      <c r="V8" s="121" t="s">
        <v>43</v>
      </c>
      <c r="X8" s="121" t="s">
        <v>631</v>
      </c>
    </row>
    <row r="9" spans="1:24">
      <c r="U9" s="121">
        <v>2</v>
      </c>
      <c r="V9" s="121" t="s">
        <v>56</v>
      </c>
      <c r="X9" s="121" t="s">
        <v>632</v>
      </c>
    </row>
    <row r="10" spans="1:24">
      <c r="N10" s="622" t="s">
        <v>598</v>
      </c>
      <c r="O10" s="620"/>
      <c r="P10" s="620"/>
      <c r="Q10" s="620"/>
      <c r="R10" s="620"/>
      <c r="S10" s="620"/>
      <c r="T10" s="620"/>
      <c r="U10" s="121">
        <v>3</v>
      </c>
      <c r="V10" s="121" t="s">
        <v>633</v>
      </c>
      <c r="X10" s="121" t="s">
        <v>632</v>
      </c>
    </row>
    <row r="11" spans="1:24">
      <c r="N11" s="622" t="s">
        <v>599</v>
      </c>
      <c r="O11" s="620"/>
      <c r="P11" s="620"/>
      <c r="Q11" s="620"/>
      <c r="R11" s="620"/>
      <c r="S11" s="620"/>
      <c r="T11" s="620"/>
    </row>
    <row r="12" spans="1:24">
      <c r="N12" s="622" t="s">
        <v>634</v>
      </c>
      <c r="O12" s="620"/>
      <c r="P12" s="620"/>
      <c r="Q12" s="620"/>
      <c r="R12" s="620"/>
      <c r="S12" s="620"/>
      <c r="T12" s="620"/>
    </row>
    <row r="17" spans="1:20">
      <c r="A17" s="1490" t="s">
        <v>601</v>
      </c>
      <c r="B17" s="1490"/>
      <c r="C17" s="1490"/>
      <c r="D17" s="1490"/>
      <c r="E17" s="1490"/>
      <c r="F17" s="1490"/>
      <c r="G17" s="1490"/>
      <c r="H17" s="1490"/>
      <c r="I17" s="1490"/>
      <c r="J17" s="1490"/>
      <c r="K17" s="1490"/>
      <c r="L17" s="1490"/>
      <c r="M17" s="1490"/>
      <c r="N17" s="1490"/>
      <c r="O17" s="1490"/>
      <c r="P17" s="1490"/>
      <c r="Q17" s="1490"/>
      <c r="R17" s="1490"/>
      <c r="S17" s="1490"/>
      <c r="T17" s="1490"/>
    </row>
    <row r="22" spans="1:20">
      <c r="B22" s="122"/>
    </row>
    <row r="23" spans="1:20">
      <c r="B23" s="1491" t="s">
        <v>635</v>
      </c>
      <c r="C23" s="1491"/>
      <c r="D23" s="1491"/>
      <c r="E23" s="1491"/>
      <c r="F23" s="1491"/>
      <c r="G23" s="1491"/>
      <c r="H23" s="1491"/>
      <c r="I23" s="1491"/>
      <c r="J23" s="1491"/>
      <c r="K23" s="1491"/>
      <c r="L23" s="1491"/>
      <c r="M23" s="121" t="s">
        <v>603</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492" t="s">
        <v>605</v>
      </c>
      <c r="C25" s="1492"/>
      <c r="D25" s="1492"/>
      <c r="E25" s="1492"/>
      <c r="F25" s="1492"/>
      <c r="G25" s="1492"/>
      <c r="H25" s="1492"/>
      <c r="I25" s="1492"/>
      <c r="J25" s="1492"/>
      <c r="K25" s="1492"/>
      <c r="L25" s="1492"/>
      <c r="M25" s="1492"/>
      <c r="N25" s="1492"/>
      <c r="O25" s="1492"/>
      <c r="P25" s="1492"/>
      <c r="Q25" s="1492"/>
      <c r="R25" s="1492"/>
    </row>
    <row r="26" spans="1:20">
      <c r="B26" s="123"/>
    </row>
    <row r="29" spans="1:20">
      <c r="B29" s="123" t="s">
        <v>636</v>
      </c>
    </row>
    <row r="30" spans="1:20">
      <c r="B30" s="121" t="s">
        <v>637</v>
      </c>
    </row>
    <row r="31" spans="1:20">
      <c r="B31" s="123"/>
    </row>
    <row r="32" spans="1:20">
      <c r="B32" s="123"/>
      <c r="O32" s="255" t="s">
        <v>609</v>
      </c>
      <c r="P32" s="1489"/>
      <c r="Q32" s="1489"/>
      <c r="R32" s="1489"/>
      <c r="S32" s="121" t="s">
        <v>610</v>
      </c>
    </row>
    <row r="35" spans="2:19">
      <c r="B35" s="121" t="s">
        <v>638</v>
      </c>
    </row>
    <row r="37" spans="2:19">
      <c r="O37" s="255" t="s">
        <v>609</v>
      </c>
      <c r="P37" s="1489"/>
      <c r="Q37" s="1489"/>
      <c r="R37" s="1489"/>
      <c r="S37" s="121" t="s">
        <v>610</v>
      </c>
    </row>
    <row r="40" spans="2:19">
      <c r="B40" s="123" t="s">
        <v>639</v>
      </c>
    </row>
    <row r="41" spans="2:19">
      <c r="B41" s="121" t="s">
        <v>640</v>
      </c>
    </row>
    <row r="42" spans="2:19">
      <c r="B42" s="123"/>
    </row>
    <row r="43" spans="2:19">
      <c r="O43" s="255" t="s">
        <v>609</v>
      </c>
      <c r="P43" s="1489"/>
      <c r="Q43" s="1489"/>
      <c r="R43" s="1489"/>
      <c r="S43" s="256" t="s">
        <v>610</v>
      </c>
    </row>
    <row r="46" spans="2:19">
      <c r="B46" s="123" t="s">
        <v>641</v>
      </c>
    </row>
    <row r="47" spans="2:19">
      <c r="B47" s="123"/>
    </row>
    <row r="48" spans="2:19">
      <c r="B48" s="123"/>
      <c r="O48" s="255" t="s">
        <v>609</v>
      </c>
      <c r="P48" s="1489"/>
      <c r="Q48" s="1489"/>
      <c r="R48" s="1489"/>
      <c r="S48" s="256" t="s">
        <v>610</v>
      </c>
    </row>
    <row r="49" spans="2:2">
      <c r="B49" s="123"/>
    </row>
    <row r="50" spans="2:2">
      <c r="B50" s="123"/>
    </row>
    <row r="51" spans="2:2">
      <c r="B51" s="124" t="s">
        <v>642</v>
      </c>
    </row>
    <row r="52" spans="2:2">
      <c r="B52" s="124" t="s">
        <v>643</v>
      </c>
    </row>
    <row r="53" spans="2:2">
      <c r="B53" s="124" t="s">
        <v>644</v>
      </c>
    </row>
    <row r="54" spans="2:2">
      <c r="B54" s="123" t="s">
        <v>607</v>
      </c>
    </row>
    <row r="56" spans="2:2">
      <c r="B56" s="257" t="s">
        <v>616</v>
      </c>
    </row>
    <row r="57" spans="2:2">
      <c r="B57" s="257" t="s">
        <v>617</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AB7" sqref="AB7"/>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645</v>
      </c>
      <c r="B1" s="295"/>
    </row>
    <row r="2" spans="1:12" ht="14.25" thickBot="1">
      <c r="H2" s="1493" t="s">
        <v>117</v>
      </c>
      <c r="I2" s="1493"/>
      <c r="K2" s="249" t="s">
        <v>118</v>
      </c>
      <c r="L2" s="250" t="s">
        <v>112</v>
      </c>
    </row>
    <row r="3" spans="1:12">
      <c r="H3" s="1493" t="s">
        <v>646</v>
      </c>
      <c r="I3" s="1493"/>
    </row>
    <row r="5" spans="1:12">
      <c r="A5" s="71" t="s">
        <v>736</v>
      </c>
    </row>
    <row r="8" spans="1:12">
      <c r="F8" s="71" t="s">
        <v>120</v>
      </c>
      <c r="G8" s="950"/>
      <c r="H8" s="950"/>
      <c r="I8" s="950"/>
    </row>
    <row r="9" spans="1:12">
      <c r="F9" s="71" t="s">
        <v>647</v>
      </c>
      <c r="G9" s="950"/>
      <c r="H9" s="950"/>
      <c r="I9" s="950"/>
    </row>
    <row r="16" spans="1:12">
      <c r="B16" s="1494"/>
      <c r="C16" s="1494"/>
      <c r="D16" s="71" t="s">
        <v>737</v>
      </c>
    </row>
    <row r="17" spans="1:9">
      <c r="A17" s="71" t="s">
        <v>648</v>
      </c>
    </row>
    <row r="23" spans="1:9">
      <c r="A23" s="952" t="s">
        <v>649</v>
      </c>
      <c r="B23" s="952"/>
      <c r="C23" s="952"/>
      <c r="D23" s="952"/>
      <c r="E23" s="952"/>
      <c r="F23" s="952"/>
      <c r="G23" s="952"/>
      <c r="H23" s="952"/>
      <c r="I23" s="952"/>
    </row>
    <row r="24" spans="1:9">
      <c r="A24" s="71" t="s">
        <v>650</v>
      </c>
    </row>
    <row r="28" spans="1:9">
      <c r="B28" s="71" t="s">
        <v>651</v>
      </c>
    </row>
    <row r="30" spans="1:9">
      <c r="B30" s="71" t="s">
        <v>652</v>
      </c>
    </row>
    <row r="32" spans="1:9">
      <c r="B32" s="71" t="s">
        <v>653</v>
      </c>
    </row>
  </sheetData>
  <mergeCells count="6">
    <mergeCell ref="A23:I23"/>
    <mergeCell ref="H2:I2"/>
    <mergeCell ref="H3:I3"/>
    <mergeCell ref="G8:I8"/>
    <mergeCell ref="G9:I9"/>
    <mergeCell ref="B16:C16"/>
  </mergeCells>
  <phoneticPr fontId="4"/>
  <conditionalFormatting sqref="G8:G9 B16:C16">
    <cfRule type="containsBlanks" dxfId="69"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0"/>
  <sheetViews>
    <sheetView view="pageBreakPreview" zoomScale="85" zoomScaleNormal="100" zoomScaleSheetLayoutView="85" workbookViewId="0">
      <selection activeCell="AB7" sqref="AB7"/>
    </sheetView>
  </sheetViews>
  <sheetFormatPr defaultRowHeight="13.5" outlineLevelCol="1"/>
  <cols>
    <col min="1" max="1" width="3.625" style="303" customWidth="1"/>
    <col min="2" max="2" width="24.625" style="303" customWidth="1"/>
    <col min="3" max="15" width="12.875" style="303" customWidth="1"/>
    <col min="16" max="16" width="11.875" style="303" customWidth="1" outlineLevel="1"/>
    <col min="17" max="260" width="9" style="303"/>
    <col min="261" max="261" width="14.375" style="303" customWidth="1"/>
    <col min="262" max="270" width="9.125" style="303" customWidth="1"/>
    <col min="271" max="271" width="12" style="303" customWidth="1"/>
    <col min="272" max="272" width="11.875" style="303" customWidth="1"/>
    <col min="273" max="516" width="9" style="303"/>
    <col min="517" max="517" width="14.375" style="303" customWidth="1"/>
    <col min="518" max="526" width="9.125" style="303" customWidth="1"/>
    <col min="527" max="527" width="12" style="303" customWidth="1"/>
    <col min="528" max="528" width="11.875" style="303" customWidth="1"/>
    <col min="529" max="772" width="9" style="303"/>
    <col min="773" max="773" width="14.375" style="303" customWidth="1"/>
    <col min="774" max="782" width="9.125" style="303" customWidth="1"/>
    <col min="783" max="783" width="12" style="303" customWidth="1"/>
    <col min="784" max="784" width="11.875" style="303" customWidth="1"/>
    <col min="785" max="1028" width="9" style="303"/>
    <col min="1029" max="1029" width="14.375" style="303" customWidth="1"/>
    <col min="1030" max="1038" width="9.125" style="303" customWidth="1"/>
    <col min="1039" max="1039" width="12" style="303" customWidth="1"/>
    <col min="1040" max="1040" width="11.875" style="303" customWidth="1"/>
    <col min="1041" max="1284" width="9" style="303"/>
    <col min="1285" max="1285" width="14.375" style="303" customWidth="1"/>
    <col min="1286" max="1294" width="9.125" style="303" customWidth="1"/>
    <col min="1295" max="1295" width="12" style="303" customWidth="1"/>
    <col min="1296" max="1296" width="11.875" style="303" customWidth="1"/>
    <col min="1297" max="1540" width="9" style="303"/>
    <col min="1541" max="1541" width="14.375" style="303" customWidth="1"/>
    <col min="1542" max="1550" width="9.125" style="303" customWidth="1"/>
    <col min="1551" max="1551" width="12" style="303" customWidth="1"/>
    <col min="1552" max="1552" width="11.875" style="303" customWidth="1"/>
    <col min="1553" max="1796" width="9" style="303"/>
    <col min="1797" max="1797" width="14.375" style="303" customWidth="1"/>
    <col min="1798" max="1806" width="9.125" style="303" customWidth="1"/>
    <col min="1807" max="1807" width="12" style="303" customWidth="1"/>
    <col min="1808" max="1808" width="11.875" style="303" customWidth="1"/>
    <col min="1809" max="2052" width="9" style="303"/>
    <col min="2053" max="2053" width="14.375" style="303" customWidth="1"/>
    <col min="2054" max="2062" width="9.125" style="303" customWidth="1"/>
    <col min="2063" max="2063" width="12" style="303" customWidth="1"/>
    <col min="2064" max="2064" width="11.875" style="303" customWidth="1"/>
    <col min="2065" max="2308" width="9" style="303"/>
    <col min="2309" max="2309" width="14.375" style="303" customWidth="1"/>
    <col min="2310" max="2318" width="9.125" style="303" customWidth="1"/>
    <col min="2319" max="2319" width="12" style="303" customWidth="1"/>
    <col min="2320" max="2320" width="11.875" style="303" customWidth="1"/>
    <col min="2321" max="2564" width="9" style="303"/>
    <col min="2565" max="2565" width="14.375" style="303" customWidth="1"/>
    <col min="2566" max="2574" width="9.125" style="303" customWidth="1"/>
    <col min="2575" max="2575" width="12" style="303" customWidth="1"/>
    <col min="2576" max="2576" width="11.875" style="303" customWidth="1"/>
    <col min="2577" max="2820" width="9" style="303"/>
    <col min="2821" max="2821" width="14.375" style="303" customWidth="1"/>
    <col min="2822" max="2830" width="9.125" style="303" customWidth="1"/>
    <col min="2831" max="2831" width="12" style="303" customWidth="1"/>
    <col min="2832" max="2832" width="11.875" style="303" customWidth="1"/>
    <col min="2833" max="3076" width="9" style="303"/>
    <col min="3077" max="3077" width="14.375" style="303" customWidth="1"/>
    <col min="3078" max="3086" width="9.125" style="303" customWidth="1"/>
    <col min="3087" max="3087" width="12" style="303" customWidth="1"/>
    <col min="3088" max="3088" width="11.875" style="303" customWidth="1"/>
    <col min="3089" max="3332" width="9" style="303"/>
    <col min="3333" max="3333" width="14.375" style="303" customWidth="1"/>
    <col min="3334" max="3342" width="9.125" style="303" customWidth="1"/>
    <col min="3343" max="3343" width="12" style="303" customWidth="1"/>
    <col min="3344" max="3344" width="11.875" style="303" customWidth="1"/>
    <col min="3345" max="3588" width="9" style="303"/>
    <col min="3589" max="3589" width="14.375" style="303" customWidth="1"/>
    <col min="3590" max="3598" width="9.125" style="303" customWidth="1"/>
    <col min="3599" max="3599" width="12" style="303" customWidth="1"/>
    <col min="3600" max="3600" width="11.875" style="303" customWidth="1"/>
    <col min="3601" max="3844" width="9" style="303"/>
    <col min="3845" max="3845" width="14.375" style="303" customWidth="1"/>
    <col min="3846" max="3854" width="9.125" style="303" customWidth="1"/>
    <col min="3855" max="3855" width="12" style="303" customWidth="1"/>
    <col min="3856" max="3856" width="11.875" style="303" customWidth="1"/>
    <col min="3857" max="4100" width="9" style="303"/>
    <col min="4101" max="4101" width="14.375" style="303" customWidth="1"/>
    <col min="4102" max="4110" width="9.125" style="303" customWidth="1"/>
    <col min="4111" max="4111" width="12" style="303" customWidth="1"/>
    <col min="4112" max="4112" width="11.875" style="303" customWidth="1"/>
    <col min="4113" max="4356" width="9" style="303"/>
    <col min="4357" max="4357" width="14.375" style="303" customWidth="1"/>
    <col min="4358" max="4366" width="9.125" style="303" customWidth="1"/>
    <col min="4367" max="4367" width="12" style="303" customWidth="1"/>
    <col min="4368" max="4368" width="11.875" style="303" customWidth="1"/>
    <col min="4369" max="4612" width="9" style="303"/>
    <col min="4613" max="4613" width="14.375" style="303" customWidth="1"/>
    <col min="4614" max="4622" width="9.125" style="303" customWidth="1"/>
    <col min="4623" max="4623" width="12" style="303" customWidth="1"/>
    <col min="4624" max="4624" width="11.875" style="303" customWidth="1"/>
    <col min="4625" max="4868" width="9" style="303"/>
    <col min="4869" max="4869" width="14.375" style="303" customWidth="1"/>
    <col min="4870" max="4878" width="9.125" style="303" customWidth="1"/>
    <col min="4879" max="4879" width="12" style="303" customWidth="1"/>
    <col min="4880" max="4880" width="11.875" style="303" customWidth="1"/>
    <col min="4881" max="5124" width="9" style="303"/>
    <col min="5125" max="5125" width="14.375" style="303" customWidth="1"/>
    <col min="5126" max="5134" width="9.125" style="303" customWidth="1"/>
    <col min="5135" max="5135" width="12" style="303" customWidth="1"/>
    <col min="5136" max="5136" width="11.875" style="303" customWidth="1"/>
    <col min="5137" max="5380" width="9" style="303"/>
    <col min="5381" max="5381" width="14.375" style="303" customWidth="1"/>
    <col min="5382" max="5390" width="9.125" style="303" customWidth="1"/>
    <col min="5391" max="5391" width="12" style="303" customWidth="1"/>
    <col min="5392" max="5392" width="11.875" style="303" customWidth="1"/>
    <col min="5393" max="5636" width="9" style="303"/>
    <col min="5637" max="5637" width="14.375" style="303" customWidth="1"/>
    <col min="5638" max="5646" width="9.125" style="303" customWidth="1"/>
    <col min="5647" max="5647" width="12" style="303" customWidth="1"/>
    <col min="5648" max="5648" width="11.875" style="303" customWidth="1"/>
    <col min="5649" max="5892" width="9" style="303"/>
    <col min="5893" max="5893" width="14.375" style="303" customWidth="1"/>
    <col min="5894" max="5902" width="9.125" style="303" customWidth="1"/>
    <col min="5903" max="5903" width="12" style="303" customWidth="1"/>
    <col min="5904" max="5904" width="11.875" style="303" customWidth="1"/>
    <col min="5905" max="6148" width="9" style="303"/>
    <col min="6149" max="6149" width="14.375" style="303" customWidth="1"/>
    <col min="6150" max="6158" width="9.125" style="303" customWidth="1"/>
    <col min="6159" max="6159" width="12" style="303" customWidth="1"/>
    <col min="6160" max="6160" width="11.875" style="303" customWidth="1"/>
    <col min="6161" max="6404" width="9" style="303"/>
    <col min="6405" max="6405" width="14.375" style="303" customWidth="1"/>
    <col min="6406" max="6414" width="9.125" style="303" customWidth="1"/>
    <col min="6415" max="6415" width="12" style="303" customWidth="1"/>
    <col min="6416" max="6416" width="11.875" style="303" customWidth="1"/>
    <col min="6417" max="6660" width="9" style="303"/>
    <col min="6661" max="6661" width="14.375" style="303" customWidth="1"/>
    <col min="6662" max="6670" width="9.125" style="303" customWidth="1"/>
    <col min="6671" max="6671" width="12" style="303" customWidth="1"/>
    <col min="6672" max="6672" width="11.875" style="303" customWidth="1"/>
    <col min="6673" max="6916" width="9" style="303"/>
    <col min="6917" max="6917" width="14.375" style="303" customWidth="1"/>
    <col min="6918" max="6926" width="9.125" style="303" customWidth="1"/>
    <col min="6927" max="6927" width="12" style="303" customWidth="1"/>
    <col min="6928" max="6928" width="11.875" style="303" customWidth="1"/>
    <col min="6929" max="7172" width="9" style="303"/>
    <col min="7173" max="7173" width="14.375" style="303" customWidth="1"/>
    <col min="7174" max="7182" width="9.125" style="303" customWidth="1"/>
    <col min="7183" max="7183" width="12" style="303" customWidth="1"/>
    <col min="7184" max="7184" width="11.875" style="303" customWidth="1"/>
    <col min="7185" max="7428" width="9" style="303"/>
    <col min="7429" max="7429" width="14.375" style="303" customWidth="1"/>
    <col min="7430" max="7438" width="9.125" style="303" customWidth="1"/>
    <col min="7439" max="7439" width="12" style="303" customWidth="1"/>
    <col min="7440" max="7440" width="11.875" style="303" customWidth="1"/>
    <col min="7441" max="7684" width="9" style="303"/>
    <col min="7685" max="7685" width="14.375" style="303" customWidth="1"/>
    <col min="7686" max="7694" width="9.125" style="303" customWidth="1"/>
    <col min="7695" max="7695" width="12" style="303" customWidth="1"/>
    <col min="7696" max="7696" width="11.875" style="303" customWidth="1"/>
    <col min="7697" max="7940" width="9" style="303"/>
    <col min="7941" max="7941" width="14.375" style="303" customWidth="1"/>
    <col min="7942" max="7950" width="9.125" style="303" customWidth="1"/>
    <col min="7951" max="7951" width="12" style="303" customWidth="1"/>
    <col min="7952" max="7952" width="11.875" style="303" customWidth="1"/>
    <col min="7953" max="8196" width="9" style="303"/>
    <col min="8197" max="8197" width="14.375" style="303" customWidth="1"/>
    <col min="8198" max="8206" width="9.125" style="303" customWidth="1"/>
    <col min="8207" max="8207" width="12" style="303" customWidth="1"/>
    <col min="8208" max="8208" width="11.875" style="303" customWidth="1"/>
    <col min="8209" max="8452" width="9" style="303"/>
    <col min="8453" max="8453" width="14.375" style="303" customWidth="1"/>
    <col min="8454" max="8462" width="9.125" style="303" customWidth="1"/>
    <col min="8463" max="8463" width="12" style="303" customWidth="1"/>
    <col min="8464" max="8464" width="11.875" style="303" customWidth="1"/>
    <col min="8465" max="8708" width="9" style="303"/>
    <col min="8709" max="8709" width="14.375" style="303" customWidth="1"/>
    <col min="8710" max="8718" width="9.125" style="303" customWidth="1"/>
    <col min="8719" max="8719" width="12" style="303" customWidth="1"/>
    <col min="8720" max="8720" width="11.875" style="303" customWidth="1"/>
    <col min="8721" max="8964" width="9" style="303"/>
    <col min="8965" max="8965" width="14.375" style="303" customWidth="1"/>
    <col min="8966" max="8974" width="9.125" style="303" customWidth="1"/>
    <col min="8975" max="8975" width="12" style="303" customWidth="1"/>
    <col min="8976" max="8976" width="11.875" style="303" customWidth="1"/>
    <col min="8977" max="9220" width="9" style="303"/>
    <col min="9221" max="9221" width="14.375" style="303" customWidth="1"/>
    <col min="9222" max="9230" width="9.125" style="303" customWidth="1"/>
    <col min="9231" max="9231" width="12" style="303" customWidth="1"/>
    <col min="9232" max="9232" width="11.875" style="303" customWidth="1"/>
    <col min="9233" max="9476" width="9" style="303"/>
    <col min="9477" max="9477" width="14.375" style="303" customWidth="1"/>
    <col min="9478" max="9486" width="9.125" style="303" customWidth="1"/>
    <col min="9487" max="9487" width="12" style="303" customWidth="1"/>
    <col min="9488" max="9488" width="11.875" style="303" customWidth="1"/>
    <col min="9489" max="9732" width="9" style="303"/>
    <col min="9733" max="9733" width="14.375" style="303" customWidth="1"/>
    <col min="9734" max="9742" width="9.125" style="303" customWidth="1"/>
    <col min="9743" max="9743" width="12" style="303" customWidth="1"/>
    <col min="9744" max="9744" width="11.875" style="303" customWidth="1"/>
    <col min="9745" max="9988" width="9" style="303"/>
    <col min="9989" max="9989" width="14.375" style="303" customWidth="1"/>
    <col min="9990" max="9998" width="9.125" style="303" customWidth="1"/>
    <col min="9999" max="9999" width="12" style="303" customWidth="1"/>
    <col min="10000" max="10000" width="11.875" style="303" customWidth="1"/>
    <col min="10001" max="10244" width="9" style="303"/>
    <col min="10245" max="10245" width="14.375" style="303" customWidth="1"/>
    <col min="10246" max="10254" width="9.125" style="303" customWidth="1"/>
    <col min="10255" max="10255" width="12" style="303" customWidth="1"/>
    <col min="10256" max="10256" width="11.875" style="303" customWidth="1"/>
    <col min="10257" max="10500" width="9" style="303"/>
    <col min="10501" max="10501" width="14.375" style="303" customWidth="1"/>
    <col min="10502" max="10510" width="9.125" style="303" customWidth="1"/>
    <col min="10511" max="10511" width="12" style="303" customWidth="1"/>
    <col min="10512" max="10512" width="11.875" style="303" customWidth="1"/>
    <col min="10513" max="10756" width="9" style="303"/>
    <col min="10757" max="10757" width="14.375" style="303" customWidth="1"/>
    <col min="10758" max="10766" width="9.125" style="303" customWidth="1"/>
    <col min="10767" max="10767" width="12" style="303" customWidth="1"/>
    <col min="10768" max="10768" width="11.875" style="303" customWidth="1"/>
    <col min="10769" max="11012" width="9" style="303"/>
    <col min="11013" max="11013" width="14.375" style="303" customWidth="1"/>
    <col min="11014" max="11022" width="9.125" style="303" customWidth="1"/>
    <col min="11023" max="11023" width="12" style="303" customWidth="1"/>
    <col min="11024" max="11024" width="11.875" style="303" customWidth="1"/>
    <col min="11025" max="11268" width="9" style="303"/>
    <col min="11269" max="11269" width="14.375" style="303" customWidth="1"/>
    <col min="11270" max="11278" width="9.125" style="303" customWidth="1"/>
    <col min="11279" max="11279" width="12" style="303" customWidth="1"/>
    <col min="11280" max="11280" width="11.875" style="303" customWidth="1"/>
    <col min="11281" max="11524" width="9" style="303"/>
    <col min="11525" max="11525" width="14.375" style="303" customWidth="1"/>
    <col min="11526" max="11534" width="9.125" style="303" customWidth="1"/>
    <col min="11535" max="11535" width="12" style="303" customWidth="1"/>
    <col min="11536" max="11536" width="11.875" style="303" customWidth="1"/>
    <col min="11537" max="11780" width="9" style="303"/>
    <col min="11781" max="11781" width="14.375" style="303" customWidth="1"/>
    <col min="11782" max="11790" width="9.125" style="303" customWidth="1"/>
    <col min="11791" max="11791" width="12" style="303" customWidth="1"/>
    <col min="11792" max="11792" width="11.875" style="303" customWidth="1"/>
    <col min="11793" max="12036" width="9" style="303"/>
    <col min="12037" max="12037" width="14.375" style="303" customWidth="1"/>
    <col min="12038" max="12046" width="9.125" style="303" customWidth="1"/>
    <col min="12047" max="12047" width="12" style="303" customWidth="1"/>
    <col min="12048" max="12048" width="11.875" style="303" customWidth="1"/>
    <col min="12049" max="12292" width="9" style="303"/>
    <col min="12293" max="12293" width="14.375" style="303" customWidth="1"/>
    <col min="12294" max="12302" width="9.125" style="303" customWidth="1"/>
    <col min="12303" max="12303" width="12" style="303" customWidth="1"/>
    <col min="12304" max="12304" width="11.875" style="303" customWidth="1"/>
    <col min="12305" max="12548" width="9" style="303"/>
    <col min="12549" max="12549" width="14.375" style="303" customWidth="1"/>
    <col min="12550" max="12558" width="9.125" style="303" customWidth="1"/>
    <col min="12559" max="12559" width="12" style="303" customWidth="1"/>
    <col min="12560" max="12560" width="11.875" style="303" customWidth="1"/>
    <col min="12561" max="12804" width="9" style="303"/>
    <col min="12805" max="12805" width="14.375" style="303" customWidth="1"/>
    <col min="12806" max="12814" width="9.125" style="303" customWidth="1"/>
    <col min="12815" max="12815" width="12" style="303" customWidth="1"/>
    <col min="12816" max="12816" width="11.875" style="303" customWidth="1"/>
    <col min="12817" max="13060" width="9" style="303"/>
    <col min="13061" max="13061" width="14.375" style="303" customWidth="1"/>
    <col min="13062" max="13070" width="9.125" style="303" customWidth="1"/>
    <col min="13071" max="13071" width="12" style="303" customWidth="1"/>
    <col min="13072" max="13072" width="11.875" style="303" customWidth="1"/>
    <col min="13073" max="13316" width="9" style="303"/>
    <col min="13317" max="13317" width="14.375" style="303" customWidth="1"/>
    <col min="13318" max="13326" width="9.125" style="303" customWidth="1"/>
    <col min="13327" max="13327" width="12" style="303" customWidth="1"/>
    <col min="13328" max="13328" width="11.875" style="303" customWidth="1"/>
    <col min="13329" max="13572" width="9" style="303"/>
    <col min="13573" max="13573" width="14.375" style="303" customWidth="1"/>
    <col min="13574" max="13582" width="9.125" style="303" customWidth="1"/>
    <col min="13583" max="13583" width="12" style="303" customWidth="1"/>
    <col min="13584" max="13584" width="11.875" style="303" customWidth="1"/>
    <col min="13585" max="13828" width="9" style="303"/>
    <col min="13829" max="13829" width="14.375" style="303" customWidth="1"/>
    <col min="13830" max="13838" width="9.125" style="303" customWidth="1"/>
    <col min="13839" max="13839" width="12" style="303" customWidth="1"/>
    <col min="13840" max="13840" width="11.875" style="303" customWidth="1"/>
    <col min="13841" max="14084" width="9" style="303"/>
    <col min="14085" max="14085" width="14.375" style="303" customWidth="1"/>
    <col min="14086" max="14094" width="9.125" style="303" customWidth="1"/>
    <col min="14095" max="14095" width="12" style="303" customWidth="1"/>
    <col min="14096" max="14096" width="11.875" style="303" customWidth="1"/>
    <col min="14097" max="14340" width="9" style="303"/>
    <col min="14341" max="14341" width="14.375" style="303" customWidth="1"/>
    <col min="14342" max="14350" width="9.125" style="303" customWidth="1"/>
    <col min="14351" max="14351" width="12" style="303" customWidth="1"/>
    <col min="14352" max="14352" width="11.875" style="303" customWidth="1"/>
    <col min="14353" max="14596" width="9" style="303"/>
    <col min="14597" max="14597" width="14.375" style="303" customWidth="1"/>
    <col min="14598" max="14606" width="9.125" style="303" customWidth="1"/>
    <col min="14607" max="14607" width="12" style="303" customWidth="1"/>
    <col min="14608" max="14608" width="11.875" style="303" customWidth="1"/>
    <col min="14609" max="14852" width="9" style="303"/>
    <col min="14853" max="14853" width="14.375" style="303" customWidth="1"/>
    <col min="14854" max="14862" width="9.125" style="303" customWidth="1"/>
    <col min="14863" max="14863" width="12" style="303" customWidth="1"/>
    <col min="14864" max="14864" width="11.875" style="303" customWidth="1"/>
    <col min="14865" max="15108" width="9" style="303"/>
    <col min="15109" max="15109" width="14.375" style="303" customWidth="1"/>
    <col min="15110" max="15118" width="9.125" style="303" customWidth="1"/>
    <col min="15119" max="15119" width="12" style="303" customWidth="1"/>
    <col min="15120" max="15120" width="11.875" style="303" customWidth="1"/>
    <col min="15121" max="15364" width="9" style="303"/>
    <col min="15365" max="15365" width="14.375" style="303" customWidth="1"/>
    <col min="15366" max="15374" width="9.125" style="303" customWidth="1"/>
    <col min="15375" max="15375" width="12" style="303" customWidth="1"/>
    <col min="15376" max="15376" width="11.875" style="303" customWidth="1"/>
    <col min="15377" max="15620" width="9" style="303"/>
    <col min="15621" max="15621" width="14.375" style="303" customWidth="1"/>
    <col min="15622" max="15630" width="9.125" style="303" customWidth="1"/>
    <col min="15631" max="15631" width="12" style="303" customWidth="1"/>
    <col min="15632" max="15632" width="11.875" style="303" customWidth="1"/>
    <col min="15633" max="15876" width="9" style="303"/>
    <col min="15877" max="15877" width="14.375" style="303" customWidth="1"/>
    <col min="15878" max="15886" width="9.125" style="303" customWidth="1"/>
    <col min="15887" max="15887" width="12" style="303" customWidth="1"/>
    <col min="15888" max="15888" width="11.875" style="303" customWidth="1"/>
    <col min="15889" max="16132" width="9" style="303"/>
    <col min="16133" max="16133" width="14.375" style="303" customWidth="1"/>
    <col min="16134" max="16142" width="9.125" style="303" customWidth="1"/>
    <col min="16143" max="16143" width="12" style="303" customWidth="1"/>
    <col min="16144" max="16144" width="11.875" style="303" customWidth="1"/>
    <col min="16145" max="16384" width="9" style="303"/>
  </cols>
  <sheetData>
    <row r="1" spans="2:16" ht="16.5" customHeight="1">
      <c r="B1" s="301" t="str">
        <f>"別紙１"&amp;IF(第4号様式!L2="臨床研修事業","ー１","")</f>
        <v>別紙１ー１</v>
      </c>
    </row>
    <row r="2" spans="2:16" ht="13.5" customHeight="1"/>
    <row r="3" spans="2:16" ht="23.25" customHeight="1">
      <c r="B3" s="623" t="s">
        <v>654</v>
      </c>
      <c r="C3" s="304"/>
      <c r="D3" s="304"/>
      <c r="E3" s="304"/>
      <c r="F3" s="304"/>
      <c r="G3" s="304"/>
      <c r="H3" s="304"/>
      <c r="I3" s="304"/>
      <c r="J3" s="304"/>
      <c r="K3" s="304"/>
      <c r="L3" s="304"/>
      <c r="M3" s="304"/>
      <c r="N3" s="304"/>
      <c r="O3" s="304"/>
    </row>
    <row r="4" spans="2:16" ht="23.25" customHeight="1">
      <c r="B4" s="304"/>
      <c r="C4" s="304"/>
      <c r="D4" s="304"/>
      <c r="E4" s="304"/>
      <c r="F4" s="304"/>
      <c r="G4" s="304"/>
      <c r="H4" s="304"/>
      <c r="I4" s="304"/>
      <c r="J4" s="304"/>
      <c r="K4" s="304"/>
      <c r="L4" s="304"/>
      <c r="M4" s="304"/>
      <c r="N4" s="304"/>
      <c r="O4" s="304"/>
      <c r="P4" s="303" t="str">
        <f>第4号様式!L2</f>
        <v>臨床研修事業</v>
      </c>
    </row>
    <row r="5" spans="2:16" ht="23.25" customHeight="1">
      <c r="B5" s="303" t="str">
        <f>CONCATENATE(1,"　",第4号様式!L2,"所要額")</f>
        <v>1　臨床研修事業所要額</v>
      </c>
    </row>
    <row r="6" spans="2:16" ht="17.25" customHeight="1">
      <c r="B6" s="1497" t="s">
        <v>180</v>
      </c>
      <c r="C6" s="1499" t="s">
        <v>141</v>
      </c>
      <c r="D6" s="624" t="s">
        <v>655</v>
      </c>
      <c r="E6" s="1499" t="s">
        <v>656</v>
      </c>
      <c r="F6" s="624" t="s">
        <v>144</v>
      </c>
      <c r="G6" s="1499" t="s">
        <v>657</v>
      </c>
      <c r="H6" s="1499" t="s">
        <v>658</v>
      </c>
      <c r="I6" s="1495" t="s">
        <v>659</v>
      </c>
      <c r="J6" s="1495" t="s">
        <v>660</v>
      </c>
      <c r="K6" s="1495" t="s">
        <v>661</v>
      </c>
      <c r="L6" s="1495" t="s">
        <v>662</v>
      </c>
      <c r="M6" s="1501" t="s">
        <v>663</v>
      </c>
      <c r="N6" s="1495" t="s">
        <v>664</v>
      </c>
      <c r="O6" s="1495" t="s">
        <v>665</v>
      </c>
    </row>
    <row r="7" spans="2:16" ht="17.25" customHeight="1">
      <c r="B7" s="1498"/>
      <c r="C7" s="1496"/>
      <c r="D7" s="625" t="s">
        <v>666</v>
      </c>
      <c r="E7" s="1496"/>
      <c r="F7" s="625" t="s">
        <v>153</v>
      </c>
      <c r="G7" s="1496"/>
      <c r="H7" s="1496"/>
      <c r="I7" s="1496"/>
      <c r="J7" s="1496"/>
      <c r="K7" s="1500"/>
      <c r="L7" s="1500"/>
      <c r="M7" s="1502"/>
      <c r="N7" s="1496"/>
      <c r="O7" s="1496"/>
    </row>
    <row r="8" spans="2:16" ht="17.25" customHeight="1">
      <c r="B8" s="1498"/>
      <c r="C8" s="1496"/>
      <c r="D8" s="625" t="s">
        <v>667</v>
      </c>
      <c r="E8" s="1496"/>
      <c r="F8" s="625" t="s">
        <v>668</v>
      </c>
      <c r="G8" s="1496"/>
      <c r="H8" s="1496"/>
      <c r="I8" s="1496"/>
      <c r="J8" s="1496"/>
      <c r="K8" s="1500"/>
      <c r="L8" s="1500"/>
      <c r="M8" s="1502"/>
      <c r="N8" s="1496"/>
      <c r="O8" s="1496"/>
    </row>
    <row r="9" spans="2:16" ht="17.25" customHeight="1">
      <c r="B9" s="626"/>
      <c r="C9" s="627" t="s">
        <v>669</v>
      </c>
      <c r="D9" s="628" t="s">
        <v>670</v>
      </c>
      <c r="E9" s="628" t="s">
        <v>671</v>
      </c>
      <c r="F9" s="628" t="s">
        <v>672</v>
      </c>
      <c r="G9" s="627" t="s">
        <v>673</v>
      </c>
      <c r="H9" s="627" t="s">
        <v>161</v>
      </c>
      <c r="I9" s="627" t="s">
        <v>162</v>
      </c>
      <c r="J9" s="627" t="s">
        <v>242</v>
      </c>
      <c r="K9" s="627" t="s">
        <v>674</v>
      </c>
      <c r="L9" s="627" t="s">
        <v>675</v>
      </c>
      <c r="M9" s="627" t="s">
        <v>250</v>
      </c>
      <c r="N9" s="627" t="s">
        <v>251</v>
      </c>
      <c r="O9" s="627" t="s">
        <v>252</v>
      </c>
    </row>
    <row r="10" spans="2:16" ht="16.5" customHeight="1">
      <c r="B10" s="629"/>
      <c r="C10" s="629" t="s">
        <v>166</v>
      </c>
      <c r="D10" s="629" t="s">
        <v>166</v>
      </c>
      <c r="E10" s="629" t="s">
        <v>166</v>
      </c>
      <c r="F10" s="629" t="s">
        <v>166</v>
      </c>
      <c r="G10" s="629" t="s">
        <v>166</v>
      </c>
      <c r="H10" s="629" t="s">
        <v>166</v>
      </c>
      <c r="I10" s="629" t="s">
        <v>168</v>
      </c>
      <c r="J10" s="629" t="s">
        <v>166</v>
      </c>
      <c r="K10" s="629" t="s">
        <v>166</v>
      </c>
      <c r="L10" s="629" t="s">
        <v>166</v>
      </c>
      <c r="M10" s="629" t="s">
        <v>166</v>
      </c>
      <c r="N10" s="629" t="s">
        <v>166</v>
      </c>
      <c r="O10" s="629" t="s">
        <v>166</v>
      </c>
    </row>
    <row r="11" spans="2:16" ht="29.25" customHeight="1">
      <c r="B11" s="326" t="s">
        <v>95</v>
      </c>
      <c r="C11" s="630"/>
      <c r="D11" s="631"/>
      <c r="E11" s="632" t="str">
        <f>IF(C11="","",C11-D11)</f>
        <v/>
      </c>
      <c r="F11" s="737">
        <f>F90</f>
        <v>0</v>
      </c>
      <c r="G11" s="738"/>
      <c r="H11" s="633" t="str">
        <f>IF(G11="","",MIN(G11,E11))</f>
        <v/>
      </c>
      <c r="I11" s="633" t="str">
        <f>IF(H11="","",IF(OR($P$4=#REF!,$P$4=#REF!),MIN(H11,F11)*0.5,MIN(H11,F11)))</f>
        <v/>
      </c>
      <c r="J11" s="633" t="str">
        <f>IF(I11="","",IFERROR(ROUNDDOWN(I11,-3),""))</f>
        <v/>
      </c>
      <c r="K11" s="634"/>
      <c r="L11" s="633" t="e">
        <f>J11-K11</f>
        <v>#VALUE!</v>
      </c>
      <c r="M11" s="635"/>
      <c r="N11" s="630"/>
      <c r="O11" s="633" t="str">
        <f>IF(M11="","",N11-(MIN(J11,M11)))</f>
        <v/>
      </c>
      <c r="P11" s="303">
        <v>76</v>
      </c>
    </row>
    <row r="12" spans="2:16" ht="29.25" customHeight="1">
      <c r="B12" s="326" t="s">
        <v>96</v>
      </c>
      <c r="C12" s="636"/>
      <c r="D12" s="637"/>
      <c r="E12" s="638" t="str">
        <f>IF(C12="","",C12-D12)</f>
        <v/>
      </c>
      <c r="F12" s="637"/>
      <c r="G12" s="739"/>
      <c r="H12" s="639" t="str">
        <f>IF(G12="","",MIN(G12,E12))</f>
        <v/>
      </c>
      <c r="I12" s="639" t="str">
        <f>IF(H12="","",IF(OR($P$4=#REF!,$P$4=#REF!),MIN(H12,F12)*0.5,MIN(H12,F12)))</f>
        <v/>
      </c>
      <c r="J12" s="633" t="str">
        <f>IF(I12="","",IFERROR(ROUNDDOWN(I12,-3),""))</f>
        <v/>
      </c>
      <c r="K12" s="640"/>
      <c r="L12" s="639" t="e">
        <f>J12-K12</f>
        <v>#VALUE!</v>
      </c>
      <c r="M12" s="641"/>
      <c r="N12" s="636"/>
      <c r="O12" s="639" t="str">
        <f>IF(M12="","",N12-(MIN(J12,M12)))</f>
        <v/>
      </c>
      <c r="P12" s="303">
        <v>77</v>
      </c>
    </row>
    <row r="13" spans="2:16" ht="24" customHeight="1">
      <c r="B13" s="146" t="s">
        <v>228</v>
      </c>
      <c r="C13" s="642" t="str">
        <f>IF(SUM(C11:C12)=0,"",SUM(C11:C12))</f>
        <v/>
      </c>
      <c r="D13" s="642" t="str">
        <f t="shared" ref="D13:O13" si="0">IF(SUM(D11:D12)=0,"",SUM(D11:D12))</f>
        <v/>
      </c>
      <c r="E13" s="642" t="str">
        <f t="shared" si="0"/>
        <v/>
      </c>
      <c r="F13" s="642" t="str">
        <f t="shared" si="0"/>
        <v/>
      </c>
      <c r="G13" s="642" t="str">
        <f t="shared" si="0"/>
        <v/>
      </c>
      <c r="H13" s="642" t="str">
        <f t="shared" si="0"/>
        <v/>
      </c>
      <c r="I13" s="642" t="str">
        <f t="shared" si="0"/>
        <v/>
      </c>
      <c r="J13" s="642" t="str">
        <f t="shared" si="0"/>
        <v/>
      </c>
      <c r="K13" s="642"/>
      <c r="L13" s="642"/>
      <c r="M13" s="642" t="str">
        <f t="shared" si="0"/>
        <v/>
      </c>
      <c r="N13" s="642" t="str">
        <f t="shared" si="0"/>
        <v/>
      </c>
      <c r="O13" s="642" t="str">
        <f t="shared" si="0"/>
        <v/>
      </c>
    </row>
    <row r="14" spans="2:16" ht="23.1" customHeight="1"/>
    <row r="15" spans="2:16" ht="23.25" customHeight="1">
      <c r="B15" s="303" t="s">
        <v>676</v>
      </c>
    </row>
    <row r="16" spans="2:16" ht="22.5" customHeight="1">
      <c r="B16" s="643" t="s">
        <v>171</v>
      </c>
      <c r="C16" s="644"/>
      <c r="D16" s="644"/>
      <c r="E16" s="643" t="s">
        <v>677</v>
      </c>
      <c r="F16" s="645"/>
      <c r="G16" s="643" t="s">
        <v>678</v>
      </c>
      <c r="H16" s="644"/>
      <c r="I16" s="644"/>
      <c r="J16" s="644"/>
      <c r="K16" s="644"/>
      <c r="L16" s="644"/>
      <c r="M16" s="644"/>
      <c r="N16" s="644"/>
      <c r="O16" s="646"/>
    </row>
    <row r="17" spans="2:16" ht="15.75" customHeight="1">
      <c r="B17" s="1503"/>
      <c r="C17" s="1504"/>
      <c r="D17" s="1505"/>
      <c r="E17" s="647"/>
      <c r="F17" s="648" t="s">
        <v>166</v>
      </c>
      <c r="G17" s="649"/>
      <c r="H17" s="649"/>
      <c r="I17" s="649"/>
      <c r="J17" s="649"/>
      <c r="K17" s="649"/>
      <c r="L17" s="649"/>
      <c r="M17" s="649"/>
      <c r="N17" s="649"/>
      <c r="O17" s="650"/>
    </row>
    <row r="18" spans="2:16" ht="15.75" customHeight="1">
      <c r="B18" s="996" t="s">
        <v>738</v>
      </c>
      <c r="C18" s="997"/>
      <c r="D18" s="998"/>
      <c r="E18" s="651"/>
      <c r="F18" s="652"/>
      <c r="G18" s="653"/>
      <c r="H18" s="653"/>
      <c r="I18" s="653"/>
      <c r="J18" s="653"/>
      <c r="K18" s="653"/>
      <c r="L18" s="653"/>
      <c r="M18" s="653"/>
      <c r="N18" s="653"/>
      <c r="O18" s="654"/>
      <c r="P18" s="303">
        <v>4</v>
      </c>
    </row>
    <row r="19" spans="2:16" ht="15.75" customHeight="1">
      <c r="B19" s="996" t="s">
        <v>739</v>
      </c>
      <c r="C19" s="997"/>
      <c r="D19" s="998"/>
      <c r="E19" s="651"/>
      <c r="F19" s="652"/>
      <c r="G19" s="653"/>
      <c r="H19" s="653"/>
      <c r="I19" s="653"/>
      <c r="J19" s="653"/>
      <c r="K19" s="653"/>
      <c r="L19" s="653"/>
      <c r="M19" s="653"/>
      <c r="N19" s="653"/>
      <c r="O19" s="654"/>
      <c r="P19" s="303">
        <v>5</v>
      </c>
    </row>
    <row r="20" spans="2:16" ht="15.75" customHeight="1">
      <c r="B20" s="996" t="s">
        <v>687</v>
      </c>
      <c r="C20" s="997"/>
      <c r="D20" s="998"/>
      <c r="E20" s="651"/>
      <c r="F20" s="654"/>
      <c r="G20" s="653"/>
      <c r="H20" s="653"/>
      <c r="I20" s="653"/>
      <c r="J20" s="653"/>
      <c r="K20" s="653"/>
      <c r="L20" s="653"/>
      <c r="M20" s="653"/>
      <c r="N20" s="653"/>
      <c r="O20" s="654"/>
      <c r="P20" s="303">
        <v>6</v>
      </c>
    </row>
    <row r="21" spans="2:16" ht="15.75" customHeight="1">
      <c r="B21" s="996" t="s">
        <v>688</v>
      </c>
      <c r="C21" s="997"/>
      <c r="D21" s="998"/>
      <c r="E21" s="651"/>
      <c r="F21" s="654"/>
      <c r="G21" s="653"/>
      <c r="H21" s="653"/>
      <c r="I21" s="653"/>
      <c r="J21" s="653"/>
      <c r="K21" s="653"/>
      <c r="L21" s="653"/>
      <c r="M21" s="653"/>
      <c r="N21" s="653"/>
      <c r="O21" s="654"/>
      <c r="P21" s="303">
        <v>7</v>
      </c>
    </row>
    <row r="22" spans="2:16" ht="15.75" customHeight="1">
      <c r="B22" s="996" t="s">
        <v>689</v>
      </c>
      <c r="C22" s="997"/>
      <c r="D22" s="998"/>
      <c r="E22" s="651"/>
      <c r="F22" s="654"/>
      <c r="G22" s="653"/>
      <c r="H22" s="653"/>
      <c r="I22" s="653"/>
      <c r="J22" s="653"/>
      <c r="K22" s="653"/>
      <c r="L22" s="653"/>
      <c r="M22" s="653"/>
      <c r="N22" s="653"/>
      <c r="O22" s="654"/>
      <c r="P22" s="303">
        <v>8</v>
      </c>
    </row>
    <row r="23" spans="2:16" ht="15.75" customHeight="1">
      <c r="B23" s="996" t="s">
        <v>690</v>
      </c>
      <c r="C23" s="997"/>
      <c r="D23" s="998"/>
      <c r="E23" s="651"/>
      <c r="F23" s="654"/>
      <c r="G23" s="653"/>
      <c r="H23" s="653"/>
      <c r="I23" s="653"/>
      <c r="J23" s="653"/>
      <c r="K23" s="653"/>
      <c r="L23" s="653"/>
      <c r="M23" s="653"/>
      <c r="N23" s="653"/>
      <c r="O23" s="654"/>
      <c r="P23" s="303">
        <v>9</v>
      </c>
    </row>
    <row r="24" spans="2:16" ht="15.75" customHeight="1">
      <c r="B24" s="996" t="s">
        <v>691</v>
      </c>
      <c r="C24" s="997"/>
      <c r="D24" s="998"/>
      <c r="E24" s="651"/>
      <c r="F24" s="654"/>
      <c r="G24" s="653"/>
      <c r="H24" s="653"/>
      <c r="I24" s="653"/>
      <c r="J24" s="653"/>
      <c r="K24" s="653"/>
      <c r="L24" s="653"/>
      <c r="M24" s="653"/>
      <c r="N24" s="653"/>
      <c r="O24" s="654"/>
      <c r="P24" s="303">
        <v>10</v>
      </c>
    </row>
    <row r="25" spans="2:16" ht="15.75" customHeight="1">
      <c r="B25" s="996" t="s">
        <v>692</v>
      </c>
      <c r="C25" s="997"/>
      <c r="D25" s="998"/>
      <c r="E25" s="651"/>
      <c r="F25" s="654"/>
      <c r="G25" s="653"/>
      <c r="H25" s="653"/>
      <c r="I25" s="653"/>
      <c r="J25" s="653"/>
      <c r="K25" s="653"/>
      <c r="L25" s="653"/>
      <c r="M25" s="653"/>
      <c r="N25" s="653"/>
      <c r="O25" s="654"/>
      <c r="P25" s="303">
        <v>11</v>
      </c>
    </row>
    <row r="26" spans="2:16" ht="15.75" customHeight="1">
      <c r="B26" s="996" t="s">
        <v>66</v>
      </c>
      <c r="C26" s="997"/>
      <c r="D26" s="998"/>
      <c r="E26" s="651"/>
      <c r="F26" s="654"/>
      <c r="G26" s="653"/>
      <c r="H26" s="653"/>
      <c r="I26" s="653"/>
      <c r="J26" s="653"/>
      <c r="K26" s="653"/>
      <c r="L26" s="653"/>
      <c r="M26" s="653"/>
      <c r="N26" s="653"/>
      <c r="O26" s="654"/>
      <c r="P26" s="303">
        <v>12</v>
      </c>
    </row>
    <row r="27" spans="2:16" ht="15.75" customHeight="1">
      <c r="B27" s="996" t="s">
        <v>740</v>
      </c>
      <c r="C27" s="997"/>
      <c r="D27" s="998"/>
      <c r="E27" s="651"/>
      <c r="F27" s="654"/>
      <c r="G27" s="653"/>
      <c r="H27" s="653"/>
      <c r="I27" s="653"/>
      <c r="J27" s="653"/>
      <c r="K27" s="653"/>
      <c r="L27" s="653"/>
      <c r="M27" s="653"/>
      <c r="N27" s="653"/>
      <c r="O27" s="654"/>
      <c r="P27" s="303">
        <v>13</v>
      </c>
    </row>
    <row r="28" spans="2:16" ht="15.75" customHeight="1">
      <c r="B28" s="996" t="s">
        <v>741</v>
      </c>
      <c r="C28" s="997"/>
      <c r="D28" s="998"/>
      <c r="E28" s="651"/>
      <c r="F28" s="654"/>
      <c r="G28" s="653"/>
      <c r="H28" s="653"/>
      <c r="I28" s="653"/>
      <c r="J28" s="653"/>
      <c r="K28" s="653"/>
      <c r="L28" s="653"/>
      <c r="M28" s="653"/>
      <c r="N28" s="653"/>
      <c r="O28" s="654"/>
      <c r="P28" s="303">
        <v>14</v>
      </c>
    </row>
    <row r="29" spans="2:16" ht="15.75" customHeight="1">
      <c r="B29" s="996" t="s">
        <v>742</v>
      </c>
      <c r="C29" s="997"/>
      <c r="D29" s="998"/>
      <c r="E29" s="651"/>
      <c r="F29" s="654"/>
      <c r="G29" s="653"/>
      <c r="H29" s="653"/>
      <c r="I29" s="653"/>
      <c r="J29" s="653"/>
      <c r="K29" s="653"/>
      <c r="L29" s="653"/>
      <c r="M29" s="653"/>
      <c r="N29" s="653"/>
      <c r="O29" s="654"/>
      <c r="P29" s="303">
        <v>15</v>
      </c>
    </row>
    <row r="30" spans="2:16" ht="15.75" customHeight="1">
      <c r="B30" s="996" t="s">
        <v>70</v>
      </c>
      <c r="C30" s="997"/>
      <c r="D30" s="998"/>
      <c r="E30" s="651"/>
      <c r="F30" s="654"/>
      <c r="G30" s="653"/>
      <c r="H30" s="653"/>
      <c r="I30" s="653"/>
      <c r="J30" s="653"/>
      <c r="K30" s="653"/>
      <c r="L30" s="653"/>
      <c r="M30" s="653"/>
      <c r="N30" s="653"/>
      <c r="O30" s="654"/>
      <c r="P30" s="303">
        <v>16</v>
      </c>
    </row>
    <row r="31" spans="2:16" ht="15.75" customHeight="1">
      <c r="B31" s="996" t="s">
        <v>743</v>
      </c>
      <c r="C31" s="997"/>
      <c r="D31" s="998"/>
      <c r="E31" s="651"/>
      <c r="F31" s="654"/>
      <c r="G31" s="653"/>
      <c r="H31" s="653"/>
      <c r="I31" s="653"/>
      <c r="J31" s="653"/>
      <c r="K31" s="653"/>
      <c r="L31" s="653"/>
      <c r="M31" s="653"/>
      <c r="N31" s="653"/>
      <c r="O31" s="654"/>
      <c r="P31" s="303">
        <v>17</v>
      </c>
    </row>
    <row r="32" spans="2:16" ht="15.75" customHeight="1">
      <c r="B32" s="996" t="s">
        <v>702</v>
      </c>
      <c r="C32" s="997"/>
      <c r="D32" s="998"/>
      <c r="E32" s="651"/>
      <c r="F32" s="654"/>
      <c r="G32" s="653"/>
      <c r="H32" s="653"/>
      <c r="I32" s="653"/>
      <c r="J32" s="653"/>
      <c r="K32" s="653"/>
      <c r="L32" s="653"/>
      <c r="M32" s="653"/>
      <c r="N32" s="653"/>
      <c r="O32" s="654"/>
      <c r="P32" s="303">
        <v>18</v>
      </c>
    </row>
    <row r="33" spans="2:16" ht="15.75" customHeight="1">
      <c r="B33" s="996" t="s">
        <v>704</v>
      </c>
      <c r="C33" s="997"/>
      <c r="D33" s="998"/>
      <c r="E33" s="651"/>
      <c r="F33" s="654"/>
      <c r="G33" s="653"/>
      <c r="H33" s="653"/>
      <c r="I33" s="653"/>
      <c r="J33" s="653"/>
      <c r="K33" s="653"/>
      <c r="L33" s="653"/>
      <c r="M33" s="653"/>
      <c r="N33" s="653"/>
      <c r="O33" s="654"/>
      <c r="P33" s="303">
        <v>19</v>
      </c>
    </row>
    <row r="34" spans="2:16" ht="15.75" customHeight="1">
      <c r="B34" s="996" t="s">
        <v>70</v>
      </c>
      <c r="C34" s="997"/>
      <c r="D34" s="998"/>
      <c r="E34" s="651"/>
      <c r="F34" s="654"/>
      <c r="G34" s="653"/>
      <c r="H34" s="653"/>
      <c r="I34" s="653"/>
      <c r="J34" s="653"/>
      <c r="K34" s="653"/>
      <c r="L34" s="653"/>
      <c r="M34" s="653"/>
      <c r="N34" s="653"/>
      <c r="O34" s="654"/>
      <c r="P34" s="303">
        <v>20</v>
      </c>
    </row>
    <row r="35" spans="2:16" ht="15.75" customHeight="1">
      <c r="B35" s="996" t="s">
        <v>744</v>
      </c>
      <c r="C35" s="997"/>
      <c r="D35" s="998"/>
      <c r="E35" s="651"/>
      <c r="F35" s="654"/>
      <c r="G35" s="653"/>
      <c r="H35" s="653"/>
      <c r="I35" s="653"/>
      <c r="J35" s="653"/>
      <c r="K35" s="653"/>
      <c r="L35" s="653"/>
      <c r="M35" s="653"/>
      <c r="N35" s="653"/>
      <c r="O35" s="654"/>
      <c r="P35" s="303">
        <v>21</v>
      </c>
    </row>
    <row r="36" spans="2:16" ht="15.75" customHeight="1">
      <c r="B36" s="996" t="s">
        <v>70</v>
      </c>
      <c r="C36" s="997"/>
      <c r="D36" s="998"/>
      <c r="E36" s="651"/>
      <c r="F36" s="654"/>
      <c r="G36" s="653"/>
      <c r="H36" s="653"/>
      <c r="I36" s="653"/>
      <c r="J36" s="653"/>
      <c r="K36" s="653"/>
      <c r="L36" s="653"/>
      <c r="M36" s="653"/>
      <c r="N36" s="653"/>
      <c r="O36" s="654"/>
      <c r="P36" s="303">
        <v>22</v>
      </c>
    </row>
    <row r="37" spans="2:16" ht="15.75" customHeight="1">
      <c r="B37" s="996" t="s">
        <v>745</v>
      </c>
      <c r="C37" s="997"/>
      <c r="D37" s="998"/>
      <c r="E37" s="651"/>
      <c r="F37" s="654"/>
      <c r="G37" s="653"/>
      <c r="H37" s="653"/>
      <c r="I37" s="653"/>
      <c r="J37" s="653"/>
      <c r="K37" s="653"/>
      <c r="L37" s="653"/>
      <c r="M37" s="653"/>
      <c r="N37" s="653"/>
      <c r="O37" s="654"/>
      <c r="P37" s="303">
        <v>23</v>
      </c>
    </row>
    <row r="38" spans="2:16" ht="15.75" customHeight="1">
      <c r="B38" s="996" t="s">
        <v>741</v>
      </c>
      <c r="C38" s="997"/>
      <c r="D38" s="998"/>
      <c r="E38" s="651"/>
      <c r="F38" s="654"/>
      <c r="G38" s="653"/>
      <c r="H38" s="653"/>
      <c r="I38" s="653"/>
      <c r="J38" s="653"/>
      <c r="K38" s="653"/>
      <c r="L38" s="653"/>
      <c r="M38" s="653"/>
      <c r="N38" s="653"/>
      <c r="O38" s="654"/>
      <c r="P38" s="303">
        <v>24</v>
      </c>
    </row>
    <row r="39" spans="2:16" ht="15.75" customHeight="1">
      <c r="B39" s="996" t="s">
        <v>742</v>
      </c>
      <c r="C39" s="997"/>
      <c r="D39" s="998"/>
      <c r="E39" s="651"/>
      <c r="F39" s="654"/>
      <c r="G39" s="653"/>
      <c r="H39" s="653"/>
      <c r="I39" s="653"/>
      <c r="J39" s="653"/>
      <c r="K39" s="653"/>
      <c r="L39" s="653"/>
      <c r="M39" s="653"/>
      <c r="N39" s="653"/>
      <c r="O39" s="654"/>
      <c r="P39" s="303">
        <v>25</v>
      </c>
    </row>
    <row r="40" spans="2:16" ht="15.75" customHeight="1">
      <c r="B40" s="996" t="s">
        <v>704</v>
      </c>
      <c r="C40" s="997"/>
      <c r="D40" s="998"/>
      <c r="E40" s="651"/>
      <c r="F40" s="654"/>
      <c r="G40" s="653"/>
      <c r="H40" s="653"/>
      <c r="I40" s="653"/>
      <c r="J40" s="653"/>
      <c r="K40" s="653"/>
      <c r="L40" s="653"/>
      <c r="M40" s="653"/>
      <c r="N40" s="653"/>
      <c r="O40" s="654"/>
      <c r="P40" s="303">
        <v>26</v>
      </c>
    </row>
    <row r="41" spans="2:16" ht="15.75" customHeight="1">
      <c r="B41" s="996" t="s">
        <v>687</v>
      </c>
      <c r="C41" s="997"/>
      <c r="D41" s="998"/>
      <c r="E41" s="651"/>
      <c r="F41" s="654"/>
      <c r="G41" s="653"/>
      <c r="H41" s="653"/>
      <c r="I41" s="653"/>
      <c r="J41" s="653"/>
      <c r="K41" s="653"/>
      <c r="L41" s="653"/>
      <c r="M41" s="653"/>
      <c r="N41" s="653"/>
      <c r="O41" s="654"/>
      <c r="P41" s="303">
        <v>27</v>
      </c>
    </row>
    <row r="42" spans="2:16" ht="15.75" customHeight="1">
      <c r="B42" s="996" t="s">
        <v>70</v>
      </c>
      <c r="C42" s="997"/>
      <c r="D42" s="998"/>
      <c r="E42" s="651"/>
      <c r="F42" s="654"/>
      <c r="G42" s="653"/>
      <c r="H42" s="653"/>
      <c r="I42" s="653"/>
      <c r="J42" s="653"/>
      <c r="K42" s="653"/>
      <c r="L42" s="653"/>
      <c r="M42" s="653"/>
      <c r="N42" s="653"/>
      <c r="O42" s="654"/>
      <c r="P42" s="303">
        <v>28</v>
      </c>
    </row>
    <row r="43" spans="2:16" ht="15.75" customHeight="1">
      <c r="B43" s="996" t="s">
        <v>746</v>
      </c>
      <c r="C43" s="997"/>
      <c r="D43" s="998"/>
      <c r="E43" s="651"/>
      <c r="F43" s="654"/>
      <c r="G43" s="653"/>
      <c r="H43" s="653"/>
      <c r="I43" s="653"/>
      <c r="J43" s="653"/>
      <c r="K43" s="653"/>
      <c r="L43" s="653"/>
      <c r="M43" s="653"/>
      <c r="N43" s="653"/>
      <c r="O43" s="654"/>
      <c r="P43" s="303">
        <v>29</v>
      </c>
    </row>
    <row r="44" spans="2:16" ht="15.75" customHeight="1">
      <c r="B44" s="996" t="s">
        <v>688</v>
      </c>
      <c r="C44" s="997"/>
      <c r="D44" s="998"/>
      <c r="E44" s="651"/>
      <c r="F44" s="654"/>
      <c r="G44" s="653"/>
      <c r="H44" s="653"/>
      <c r="I44" s="653"/>
      <c r="J44" s="653"/>
      <c r="K44" s="653"/>
      <c r="L44" s="653"/>
      <c r="M44" s="653"/>
      <c r="N44" s="653"/>
      <c r="O44" s="654"/>
      <c r="P44" s="303">
        <v>30</v>
      </c>
    </row>
    <row r="45" spans="2:16" ht="15.75" customHeight="1">
      <c r="B45" s="996" t="s">
        <v>747</v>
      </c>
      <c r="C45" s="997"/>
      <c r="D45" s="998"/>
      <c r="E45" s="651"/>
      <c r="F45" s="654"/>
      <c r="G45" s="653"/>
      <c r="H45" s="653"/>
      <c r="I45" s="653"/>
      <c r="J45" s="653"/>
      <c r="K45" s="653"/>
      <c r="L45" s="653"/>
      <c r="M45" s="653"/>
      <c r="N45" s="653"/>
      <c r="O45" s="654"/>
      <c r="P45" s="303">
        <v>31</v>
      </c>
    </row>
    <row r="46" spans="2:16" ht="15.75" customHeight="1">
      <c r="B46" s="996" t="s">
        <v>748</v>
      </c>
      <c r="C46" s="997"/>
      <c r="D46" s="998"/>
      <c r="E46" s="651"/>
      <c r="F46" s="654"/>
      <c r="G46" s="653"/>
      <c r="H46" s="653"/>
      <c r="I46" s="653"/>
      <c r="J46" s="653"/>
      <c r="K46" s="653"/>
      <c r="L46" s="653"/>
      <c r="M46" s="653"/>
      <c r="N46" s="653"/>
      <c r="O46" s="654"/>
      <c r="P46" s="303">
        <v>32</v>
      </c>
    </row>
    <row r="47" spans="2:16" ht="15.75" customHeight="1">
      <c r="B47" s="996" t="s">
        <v>70</v>
      </c>
      <c r="C47" s="997"/>
      <c r="D47" s="998"/>
      <c r="E47" s="651"/>
      <c r="F47" s="654"/>
      <c r="G47" s="653"/>
      <c r="H47" s="653"/>
      <c r="I47" s="653"/>
      <c r="J47" s="653"/>
      <c r="K47" s="653"/>
      <c r="L47" s="653"/>
      <c r="M47" s="653"/>
      <c r="N47" s="653"/>
      <c r="O47" s="654"/>
      <c r="P47" s="303">
        <v>33</v>
      </c>
    </row>
    <row r="48" spans="2:16" ht="15.75" customHeight="1">
      <c r="B48" s="996" t="s">
        <v>749</v>
      </c>
      <c r="C48" s="997"/>
      <c r="D48" s="998"/>
      <c r="E48" s="651"/>
      <c r="F48" s="654"/>
      <c r="G48" s="653"/>
      <c r="H48" s="653"/>
      <c r="I48" s="653"/>
      <c r="J48" s="653"/>
      <c r="K48" s="653"/>
      <c r="L48" s="653"/>
      <c r="M48" s="653"/>
      <c r="N48" s="653"/>
      <c r="O48" s="654"/>
      <c r="P48" s="303">
        <v>34</v>
      </c>
    </row>
    <row r="49" spans="2:16" ht="15.75" customHeight="1">
      <c r="B49" s="996" t="s">
        <v>750</v>
      </c>
      <c r="C49" s="997"/>
      <c r="D49" s="998"/>
      <c r="E49" s="651"/>
      <c r="F49" s="654"/>
      <c r="G49" s="653"/>
      <c r="H49" s="653"/>
      <c r="I49" s="653"/>
      <c r="J49" s="653"/>
      <c r="K49" s="653"/>
      <c r="L49" s="653"/>
      <c r="M49" s="653"/>
      <c r="N49" s="653"/>
      <c r="O49" s="654"/>
      <c r="P49" s="303">
        <v>35</v>
      </c>
    </row>
    <row r="50" spans="2:16" ht="15.75" customHeight="1">
      <c r="B50" s="996" t="s">
        <v>751</v>
      </c>
      <c r="C50" s="997"/>
      <c r="D50" s="998"/>
      <c r="E50" s="651"/>
      <c r="F50" s="654"/>
      <c r="G50" s="653"/>
      <c r="H50" s="653"/>
      <c r="I50" s="653"/>
      <c r="J50" s="653"/>
      <c r="K50" s="653"/>
      <c r="L50" s="653"/>
      <c r="M50" s="653"/>
      <c r="N50" s="653"/>
      <c r="O50" s="654"/>
      <c r="P50" s="303">
        <v>36</v>
      </c>
    </row>
    <row r="51" spans="2:16" ht="15.75" customHeight="1">
      <c r="B51" s="996" t="s">
        <v>689</v>
      </c>
      <c r="C51" s="997"/>
      <c r="D51" s="998"/>
      <c r="E51" s="651"/>
      <c r="F51" s="654"/>
      <c r="G51" s="653"/>
      <c r="H51" s="653"/>
      <c r="I51" s="653"/>
      <c r="J51" s="653"/>
      <c r="K51" s="653"/>
      <c r="L51" s="653"/>
      <c r="M51" s="653"/>
      <c r="N51" s="653"/>
      <c r="O51" s="654"/>
      <c r="P51" s="303">
        <v>37</v>
      </c>
    </row>
    <row r="52" spans="2:16" ht="15.75" customHeight="1">
      <c r="B52" s="996" t="s">
        <v>70</v>
      </c>
      <c r="C52" s="997"/>
      <c r="D52" s="998"/>
      <c r="E52" s="651"/>
      <c r="F52" s="654"/>
      <c r="G52" s="653"/>
      <c r="H52" s="653"/>
      <c r="I52" s="653"/>
      <c r="J52" s="653"/>
      <c r="K52" s="653"/>
      <c r="L52" s="653"/>
      <c r="M52" s="653"/>
      <c r="N52" s="653"/>
      <c r="O52" s="654"/>
      <c r="P52" s="303">
        <v>38</v>
      </c>
    </row>
    <row r="53" spans="2:16" ht="15.75" customHeight="1">
      <c r="B53" s="996" t="s">
        <v>752</v>
      </c>
      <c r="C53" s="997"/>
      <c r="D53" s="998"/>
      <c r="E53" s="651"/>
      <c r="F53" s="654"/>
      <c r="G53" s="653"/>
      <c r="H53" s="653"/>
      <c r="I53" s="653"/>
      <c r="J53" s="653"/>
      <c r="K53" s="653"/>
      <c r="L53" s="653"/>
      <c r="M53" s="653"/>
      <c r="N53" s="653"/>
      <c r="O53" s="654"/>
      <c r="P53" s="303">
        <v>39</v>
      </c>
    </row>
    <row r="54" spans="2:16" ht="15.75" customHeight="1">
      <c r="B54" s="996" t="s">
        <v>688</v>
      </c>
      <c r="C54" s="997"/>
      <c r="D54" s="998"/>
      <c r="E54" s="651"/>
      <c r="F54" s="654"/>
      <c r="G54" s="653"/>
      <c r="H54" s="653"/>
      <c r="I54" s="653"/>
      <c r="J54" s="653"/>
      <c r="K54" s="653"/>
      <c r="L54" s="653"/>
      <c r="M54" s="653"/>
      <c r="N54" s="653"/>
      <c r="O54" s="654"/>
      <c r="P54" s="303">
        <v>40</v>
      </c>
    </row>
    <row r="55" spans="2:16" ht="15.75" customHeight="1">
      <c r="B55" s="996" t="s">
        <v>70</v>
      </c>
      <c r="C55" s="997"/>
      <c r="D55" s="998"/>
      <c r="E55" s="651"/>
      <c r="F55" s="654"/>
      <c r="G55" s="653"/>
      <c r="H55" s="653"/>
      <c r="I55" s="653"/>
      <c r="J55" s="653"/>
      <c r="K55" s="653"/>
      <c r="L55" s="653"/>
      <c r="M55" s="653"/>
      <c r="N55" s="653"/>
      <c r="O55" s="654"/>
      <c r="P55" s="303">
        <v>41</v>
      </c>
    </row>
    <row r="56" spans="2:16" ht="15.75" customHeight="1">
      <c r="B56" s="996" t="s">
        <v>753</v>
      </c>
      <c r="C56" s="997"/>
      <c r="D56" s="998"/>
      <c r="E56" s="651"/>
      <c r="F56" s="654"/>
      <c r="G56" s="653"/>
      <c r="H56" s="653"/>
      <c r="I56" s="653"/>
      <c r="J56" s="653"/>
      <c r="K56" s="653"/>
      <c r="L56" s="653"/>
      <c r="M56" s="653"/>
      <c r="N56" s="653"/>
      <c r="O56" s="654"/>
      <c r="P56" s="303">
        <v>42</v>
      </c>
    </row>
    <row r="57" spans="2:16" ht="15.75" customHeight="1">
      <c r="B57" s="996" t="s">
        <v>754</v>
      </c>
      <c r="C57" s="997"/>
      <c r="D57" s="998"/>
      <c r="E57" s="651"/>
      <c r="F57" s="654"/>
      <c r="G57" s="653"/>
      <c r="H57" s="653"/>
      <c r="I57" s="653"/>
      <c r="J57" s="653"/>
      <c r="K57" s="653"/>
      <c r="L57" s="653"/>
      <c r="M57" s="653"/>
      <c r="N57" s="653"/>
      <c r="O57" s="654"/>
      <c r="P57" s="303">
        <v>43</v>
      </c>
    </row>
    <row r="58" spans="2:16" ht="15.75" customHeight="1">
      <c r="B58" s="996" t="s">
        <v>755</v>
      </c>
      <c r="C58" s="997"/>
      <c r="D58" s="998"/>
      <c r="E58" s="651"/>
      <c r="F58" s="654"/>
      <c r="G58" s="653"/>
      <c r="H58" s="653"/>
      <c r="I58" s="653"/>
      <c r="J58" s="653"/>
      <c r="K58" s="653"/>
      <c r="L58" s="653"/>
      <c r="M58" s="653"/>
      <c r="N58" s="653"/>
      <c r="O58" s="654"/>
      <c r="P58" s="303">
        <v>44</v>
      </c>
    </row>
    <row r="59" spans="2:16" ht="15.75" customHeight="1">
      <c r="B59" s="996" t="s">
        <v>756</v>
      </c>
      <c r="C59" s="997"/>
      <c r="D59" s="998"/>
      <c r="E59" s="651"/>
      <c r="F59" s="654"/>
      <c r="G59" s="653"/>
      <c r="H59" s="653"/>
      <c r="I59" s="653"/>
      <c r="J59" s="653"/>
      <c r="K59" s="653"/>
      <c r="L59" s="653"/>
      <c r="M59" s="653"/>
      <c r="N59" s="653"/>
      <c r="O59" s="654"/>
      <c r="P59" s="303">
        <v>45</v>
      </c>
    </row>
    <row r="60" spans="2:16" ht="15.75" customHeight="1">
      <c r="B60" s="996" t="s">
        <v>757</v>
      </c>
      <c r="C60" s="997"/>
      <c r="D60" s="998"/>
      <c r="E60" s="651"/>
      <c r="F60" s="654"/>
      <c r="G60" s="653"/>
      <c r="H60" s="653"/>
      <c r="I60" s="653"/>
      <c r="J60" s="653"/>
      <c r="K60" s="653"/>
      <c r="L60" s="653"/>
      <c r="M60" s="653"/>
      <c r="N60" s="653"/>
      <c r="O60" s="654"/>
      <c r="P60" s="303">
        <v>46</v>
      </c>
    </row>
    <row r="61" spans="2:16" ht="15.75" customHeight="1">
      <c r="B61" s="996" t="s">
        <v>70</v>
      </c>
      <c r="C61" s="997"/>
      <c r="D61" s="998"/>
      <c r="E61" s="651"/>
      <c r="F61" s="654"/>
      <c r="G61" s="653"/>
      <c r="H61" s="653"/>
      <c r="I61" s="653"/>
      <c r="J61" s="653"/>
      <c r="K61" s="653"/>
      <c r="L61" s="653"/>
      <c r="M61" s="653"/>
      <c r="N61" s="653"/>
      <c r="O61" s="654"/>
      <c r="P61" s="303">
        <v>47</v>
      </c>
    </row>
    <row r="62" spans="2:16" ht="15.75" customHeight="1">
      <c r="B62" s="996" t="s">
        <v>70</v>
      </c>
      <c r="C62" s="997"/>
      <c r="D62" s="998"/>
      <c r="E62" s="651"/>
      <c r="F62" s="654"/>
      <c r="G62" s="653"/>
      <c r="H62" s="653"/>
      <c r="I62" s="653"/>
      <c r="J62" s="653"/>
      <c r="K62" s="653"/>
      <c r="L62" s="653"/>
      <c r="M62" s="653"/>
      <c r="N62" s="653"/>
      <c r="O62" s="654"/>
      <c r="P62" s="303">
        <v>48</v>
      </c>
    </row>
    <row r="63" spans="2:16" ht="15.75" customHeight="1">
      <c r="B63" s="996" t="s">
        <v>758</v>
      </c>
      <c r="C63" s="997"/>
      <c r="D63" s="998"/>
      <c r="E63" s="651"/>
      <c r="F63" s="654"/>
      <c r="G63" s="653"/>
      <c r="H63" s="653"/>
      <c r="I63" s="653"/>
      <c r="J63" s="653"/>
      <c r="K63" s="653"/>
      <c r="L63" s="653"/>
      <c r="M63" s="653"/>
      <c r="N63" s="653"/>
      <c r="O63" s="654"/>
      <c r="P63" s="303">
        <v>49</v>
      </c>
    </row>
    <row r="64" spans="2:16" ht="15.75" customHeight="1">
      <c r="B64" s="996" t="s">
        <v>702</v>
      </c>
      <c r="C64" s="997"/>
      <c r="D64" s="998"/>
      <c r="E64" s="651"/>
      <c r="F64" s="654"/>
      <c r="G64" s="653"/>
      <c r="H64" s="653"/>
      <c r="I64" s="653"/>
      <c r="J64" s="653"/>
      <c r="K64" s="653"/>
      <c r="L64" s="653"/>
      <c r="M64" s="653"/>
      <c r="N64" s="653"/>
      <c r="O64" s="654"/>
      <c r="P64" s="303">
        <v>50</v>
      </c>
    </row>
    <row r="65" spans="2:16" ht="15.75" customHeight="1">
      <c r="B65" s="996" t="s">
        <v>704</v>
      </c>
      <c r="C65" s="997"/>
      <c r="D65" s="998"/>
      <c r="E65" s="651"/>
      <c r="F65" s="654"/>
      <c r="G65" s="653"/>
      <c r="H65" s="653"/>
      <c r="I65" s="653"/>
      <c r="J65" s="653"/>
      <c r="K65" s="653"/>
      <c r="L65" s="653"/>
      <c r="M65" s="653"/>
      <c r="N65" s="653"/>
      <c r="O65" s="654"/>
      <c r="P65" s="303">
        <v>51</v>
      </c>
    </row>
    <row r="66" spans="2:16" ht="15.75" customHeight="1">
      <c r="B66" s="996" t="s">
        <v>759</v>
      </c>
      <c r="C66" s="997"/>
      <c r="D66" s="998"/>
      <c r="E66" s="651"/>
      <c r="F66" s="654"/>
      <c r="G66" s="653"/>
      <c r="H66" s="653"/>
      <c r="I66" s="653"/>
      <c r="J66" s="653"/>
      <c r="K66" s="653"/>
      <c r="L66" s="653"/>
      <c r="M66" s="653"/>
      <c r="N66" s="653"/>
      <c r="O66" s="654"/>
      <c r="P66" s="303">
        <v>52</v>
      </c>
    </row>
    <row r="67" spans="2:16" ht="15.75" customHeight="1">
      <c r="B67" s="996" t="s">
        <v>687</v>
      </c>
      <c r="C67" s="997"/>
      <c r="D67" s="998"/>
      <c r="E67" s="651"/>
      <c r="F67" s="654"/>
      <c r="G67" s="653"/>
      <c r="H67" s="653"/>
      <c r="I67" s="653"/>
      <c r="J67" s="653"/>
      <c r="K67" s="653"/>
      <c r="L67" s="653"/>
      <c r="M67" s="653"/>
      <c r="N67" s="653"/>
      <c r="O67" s="654"/>
      <c r="P67" s="303">
        <v>53</v>
      </c>
    </row>
    <row r="68" spans="2:16" ht="15.75" customHeight="1">
      <c r="B68" s="996" t="s">
        <v>688</v>
      </c>
      <c r="C68" s="997"/>
      <c r="D68" s="998"/>
      <c r="E68" s="651"/>
      <c r="F68" s="654"/>
      <c r="G68" s="653"/>
      <c r="H68" s="653"/>
      <c r="I68" s="653"/>
      <c r="J68" s="653"/>
      <c r="K68" s="653"/>
      <c r="L68" s="653"/>
      <c r="M68" s="653"/>
      <c r="N68" s="653"/>
      <c r="O68" s="654"/>
      <c r="P68" s="303">
        <v>54</v>
      </c>
    </row>
    <row r="69" spans="2:16" ht="15.75" customHeight="1">
      <c r="B69" s="996" t="s">
        <v>692</v>
      </c>
      <c r="C69" s="997"/>
      <c r="D69" s="998"/>
      <c r="E69" s="651"/>
      <c r="F69" s="654"/>
      <c r="G69" s="653"/>
      <c r="H69" s="653"/>
      <c r="I69" s="653"/>
      <c r="J69" s="653"/>
      <c r="K69" s="653"/>
      <c r="L69" s="653"/>
      <c r="M69" s="653"/>
      <c r="N69" s="653"/>
      <c r="O69" s="654"/>
      <c r="P69" s="303">
        <v>55</v>
      </c>
    </row>
    <row r="70" spans="2:16" ht="15.75" customHeight="1">
      <c r="B70" s="996" t="s">
        <v>70</v>
      </c>
      <c r="C70" s="997"/>
      <c r="D70" s="998"/>
      <c r="E70" s="651"/>
      <c r="F70" s="654"/>
      <c r="G70" s="653"/>
      <c r="H70" s="653"/>
      <c r="I70" s="653"/>
      <c r="J70" s="653"/>
      <c r="K70" s="653"/>
      <c r="L70" s="653"/>
      <c r="M70" s="653"/>
      <c r="N70" s="653"/>
      <c r="O70" s="654"/>
      <c r="P70" s="303">
        <v>56</v>
      </c>
    </row>
    <row r="71" spans="2:16" ht="15.75" customHeight="1">
      <c r="B71" s="996" t="s">
        <v>693</v>
      </c>
      <c r="C71" s="997"/>
      <c r="D71" s="998"/>
      <c r="E71" s="651"/>
      <c r="F71" s="654"/>
      <c r="G71" s="653"/>
      <c r="H71" s="653"/>
      <c r="I71" s="653"/>
      <c r="J71" s="653"/>
      <c r="K71" s="653"/>
      <c r="L71" s="653"/>
      <c r="M71" s="653"/>
      <c r="N71" s="653"/>
      <c r="O71" s="654"/>
    </row>
    <row r="72" spans="2:16" ht="15.75" customHeight="1">
      <c r="B72" s="996" t="s">
        <v>693</v>
      </c>
      <c r="C72" s="997"/>
      <c r="D72" s="998"/>
      <c r="E72" s="651"/>
      <c r="F72" s="654"/>
      <c r="G72" s="653"/>
      <c r="H72" s="653"/>
      <c r="I72" s="653"/>
      <c r="J72" s="653"/>
      <c r="K72" s="653"/>
      <c r="L72" s="653"/>
      <c r="M72" s="653"/>
      <c r="N72" s="653"/>
      <c r="O72" s="654"/>
    </row>
    <row r="73" spans="2:16" ht="15.75" customHeight="1">
      <c r="B73" s="996" t="s">
        <v>693</v>
      </c>
      <c r="C73" s="997"/>
      <c r="D73" s="998"/>
      <c r="E73" s="651"/>
      <c r="F73" s="654"/>
      <c r="G73" s="653"/>
      <c r="H73" s="653"/>
      <c r="I73" s="653"/>
      <c r="J73" s="653"/>
      <c r="K73" s="653"/>
      <c r="L73" s="653"/>
      <c r="M73" s="653"/>
      <c r="N73" s="653"/>
      <c r="O73" s="654"/>
    </row>
    <row r="74" spans="2:16" ht="15.75" customHeight="1">
      <c r="B74" s="996" t="s">
        <v>693</v>
      </c>
      <c r="C74" s="997"/>
      <c r="D74" s="998"/>
      <c r="E74" s="651"/>
      <c r="F74" s="654"/>
      <c r="G74" s="653"/>
      <c r="H74" s="653"/>
      <c r="I74" s="653"/>
      <c r="J74" s="653"/>
      <c r="K74" s="653"/>
      <c r="L74" s="653"/>
      <c r="M74" s="653"/>
      <c r="N74" s="653"/>
      <c r="O74" s="654"/>
    </row>
    <row r="75" spans="2:16" ht="15.75" customHeight="1">
      <c r="B75" s="996" t="s">
        <v>693</v>
      </c>
      <c r="C75" s="997"/>
      <c r="D75" s="998"/>
      <c r="E75" s="651"/>
      <c r="F75" s="654"/>
      <c r="G75" s="653"/>
      <c r="H75" s="653"/>
      <c r="I75" s="653"/>
      <c r="J75" s="653"/>
      <c r="K75" s="653"/>
      <c r="L75" s="653"/>
      <c r="M75" s="653"/>
      <c r="N75" s="653"/>
      <c r="O75" s="654"/>
    </row>
    <row r="76" spans="2:16" ht="15.75" customHeight="1">
      <c r="B76" s="996" t="s">
        <v>693</v>
      </c>
      <c r="C76" s="997"/>
      <c r="D76" s="998"/>
      <c r="E76" s="651"/>
      <c r="F76" s="654"/>
      <c r="G76" s="653"/>
      <c r="H76" s="653"/>
      <c r="I76" s="653"/>
      <c r="J76" s="653"/>
      <c r="K76" s="653"/>
      <c r="L76" s="653"/>
      <c r="M76" s="653"/>
      <c r="N76" s="653"/>
      <c r="O76" s="654"/>
    </row>
    <row r="77" spans="2:16" ht="15.75" customHeight="1">
      <c r="B77" s="996" t="s">
        <v>693</v>
      </c>
      <c r="C77" s="997"/>
      <c r="D77" s="998"/>
      <c r="E77" s="651"/>
      <c r="F77" s="654"/>
      <c r="G77" s="653"/>
      <c r="H77" s="653"/>
      <c r="I77" s="653"/>
      <c r="J77" s="653"/>
      <c r="K77" s="653"/>
      <c r="L77" s="653"/>
      <c r="M77" s="653"/>
      <c r="N77" s="653"/>
      <c r="O77" s="654"/>
    </row>
    <row r="78" spans="2:16" ht="15.75" customHeight="1">
      <c r="B78" s="996" t="s">
        <v>693</v>
      </c>
      <c r="C78" s="997"/>
      <c r="D78" s="998"/>
      <c r="E78" s="651"/>
      <c r="F78" s="654"/>
      <c r="G78" s="653"/>
      <c r="H78" s="653"/>
      <c r="I78" s="653"/>
      <c r="J78" s="653"/>
      <c r="K78" s="653"/>
      <c r="L78" s="653"/>
      <c r="M78" s="653"/>
      <c r="N78" s="653"/>
      <c r="O78" s="654"/>
    </row>
    <row r="79" spans="2:16" ht="15.75" customHeight="1">
      <c r="B79" s="996" t="s">
        <v>693</v>
      </c>
      <c r="C79" s="997"/>
      <c r="D79" s="998"/>
      <c r="E79" s="651"/>
      <c r="F79" s="654"/>
      <c r="G79" s="653"/>
      <c r="H79" s="653"/>
      <c r="I79" s="653"/>
      <c r="J79" s="653"/>
      <c r="K79" s="653"/>
      <c r="L79" s="653"/>
      <c r="M79" s="653"/>
      <c r="N79" s="653"/>
      <c r="O79" s="654"/>
    </row>
    <row r="80" spans="2:16" ht="15.75" customHeight="1">
      <c r="B80" s="996" t="s">
        <v>693</v>
      </c>
      <c r="C80" s="997"/>
      <c r="D80" s="998"/>
      <c r="E80" s="651"/>
      <c r="F80" s="654"/>
      <c r="G80" s="653"/>
      <c r="H80" s="653"/>
      <c r="I80" s="653"/>
      <c r="J80" s="653"/>
      <c r="K80" s="653"/>
      <c r="L80" s="653"/>
      <c r="M80" s="653"/>
      <c r="N80" s="653"/>
      <c r="O80" s="654"/>
    </row>
    <row r="81" spans="2:15" ht="15.75" customHeight="1">
      <c r="B81" s="996" t="s">
        <v>693</v>
      </c>
      <c r="C81" s="997"/>
      <c r="D81" s="998"/>
      <c r="E81" s="651"/>
      <c r="F81" s="654"/>
      <c r="G81" s="653"/>
      <c r="H81" s="653"/>
      <c r="I81" s="653"/>
      <c r="J81" s="653"/>
      <c r="K81" s="653"/>
      <c r="L81" s="653"/>
      <c r="M81" s="653"/>
      <c r="N81" s="653"/>
      <c r="O81" s="654"/>
    </row>
    <row r="82" spans="2:15" ht="15.75" customHeight="1">
      <c r="B82" s="996" t="s">
        <v>693</v>
      </c>
      <c r="C82" s="997"/>
      <c r="D82" s="998"/>
      <c r="E82" s="651"/>
      <c r="F82" s="654"/>
      <c r="G82" s="653"/>
      <c r="H82" s="653"/>
      <c r="I82" s="653"/>
      <c r="J82" s="653"/>
      <c r="K82" s="653"/>
      <c r="L82" s="653"/>
      <c r="M82" s="653"/>
      <c r="N82" s="653"/>
      <c r="O82" s="654"/>
    </row>
    <row r="83" spans="2:15" ht="15.75" customHeight="1">
      <c r="B83" s="996" t="s">
        <v>693</v>
      </c>
      <c r="C83" s="997"/>
      <c r="D83" s="998"/>
      <c r="E83" s="651"/>
      <c r="F83" s="654"/>
      <c r="G83" s="653"/>
      <c r="H83" s="653"/>
      <c r="I83" s="653"/>
      <c r="J83" s="653"/>
      <c r="K83" s="653"/>
      <c r="L83" s="653"/>
      <c r="M83" s="653"/>
      <c r="N83" s="653"/>
      <c r="O83" s="654"/>
    </row>
    <row r="84" spans="2:15" ht="15.75" customHeight="1">
      <c r="B84" s="996" t="s">
        <v>693</v>
      </c>
      <c r="C84" s="997"/>
      <c r="D84" s="998"/>
      <c r="E84" s="651"/>
      <c r="F84" s="654"/>
      <c r="G84" s="653"/>
      <c r="H84" s="653"/>
      <c r="I84" s="653"/>
      <c r="J84" s="653"/>
      <c r="K84" s="653"/>
      <c r="L84" s="653"/>
      <c r="M84" s="653"/>
      <c r="N84" s="653"/>
      <c r="O84" s="654"/>
    </row>
    <row r="85" spans="2:15" ht="15.75" customHeight="1">
      <c r="B85" s="996" t="s">
        <v>693</v>
      </c>
      <c r="C85" s="997"/>
      <c r="D85" s="998"/>
      <c r="E85" s="651"/>
      <c r="F85" s="654"/>
      <c r="G85" s="653"/>
      <c r="H85" s="653"/>
      <c r="I85" s="653"/>
      <c r="J85" s="653"/>
      <c r="K85" s="653"/>
      <c r="L85" s="653"/>
      <c r="M85" s="653"/>
      <c r="N85" s="653"/>
      <c r="O85" s="654"/>
    </row>
    <row r="86" spans="2:15" ht="15.75" customHeight="1">
      <c r="B86" s="996" t="s">
        <v>693</v>
      </c>
      <c r="C86" s="997"/>
      <c r="D86" s="998"/>
      <c r="E86" s="651"/>
      <c r="F86" s="654"/>
      <c r="G86" s="653"/>
      <c r="H86" s="653"/>
      <c r="I86" s="653"/>
      <c r="J86" s="653"/>
      <c r="K86" s="653"/>
      <c r="L86" s="653"/>
      <c r="M86" s="653"/>
      <c r="N86" s="653"/>
      <c r="O86" s="654"/>
    </row>
    <row r="87" spans="2:15" ht="15.75" customHeight="1">
      <c r="B87" s="996" t="s">
        <v>693</v>
      </c>
      <c r="C87" s="997"/>
      <c r="D87" s="998"/>
      <c r="E87" s="651"/>
      <c r="F87" s="654"/>
      <c r="G87" s="653"/>
      <c r="H87" s="653"/>
      <c r="I87" s="653"/>
      <c r="J87" s="653"/>
      <c r="K87" s="653"/>
      <c r="L87" s="653"/>
      <c r="M87" s="653"/>
      <c r="N87" s="653"/>
      <c r="O87" s="654"/>
    </row>
    <row r="88" spans="2:15" ht="15.75" customHeight="1">
      <c r="B88" s="996" t="s">
        <v>693</v>
      </c>
      <c r="C88" s="997"/>
      <c r="D88" s="998"/>
      <c r="E88" s="651"/>
      <c r="F88" s="654"/>
      <c r="G88" s="653"/>
      <c r="H88" s="653"/>
      <c r="I88" s="653"/>
      <c r="J88" s="653"/>
      <c r="K88" s="653"/>
      <c r="L88" s="653"/>
      <c r="M88" s="653"/>
      <c r="N88" s="653"/>
      <c r="O88" s="654"/>
    </row>
    <row r="89" spans="2:15" ht="15.75" customHeight="1">
      <c r="B89" s="996" t="s">
        <v>693</v>
      </c>
      <c r="C89" s="997"/>
      <c r="D89" s="998"/>
      <c r="E89" s="651"/>
      <c r="F89" s="654"/>
      <c r="G89" s="653"/>
      <c r="H89" s="653"/>
      <c r="I89" s="653"/>
      <c r="J89" s="653"/>
      <c r="K89" s="653"/>
      <c r="L89" s="653"/>
      <c r="M89" s="653"/>
      <c r="N89" s="653"/>
      <c r="O89" s="654"/>
    </row>
    <row r="90" spans="2:15" ht="24" customHeight="1">
      <c r="B90" s="643" t="s">
        <v>679</v>
      </c>
      <c r="C90" s="644"/>
      <c r="D90" s="644"/>
      <c r="E90" s="655"/>
      <c r="F90" s="646">
        <f>SUM(F18:F89)</f>
        <v>0</v>
      </c>
      <c r="G90" s="656"/>
      <c r="H90" s="656"/>
      <c r="I90" s="656"/>
      <c r="J90" s="656"/>
      <c r="K90" s="656"/>
      <c r="L90" s="656"/>
      <c r="M90" s="656"/>
      <c r="N90" s="656"/>
      <c r="O90" s="646"/>
    </row>
  </sheetData>
  <sheetProtection formatCells="0" formatColumns="0" formatRows="0" insertColumns="0" insertRows="0" insertHyperlinks="0" deleteColumns="0" deleteRows="0" sort="0" autoFilter="0" pivotTables="0"/>
  <mergeCells count="85">
    <mergeCell ref="B89:D89"/>
    <mergeCell ref="B83:D83"/>
    <mergeCell ref="B84:D84"/>
    <mergeCell ref="B85:D85"/>
    <mergeCell ref="B86:D86"/>
    <mergeCell ref="B87:D87"/>
    <mergeCell ref="B88:D88"/>
    <mergeCell ref="B82:D82"/>
    <mergeCell ref="B71:D71"/>
    <mergeCell ref="B72:D72"/>
    <mergeCell ref="B73:D73"/>
    <mergeCell ref="B74:D74"/>
    <mergeCell ref="B75:D75"/>
    <mergeCell ref="B76:D76"/>
    <mergeCell ref="B77:D77"/>
    <mergeCell ref="B78:D78"/>
    <mergeCell ref="B79:D79"/>
    <mergeCell ref="B80:D80"/>
    <mergeCell ref="B81:D81"/>
    <mergeCell ref="B70:D70"/>
    <mergeCell ref="B59:D59"/>
    <mergeCell ref="B60:D60"/>
    <mergeCell ref="B61:D61"/>
    <mergeCell ref="B62:D62"/>
    <mergeCell ref="B63:D63"/>
    <mergeCell ref="B64:D64"/>
    <mergeCell ref="B65:D65"/>
    <mergeCell ref="B66:D66"/>
    <mergeCell ref="B67:D67"/>
    <mergeCell ref="B68:D68"/>
    <mergeCell ref="B69:D69"/>
    <mergeCell ref="B58:D58"/>
    <mergeCell ref="B47:D47"/>
    <mergeCell ref="B48:D48"/>
    <mergeCell ref="B49:D49"/>
    <mergeCell ref="B50:D50"/>
    <mergeCell ref="B51:D51"/>
    <mergeCell ref="B52:D52"/>
    <mergeCell ref="B53:D53"/>
    <mergeCell ref="B54:D54"/>
    <mergeCell ref="B55:D55"/>
    <mergeCell ref="B56:D56"/>
    <mergeCell ref="B57:D57"/>
    <mergeCell ref="B46:D46"/>
    <mergeCell ref="B35:D35"/>
    <mergeCell ref="B36:D36"/>
    <mergeCell ref="B37:D37"/>
    <mergeCell ref="B38:D38"/>
    <mergeCell ref="B39:D39"/>
    <mergeCell ref="B40:D40"/>
    <mergeCell ref="B41:D41"/>
    <mergeCell ref="B42:D42"/>
    <mergeCell ref="B43:D43"/>
    <mergeCell ref="B44:D44"/>
    <mergeCell ref="B45:D45"/>
    <mergeCell ref="B34:D34"/>
    <mergeCell ref="B23:D23"/>
    <mergeCell ref="B24:D24"/>
    <mergeCell ref="B25:D25"/>
    <mergeCell ref="B26:D26"/>
    <mergeCell ref="B27:D27"/>
    <mergeCell ref="B28:D28"/>
    <mergeCell ref="B29:D29"/>
    <mergeCell ref="B30:D30"/>
    <mergeCell ref="B31:D31"/>
    <mergeCell ref="B32:D32"/>
    <mergeCell ref="B33:D33"/>
    <mergeCell ref="B22:D22"/>
    <mergeCell ref="J6:J8"/>
    <mergeCell ref="K6:K8"/>
    <mergeCell ref="L6:L8"/>
    <mergeCell ref="M6:M8"/>
    <mergeCell ref="B17:D17"/>
    <mergeCell ref="B18:D18"/>
    <mergeCell ref="B19:D19"/>
    <mergeCell ref="B20:D20"/>
    <mergeCell ref="B21:D21"/>
    <mergeCell ref="N6:N8"/>
    <mergeCell ref="O6:O8"/>
    <mergeCell ref="B6:B8"/>
    <mergeCell ref="C6:C8"/>
    <mergeCell ref="E6:E8"/>
    <mergeCell ref="G6:G8"/>
    <mergeCell ref="H6:H8"/>
    <mergeCell ref="I6:I8"/>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A2E1-E161-4A67-9CCF-8C1A5410A989}">
  <sheetPr>
    <tabColor rgb="FFFFC000"/>
    <pageSetUpPr fitToPage="1"/>
  </sheetPr>
  <dimension ref="B1:T95"/>
  <sheetViews>
    <sheetView view="pageBreakPreview" topLeftCell="C1" zoomScale="70" zoomScaleNormal="90" zoomScaleSheetLayoutView="70" workbookViewId="0">
      <selection activeCell="AB7" sqref="AB7"/>
    </sheetView>
  </sheetViews>
  <sheetFormatPr defaultRowHeight="13.5" outlineLevelCol="1"/>
  <cols>
    <col min="1" max="1" width="3.625" style="303" customWidth="1"/>
    <col min="2" max="2" width="25.5" style="303" customWidth="1"/>
    <col min="3" max="6" width="22.5" style="303" customWidth="1"/>
    <col min="7" max="7" width="20" style="303" customWidth="1"/>
    <col min="8" max="8" width="20.625" style="303" customWidth="1"/>
    <col min="9" max="9" width="29" style="303" customWidth="1"/>
    <col min="10" max="11" width="22.5" style="303" customWidth="1"/>
    <col min="12" max="17" width="20.75" style="303" customWidth="1"/>
    <col min="18" max="18" width="5.625" style="303" customWidth="1" outlineLevel="1"/>
    <col min="19" max="20" width="9" style="303" customWidth="1" outlineLevel="1"/>
    <col min="21" max="266" width="9" style="303"/>
    <col min="267" max="267" width="15.75" style="303" customWidth="1"/>
    <col min="268" max="273" width="12.125" style="303" customWidth="1"/>
    <col min="274" max="274" width="11.875" style="303" customWidth="1"/>
    <col min="275" max="522" width="9" style="303"/>
    <col min="523" max="523" width="15.75" style="303" customWidth="1"/>
    <col min="524" max="529" width="12.125" style="303" customWidth="1"/>
    <col min="530" max="530" width="11.875" style="303" customWidth="1"/>
    <col min="531" max="778" width="9" style="303"/>
    <col min="779" max="779" width="15.75" style="303" customWidth="1"/>
    <col min="780" max="785" width="12.125" style="303" customWidth="1"/>
    <col min="786" max="786" width="11.875" style="303" customWidth="1"/>
    <col min="787" max="1034" width="9" style="303"/>
    <col min="1035" max="1035" width="15.75" style="303" customWidth="1"/>
    <col min="1036" max="1041" width="12.125" style="303" customWidth="1"/>
    <col min="1042" max="1042" width="11.875" style="303" customWidth="1"/>
    <col min="1043" max="1290" width="9" style="303"/>
    <col min="1291" max="1291" width="15.75" style="303" customWidth="1"/>
    <col min="1292" max="1297" width="12.125" style="303" customWidth="1"/>
    <col min="1298" max="1298" width="11.875" style="303" customWidth="1"/>
    <col min="1299" max="1546" width="9" style="303"/>
    <col min="1547" max="1547" width="15.75" style="303" customWidth="1"/>
    <col min="1548" max="1553" width="12.125" style="303" customWidth="1"/>
    <col min="1554" max="1554" width="11.875" style="303" customWidth="1"/>
    <col min="1555" max="1802" width="9" style="303"/>
    <col min="1803" max="1803" width="15.75" style="303" customWidth="1"/>
    <col min="1804" max="1809" width="12.125" style="303" customWidth="1"/>
    <col min="1810" max="1810" width="11.875" style="303" customWidth="1"/>
    <col min="1811" max="2058" width="9" style="303"/>
    <col min="2059" max="2059" width="15.75" style="303" customWidth="1"/>
    <col min="2060" max="2065" width="12.125" style="303" customWidth="1"/>
    <col min="2066" max="2066" width="11.875" style="303" customWidth="1"/>
    <col min="2067" max="2314" width="9" style="303"/>
    <col min="2315" max="2315" width="15.75" style="303" customWidth="1"/>
    <col min="2316" max="2321" width="12.125" style="303" customWidth="1"/>
    <col min="2322" max="2322" width="11.875" style="303" customWidth="1"/>
    <col min="2323" max="2570" width="9" style="303"/>
    <col min="2571" max="2571" width="15.75" style="303" customWidth="1"/>
    <col min="2572" max="2577" width="12.125" style="303" customWidth="1"/>
    <col min="2578" max="2578" width="11.875" style="303" customWidth="1"/>
    <col min="2579" max="2826" width="9" style="303"/>
    <col min="2827" max="2827" width="15.75" style="303" customWidth="1"/>
    <col min="2828" max="2833" width="12.125" style="303" customWidth="1"/>
    <col min="2834" max="2834" width="11.875" style="303" customWidth="1"/>
    <col min="2835" max="3082" width="9" style="303"/>
    <col min="3083" max="3083" width="15.75" style="303" customWidth="1"/>
    <col min="3084" max="3089" width="12.125" style="303" customWidth="1"/>
    <col min="3090" max="3090" width="11.875" style="303" customWidth="1"/>
    <col min="3091" max="3338" width="9" style="303"/>
    <col min="3339" max="3339" width="15.75" style="303" customWidth="1"/>
    <col min="3340" max="3345" width="12.125" style="303" customWidth="1"/>
    <col min="3346" max="3346" width="11.875" style="303" customWidth="1"/>
    <col min="3347" max="3594" width="9" style="303"/>
    <col min="3595" max="3595" width="15.75" style="303" customWidth="1"/>
    <col min="3596" max="3601" width="12.125" style="303" customWidth="1"/>
    <col min="3602" max="3602" width="11.875" style="303" customWidth="1"/>
    <col min="3603" max="3850" width="9" style="303"/>
    <col min="3851" max="3851" width="15.75" style="303" customWidth="1"/>
    <col min="3852" max="3857" width="12.125" style="303" customWidth="1"/>
    <col min="3858" max="3858" width="11.875" style="303" customWidth="1"/>
    <col min="3859" max="4106" width="9" style="303"/>
    <col min="4107" max="4107" width="15.75" style="303" customWidth="1"/>
    <col min="4108" max="4113" width="12.125" style="303" customWidth="1"/>
    <col min="4114" max="4114" width="11.875" style="303" customWidth="1"/>
    <col min="4115" max="4362" width="9" style="303"/>
    <col min="4363" max="4363" width="15.75" style="303" customWidth="1"/>
    <col min="4364" max="4369" width="12.125" style="303" customWidth="1"/>
    <col min="4370" max="4370" width="11.875" style="303" customWidth="1"/>
    <col min="4371" max="4618" width="9" style="303"/>
    <col min="4619" max="4619" width="15.75" style="303" customWidth="1"/>
    <col min="4620" max="4625" width="12.125" style="303" customWidth="1"/>
    <col min="4626" max="4626" width="11.875" style="303" customWidth="1"/>
    <col min="4627" max="4874" width="9" style="303"/>
    <col min="4875" max="4875" width="15.75" style="303" customWidth="1"/>
    <col min="4876" max="4881" width="12.125" style="303" customWidth="1"/>
    <col min="4882" max="4882" width="11.875" style="303" customWidth="1"/>
    <col min="4883" max="5130" width="9" style="303"/>
    <col min="5131" max="5131" width="15.75" style="303" customWidth="1"/>
    <col min="5132" max="5137" width="12.125" style="303" customWidth="1"/>
    <col min="5138" max="5138" width="11.875" style="303" customWidth="1"/>
    <col min="5139" max="5386" width="9" style="303"/>
    <col min="5387" max="5387" width="15.75" style="303" customWidth="1"/>
    <col min="5388" max="5393" width="12.125" style="303" customWidth="1"/>
    <col min="5394" max="5394" width="11.875" style="303" customWidth="1"/>
    <col min="5395" max="5642" width="9" style="303"/>
    <col min="5643" max="5643" width="15.75" style="303" customWidth="1"/>
    <col min="5644" max="5649" width="12.125" style="303" customWidth="1"/>
    <col min="5650" max="5650" width="11.875" style="303" customWidth="1"/>
    <col min="5651" max="5898" width="9" style="303"/>
    <col min="5899" max="5899" width="15.75" style="303" customWidth="1"/>
    <col min="5900" max="5905" width="12.125" style="303" customWidth="1"/>
    <col min="5906" max="5906" width="11.875" style="303" customWidth="1"/>
    <col min="5907" max="6154" width="9" style="303"/>
    <col min="6155" max="6155" width="15.75" style="303" customWidth="1"/>
    <col min="6156" max="6161" width="12.125" style="303" customWidth="1"/>
    <col min="6162" max="6162" width="11.875" style="303" customWidth="1"/>
    <col min="6163" max="6410" width="9" style="303"/>
    <col min="6411" max="6411" width="15.75" style="303" customWidth="1"/>
    <col min="6412" max="6417" width="12.125" style="303" customWidth="1"/>
    <col min="6418" max="6418" width="11.875" style="303" customWidth="1"/>
    <col min="6419" max="6666" width="9" style="303"/>
    <col min="6667" max="6667" width="15.75" style="303" customWidth="1"/>
    <col min="6668" max="6673" width="12.125" style="303" customWidth="1"/>
    <col min="6674" max="6674" width="11.875" style="303" customWidth="1"/>
    <col min="6675" max="6922" width="9" style="303"/>
    <col min="6923" max="6923" width="15.75" style="303" customWidth="1"/>
    <col min="6924" max="6929" width="12.125" style="303" customWidth="1"/>
    <col min="6930" max="6930" width="11.875" style="303" customWidth="1"/>
    <col min="6931" max="7178" width="9" style="303"/>
    <col min="7179" max="7179" width="15.75" style="303" customWidth="1"/>
    <col min="7180" max="7185" width="12.125" style="303" customWidth="1"/>
    <col min="7186" max="7186" width="11.875" style="303" customWidth="1"/>
    <col min="7187" max="7434" width="9" style="303"/>
    <col min="7435" max="7435" width="15.75" style="303" customWidth="1"/>
    <col min="7436" max="7441" width="12.125" style="303" customWidth="1"/>
    <col min="7442" max="7442" width="11.875" style="303" customWidth="1"/>
    <col min="7443" max="7690" width="9" style="303"/>
    <col min="7691" max="7691" width="15.75" style="303" customWidth="1"/>
    <col min="7692" max="7697" width="12.125" style="303" customWidth="1"/>
    <col min="7698" max="7698" width="11.875" style="303" customWidth="1"/>
    <col min="7699" max="7946" width="9" style="303"/>
    <col min="7947" max="7947" width="15.75" style="303" customWidth="1"/>
    <col min="7948" max="7953" width="12.125" style="303" customWidth="1"/>
    <col min="7954" max="7954" width="11.875" style="303" customWidth="1"/>
    <col min="7955" max="8202" width="9" style="303"/>
    <col min="8203" max="8203" width="15.75" style="303" customWidth="1"/>
    <col min="8204" max="8209" width="12.125" style="303" customWidth="1"/>
    <col min="8210" max="8210" width="11.875" style="303" customWidth="1"/>
    <col min="8211" max="8458" width="9" style="303"/>
    <col min="8459" max="8459" width="15.75" style="303" customWidth="1"/>
    <col min="8460" max="8465" width="12.125" style="303" customWidth="1"/>
    <col min="8466" max="8466" width="11.875" style="303" customWidth="1"/>
    <col min="8467" max="8714" width="9" style="303"/>
    <col min="8715" max="8715" width="15.75" style="303" customWidth="1"/>
    <col min="8716" max="8721" width="12.125" style="303" customWidth="1"/>
    <col min="8722" max="8722" width="11.875" style="303" customWidth="1"/>
    <col min="8723" max="8970" width="9" style="303"/>
    <col min="8971" max="8971" width="15.75" style="303" customWidth="1"/>
    <col min="8972" max="8977" width="12.125" style="303" customWidth="1"/>
    <col min="8978" max="8978" width="11.875" style="303" customWidth="1"/>
    <col min="8979" max="9226" width="9" style="303"/>
    <col min="9227" max="9227" width="15.75" style="303" customWidth="1"/>
    <col min="9228" max="9233" width="12.125" style="303" customWidth="1"/>
    <col min="9234" max="9234" width="11.875" style="303" customWidth="1"/>
    <col min="9235" max="9482" width="9" style="303"/>
    <col min="9483" max="9483" width="15.75" style="303" customWidth="1"/>
    <col min="9484" max="9489" width="12.125" style="303" customWidth="1"/>
    <col min="9490" max="9490" width="11.875" style="303" customWidth="1"/>
    <col min="9491" max="9738" width="9" style="303"/>
    <col min="9739" max="9739" width="15.75" style="303" customWidth="1"/>
    <col min="9740" max="9745" width="12.125" style="303" customWidth="1"/>
    <col min="9746" max="9746" width="11.875" style="303" customWidth="1"/>
    <col min="9747" max="9994" width="9" style="303"/>
    <col min="9995" max="9995" width="15.75" style="303" customWidth="1"/>
    <col min="9996" max="10001" width="12.125" style="303" customWidth="1"/>
    <col min="10002" max="10002" width="11.875" style="303" customWidth="1"/>
    <col min="10003" max="10250" width="9" style="303"/>
    <col min="10251" max="10251" width="15.75" style="303" customWidth="1"/>
    <col min="10252" max="10257" width="12.125" style="303" customWidth="1"/>
    <col min="10258" max="10258" width="11.875" style="303" customWidth="1"/>
    <col min="10259" max="10506" width="9" style="303"/>
    <col min="10507" max="10507" width="15.75" style="303" customWidth="1"/>
    <col min="10508" max="10513" width="12.125" style="303" customWidth="1"/>
    <col min="10514" max="10514" width="11.875" style="303" customWidth="1"/>
    <col min="10515" max="10762" width="9" style="303"/>
    <col min="10763" max="10763" width="15.75" style="303" customWidth="1"/>
    <col min="10764" max="10769" width="12.125" style="303" customWidth="1"/>
    <col min="10770" max="10770" width="11.875" style="303" customWidth="1"/>
    <col min="10771" max="11018" width="9" style="303"/>
    <col min="11019" max="11019" width="15.75" style="303" customWidth="1"/>
    <col min="11020" max="11025" width="12.125" style="303" customWidth="1"/>
    <col min="11026" max="11026" width="11.875" style="303" customWidth="1"/>
    <col min="11027" max="11274" width="9" style="303"/>
    <col min="11275" max="11275" width="15.75" style="303" customWidth="1"/>
    <col min="11276" max="11281" width="12.125" style="303" customWidth="1"/>
    <col min="11282" max="11282" width="11.875" style="303" customWidth="1"/>
    <col min="11283" max="11530" width="9" style="303"/>
    <col min="11531" max="11531" width="15.75" style="303" customWidth="1"/>
    <col min="11532" max="11537" width="12.125" style="303" customWidth="1"/>
    <col min="11538" max="11538" width="11.875" style="303" customWidth="1"/>
    <col min="11539" max="11786" width="9" style="303"/>
    <col min="11787" max="11787" width="15.75" style="303" customWidth="1"/>
    <col min="11788" max="11793" width="12.125" style="303" customWidth="1"/>
    <col min="11794" max="11794" width="11.875" style="303" customWidth="1"/>
    <col min="11795" max="12042" width="9" style="303"/>
    <col min="12043" max="12043" width="15.75" style="303" customWidth="1"/>
    <col min="12044" max="12049" width="12.125" style="303" customWidth="1"/>
    <col min="12050" max="12050" width="11.875" style="303" customWidth="1"/>
    <col min="12051" max="12298" width="9" style="303"/>
    <col min="12299" max="12299" width="15.75" style="303" customWidth="1"/>
    <col min="12300" max="12305" width="12.125" style="303" customWidth="1"/>
    <col min="12306" max="12306" width="11.875" style="303" customWidth="1"/>
    <col min="12307" max="12554" width="9" style="303"/>
    <col min="12555" max="12555" width="15.75" style="303" customWidth="1"/>
    <col min="12556" max="12561" width="12.125" style="303" customWidth="1"/>
    <col min="12562" max="12562" width="11.875" style="303" customWidth="1"/>
    <col min="12563" max="12810" width="9" style="303"/>
    <col min="12811" max="12811" width="15.75" style="303" customWidth="1"/>
    <col min="12812" max="12817" width="12.125" style="303" customWidth="1"/>
    <col min="12818" max="12818" width="11.875" style="303" customWidth="1"/>
    <col min="12819" max="13066" width="9" style="303"/>
    <col min="13067" max="13067" width="15.75" style="303" customWidth="1"/>
    <col min="13068" max="13073" width="12.125" style="303" customWidth="1"/>
    <col min="13074" max="13074" width="11.875" style="303" customWidth="1"/>
    <col min="13075" max="13322" width="9" style="303"/>
    <col min="13323" max="13323" width="15.75" style="303" customWidth="1"/>
    <col min="13324" max="13329" width="12.125" style="303" customWidth="1"/>
    <col min="13330" max="13330" width="11.875" style="303" customWidth="1"/>
    <col min="13331" max="13578" width="9" style="303"/>
    <col min="13579" max="13579" width="15.75" style="303" customWidth="1"/>
    <col min="13580" max="13585" width="12.125" style="303" customWidth="1"/>
    <col min="13586" max="13586" width="11.875" style="303" customWidth="1"/>
    <col min="13587" max="13834" width="9" style="303"/>
    <col min="13835" max="13835" width="15.75" style="303" customWidth="1"/>
    <col min="13836" max="13841" width="12.125" style="303" customWidth="1"/>
    <col min="13842" max="13842" width="11.875" style="303" customWidth="1"/>
    <col min="13843" max="14090" width="9" style="303"/>
    <col min="14091" max="14091" width="15.75" style="303" customWidth="1"/>
    <col min="14092" max="14097" width="12.125" style="303" customWidth="1"/>
    <col min="14098" max="14098" width="11.875" style="303" customWidth="1"/>
    <col min="14099" max="14346" width="9" style="303"/>
    <col min="14347" max="14347" width="15.75" style="303" customWidth="1"/>
    <col min="14348" max="14353" width="12.125" style="303" customWidth="1"/>
    <col min="14354" max="14354" width="11.875" style="303" customWidth="1"/>
    <col min="14355" max="14602" width="9" style="303"/>
    <col min="14603" max="14603" width="15.75" style="303" customWidth="1"/>
    <col min="14604" max="14609" width="12.125" style="303" customWidth="1"/>
    <col min="14610" max="14610" width="11.875" style="303" customWidth="1"/>
    <col min="14611" max="14858" width="9" style="303"/>
    <col min="14859" max="14859" width="15.75" style="303" customWidth="1"/>
    <col min="14860" max="14865" width="12.125" style="303" customWidth="1"/>
    <col min="14866" max="14866" width="11.875" style="303" customWidth="1"/>
    <col min="14867" max="15114" width="9" style="303"/>
    <col min="15115" max="15115" width="15.75" style="303" customWidth="1"/>
    <col min="15116" max="15121" width="12.125" style="303" customWidth="1"/>
    <col min="15122" max="15122" width="11.875" style="303" customWidth="1"/>
    <col min="15123" max="15370" width="9" style="303"/>
    <col min="15371" max="15371" width="15.75" style="303" customWidth="1"/>
    <col min="15372" max="15377" width="12.125" style="303" customWidth="1"/>
    <col min="15378" max="15378" width="11.875" style="303" customWidth="1"/>
    <col min="15379" max="15626" width="9" style="303"/>
    <col min="15627" max="15627" width="15.75" style="303" customWidth="1"/>
    <col min="15628" max="15633" width="12.125" style="303" customWidth="1"/>
    <col min="15634" max="15634" width="11.875" style="303" customWidth="1"/>
    <col min="15635" max="15882" width="9" style="303"/>
    <col min="15883" max="15883" width="15.75" style="303" customWidth="1"/>
    <col min="15884" max="15889" width="12.125" style="303" customWidth="1"/>
    <col min="15890" max="15890" width="11.875" style="303" customWidth="1"/>
    <col min="15891" max="16138" width="9" style="303"/>
    <col min="16139" max="16139" width="15.75" style="303" customWidth="1"/>
    <col min="16140" max="16145" width="12.125" style="303" customWidth="1"/>
    <col min="16146" max="16146" width="11.875" style="303" customWidth="1"/>
    <col min="16147" max="16384" width="9" style="303"/>
  </cols>
  <sheetData>
    <row r="1" spans="2:20" ht="16.5" customHeight="1">
      <c r="B1" s="301" t="s">
        <v>680</v>
      </c>
      <c r="C1" s="302"/>
    </row>
    <row r="2" spans="2:20" ht="13.5" customHeight="1"/>
    <row r="3" spans="2:20" ht="23.25" customHeight="1">
      <c r="B3" s="657" t="s">
        <v>140</v>
      </c>
      <c r="C3" s="657"/>
      <c r="D3" s="657"/>
      <c r="E3" s="657"/>
      <c r="F3" s="657"/>
      <c r="G3" s="657"/>
      <c r="H3" s="657"/>
      <c r="I3" s="657"/>
      <c r="J3" s="657"/>
      <c r="K3" s="657"/>
      <c r="L3" s="657"/>
      <c r="M3" s="657"/>
      <c r="N3" s="657"/>
      <c r="O3" s="657"/>
      <c r="P3" s="657"/>
      <c r="Q3" s="657"/>
    </row>
    <row r="4" spans="2:20" ht="13.5" customHeight="1">
      <c r="C4" s="304"/>
      <c r="D4" s="304"/>
      <c r="E4" s="304"/>
      <c r="F4" s="304"/>
      <c r="G4" s="304"/>
      <c r="H4" s="304"/>
      <c r="I4" s="304"/>
      <c r="J4" s="304"/>
      <c r="K4" s="304"/>
      <c r="L4" s="304"/>
      <c r="M4" s="304"/>
      <c r="N4" s="304"/>
      <c r="O4" s="304"/>
      <c r="P4" s="304"/>
      <c r="Q4" s="304"/>
    </row>
    <row r="5" spans="2:20" ht="23.25" customHeight="1">
      <c r="B5" s="301" t="s">
        <v>681</v>
      </c>
      <c r="C5" s="301"/>
    </row>
    <row r="6" spans="2:20" ht="17.25" customHeight="1">
      <c r="B6" s="305"/>
      <c r="C6" s="1007" t="s">
        <v>141</v>
      </c>
      <c r="D6" s="565" t="s">
        <v>142</v>
      </c>
      <c r="E6" s="1003" t="s">
        <v>143</v>
      </c>
      <c r="F6" s="562" t="s">
        <v>144</v>
      </c>
      <c r="G6" s="1509" t="s">
        <v>145</v>
      </c>
      <c r="H6" s="1510"/>
      <c r="I6" s="1511"/>
      <c r="J6" s="1007" t="s">
        <v>146</v>
      </c>
      <c r="K6" s="1007" t="s">
        <v>147</v>
      </c>
      <c r="L6" s="1005" t="s">
        <v>148</v>
      </c>
      <c r="M6" s="1007" t="s">
        <v>149</v>
      </c>
      <c r="N6" s="1012" t="s">
        <v>625</v>
      </c>
      <c r="O6" s="1012" t="s">
        <v>735</v>
      </c>
      <c r="P6" s="1012" t="s">
        <v>682</v>
      </c>
      <c r="Q6" s="1512" t="s">
        <v>665</v>
      </c>
      <c r="T6" s="303" t="s">
        <v>112</v>
      </c>
    </row>
    <row r="7" spans="2:20" ht="17.25" customHeight="1">
      <c r="B7" s="308" t="s">
        <v>151</v>
      </c>
      <c r="C7" s="1008"/>
      <c r="D7" s="564" t="s">
        <v>152</v>
      </c>
      <c r="E7" s="1004"/>
      <c r="F7" s="563" t="s">
        <v>153</v>
      </c>
      <c r="G7" s="1506"/>
      <c r="H7" s="1507"/>
      <c r="I7" s="1508"/>
      <c r="J7" s="1008"/>
      <c r="K7" s="1008"/>
      <c r="L7" s="1006"/>
      <c r="M7" s="1008"/>
      <c r="N7" s="1006"/>
      <c r="O7" s="1006"/>
      <c r="P7" s="1006"/>
      <c r="Q7" s="1512"/>
    </row>
    <row r="8" spans="2:20" ht="17.25" customHeight="1">
      <c r="B8" s="311"/>
      <c r="C8" s="1008"/>
      <c r="D8" s="564" t="s">
        <v>154</v>
      </c>
      <c r="E8" s="1004"/>
      <c r="F8" s="563" t="s">
        <v>155</v>
      </c>
      <c r="G8" s="1506"/>
      <c r="H8" s="1507"/>
      <c r="I8" s="1508"/>
      <c r="J8" s="1008"/>
      <c r="K8" s="1008"/>
      <c r="L8" s="1006"/>
      <c r="M8" s="1008"/>
      <c r="N8" s="1006"/>
      <c r="O8" s="1006"/>
      <c r="P8" s="1006"/>
      <c r="Q8" s="1012"/>
    </row>
    <row r="9" spans="2:20" ht="17.25" customHeight="1">
      <c r="B9" s="311"/>
      <c r="C9" s="563" t="s">
        <v>156</v>
      </c>
      <c r="D9" s="563" t="s">
        <v>157</v>
      </c>
      <c r="E9" s="564" t="s">
        <v>158</v>
      </c>
      <c r="F9" s="563" t="s">
        <v>159</v>
      </c>
      <c r="G9" s="1506" t="s">
        <v>160</v>
      </c>
      <c r="H9" s="1507"/>
      <c r="I9" s="1508"/>
      <c r="J9" s="563" t="s">
        <v>161</v>
      </c>
      <c r="K9" s="563" t="s">
        <v>162</v>
      </c>
      <c r="L9" s="563" t="s">
        <v>163</v>
      </c>
      <c r="M9" s="563" t="s">
        <v>164</v>
      </c>
      <c r="N9" s="563" t="s">
        <v>165</v>
      </c>
      <c r="O9" s="563" t="s">
        <v>250</v>
      </c>
      <c r="P9" s="563" t="s">
        <v>251</v>
      </c>
      <c r="Q9" s="658" t="s">
        <v>252</v>
      </c>
    </row>
    <row r="10" spans="2:20" ht="17.25" customHeight="1">
      <c r="B10" s="311"/>
      <c r="C10" s="563"/>
      <c r="D10" s="564"/>
      <c r="E10" s="313"/>
      <c r="F10" s="313"/>
      <c r="G10" s="533" t="s">
        <v>209</v>
      </c>
      <c r="H10" s="534" t="s">
        <v>210</v>
      </c>
      <c r="I10" s="533" t="s">
        <v>211</v>
      </c>
      <c r="J10" s="563"/>
      <c r="K10" s="563"/>
      <c r="L10" s="563"/>
      <c r="M10" s="313"/>
      <c r="N10" s="563"/>
      <c r="O10" s="563"/>
      <c r="P10" s="563"/>
      <c r="Q10" s="313"/>
      <c r="R10" s="319"/>
      <c r="S10" s="563"/>
    </row>
    <row r="11" spans="2:20" ht="16.5" customHeight="1">
      <c r="B11" s="315"/>
      <c r="C11" s="316" t="s">
        <v>166</v>
      </c>
      <c r="D11" s="316" t="s">
        <v>166</v>
      </c>
      <c r="E11" s="317" t="s">
        <v>166</v>
      </c>
      <c r="F11" s="316" t="s">
        <v>166</v>
      </c>
      <c r="G11" s="316"/>
      <c r="H11" s="316"/>
      <c r="I11" s="316" t="s">
        <v>167</v>
      </c>
      <c r="J11" s="316" t="s">
        <v>166</v>
      </c>
      <c r="K11" s="316" t="s">
        <v>168</v>
      </c>
      <c r="L11" s="316" t="s">
        <v>166</v>
      </c>
      <c r="M11" s="316" t="s">
        <v>168</v>
      </c>
      <c r="N11" s="316" t="s">
        <v>166</v>
      </c>
      <c r="O11" s="316" t="s">
        <v>166</v>
      </c>
      <c r="P11" s="316" t="s">
        <v>166</v>
      </c>
      <c r="Q11" s="316" t="s">
        <v>168</v>
      </c>
    </row>
    <row r="12" spans="2:20" ht="26.25" customHeight="1">
      <c r="B12" s="530" t="s">
        <v>212</v>
      </c>
      <c r="C12" s="659"/>
      <c r="D12" s="660"/>
      <c r="E12" s="328" t="str">
        <f>IF(C12="","",C12-D12)</f>
        <v/>
      </c>
      <c r="F12" s="660"/>
      <c r="G12" s="327">
        <v>538000</v>
      </c>
      <c r="H12" s="660"/>
      <c r="I12" s="327">
        <f>G12*H12</f>
        <v>0</v>
      </c>
      <c r="J12" s="329">
        <f>IF(I12="","",MIN(F12:I12))</f>
        <v>0</v>
      </c>
      <c r="K12" s="329" t="str">
        <f>IF(E12="","",IF(OR($T$6=#REF!,$T$6=#REF!),MIN(E12,J12)*0.5,MIN(E12,J12)))</f>
        <v/>
      </c>
      <c r="L12" s="329" t="str">
        <f>IF(K12="","0",IFERROR(ROUNDDOWN(K12,-3),""))</f>
        <v>0</v>
      </c>
      <c r="M12" s="661"/>
      <c r="N12" s="662"/>
      <c r="O12" s="661">
        <f>L12-N12</f>
        <v>0</v>
      </c>
      <c r="P12" s="662"/>
      <c r="Q12" s="663"/>
      <c r="R12" s="303">
        <v>78</v>
      </c>
    </row>
    <row r="13" spans="2:20" ht="26.25" customHeight="1">
      <c r="B13" s="330" t="s">
        <v>213</v>
      </c>
      <c r="C13" s="664"/>
      <c r="D13" s="665"/>
      <c r="E13" s="332" t="str">
        <f>IF(C13="","",C13-D13)</f>
        <v/>
      </c>
      <c r="F13" s="665"/>
      <c r="G13" s="331">
        <v>250000</v>
      </c>
      <c r="H13" s="542"/>
      <c r="I13" s="331">
        <v>250000</v>
      </c>
      <c r="J13" s="333">
        <f>IF(I13="","",MIN(F13:I13))</f>
        <v>250000</v>
      </c>
      <c r="K13" s="333" t="str">
        <f>IF(E13="","",IF(OR($T$6=#REF!,$T$6=#REF!),MIN(E13,J13)*0.5,MIN(E13,J13)))</f>
        <v/>
      </c>
      <c r="L13" s="329" t="str">
        <f>IF(K13="","0",IFERROR(ROUNDDOWN(K13,-3),""))</f>
        <v>0</v>
      </c>
      <c r="M13" s="666"/>
      <c r="N13" s="667"/>
      <c r="O13" s="666">
        <f>L13-N13</f>
        <v>0</v>
      </c>
      <c r="P13" s="667"/>
      <c r="Q13" s="668"/>
      <c r="R13" s="303" t="s">
        <v>214</v>
      </c>
    </row>
    <row r="14" spans="2:20" ht="24" customHeight="1">
      <c r="B14" s="146" t="s">
        <v>169</v>
      </c>
      <c r="C14" s="669" t="str">
        <f>IF(SUM(C12:C13)=0,"",SUM(C12:C13))</f>
        <v/>
      </c>
      <c r="D14" s="669" t="str">
        <f t="shared" ref="D14:K14" si="0">IF(SUM(D12:D13)=0,"",SUM(D12:D13))</f>
        <v/>
      </c>
      <c r="E14" s="669" t="str">
        <f t="shared" si="0"/>
        <v/>
      </c>
      <c r="F14" s="669" t="str">
        <f>IF(SUM(F12:F13)=0,"",SUM(F12:F13))</f>
        <v/>
      </c>
      <c r="G14" s="669"/>
      <c r="H14" s="669"/>
      <c r="I14" s="669">
        <f>IF(SUM(I12:I13)=0,"",SUM(I12:I13))</f>
        <v>250000</v>
      </c>
      <c r="J14" s="669">
        <f>IF(SUM(J12:J13)=0,"",SUM(J12:J13))</f>
        <v>250000</v>
      </c>
      <c r="K14" s="669" t="str">
        <f t="shared" si="0"/>
        <v/>
      </c>
      <c r="L14" s="669" t="str">
        <f>IF(SUM(L12:L13)=0,"",SUM(L12:L13))</f>
        <v/>
      </c>
      <c r="M14" s="669" t="str">
        <f>IF(SUM(M12:M12)=0,"",SUM(M12:M12))</f>
        <v/>
      </c>
      <c r="N14" s="669"/>
      <c r="O14" s="669"/>
      <c r="P14" s="669" t="str">
        <f>IF(SUM(P12:P12)=0,"",SUM(P12:P12))</f>
        <v/>
      </c>
      <c r="Q14" s="669">
        <f>SUM(Q12:Q13)</f>
        <v>0</v>
      </c>
    </row>
    <row r="15" spans="2:20" ht="16.5" customHeight="1">
      <c r="C15" s="318"/>
      <c r="D15" s="318"/>
    </row>
    <row r="16" spans="2:20" ht="23.25" customHeight="1">
      <c r="B16" s="301" t="s">
        <v>170</v>
      </c>
    </row>
    <row r="17" spans="2:18" ht="18" customHeight="1">
      <c r="B17" s="1000" t="s">
        <v>171</v>
      </c>
      <c r="C17" s="1001"/>
      <c r="D17" s="1002"/>
      <c r="E17" s="1000" t="s">
        <v>172</v>
      </c>
      <c r="F17" s="1002"/>
      <c r="G17" s="1513" t="s">
        <v>173</v>
      </c>
      <c r="H17" s="1513"/>
      <c r="I17" s="1513"/>
      <c r="J17" s="1513"/>
      <c r="K17" s="1513"/>
      <c r="L17" s="1513"/>
      <c r="M17" s="1513"/>
      <c r="N17" s="1513"/>
      <c r="O17" s="1513"/>
      <c r="P17" s="1513"/>
      <c r="Q17" s="1513"/>
    </row>
    <row r="18" spans="2:18" ht="18" customHeight="1">
      <c r="B18" s="1009"/>
      <c r="C18" s="1010"/>
      <c r="D18" s="1011"/>
      <c r="E18" s="320"/>
      <c r="F18" s="321" t="s">
        <v>168</v>
      </c>
      <c r="G18" s="531"/>
      <c r="H18" s="531"/>
      <c r="I18" s="531"/>
      <c r="J18" s="301"/>
      <c r="K18" s="301"/>
      <c r="L18" s="301"/>
      <c r="M18" s="301"/>
      <c r="N18" s="301"/>
      <c r="O18" s="301"/>
      <c r="P18" s="301"/>
      <c r="Q18" s="493"/>
    </row>
    <row r="19" spans="2:18" ht="18" customHeight="1">
      <c r="B19" s="996" t="s">
        <v>683</v>
      </c>
      <c r="C19" s="997"/>
      <c r="D19" s="998"/>
      <c r="E19" s="320"/>
      <c r="F19" s="670"/>
      <c r="G19" s="671"/>
      <c r="H19" s="671"/>
      <c r="I19" s="672"/>
      <c r="J19" s="673"/>
      <c r="K19" s="673"/>
      <c r="L19" s="673"/>
      <c r="M19" s="673"/>
      <c r="N19" s="673"/>
      <c r="O19" s="673"/>
      <c r="P19" s="673"/>
      <c r="Q19" s="674"/>
      <c r="R19" s="303">
        <v>58</v>
      </c>
    </row>
    <row r="20" spans="2:18" ht="18" customHeight="1">
      <c r="B20" s="996" t="s">
        <v>684</v>
      </c>
      <c r="C20" s="997"/>
      <c r="D20" s="998"/>
      <c r="E20" s="320"/>
      <c r="F20" s="670"/>
      <c r="G20" s="671"/>
      <c r="H20" s="671"/>
      <c r="I20" s="672"/>
      <c r="J20" s="673"/>
      <c r="K20" s="673"/>
      <c r="L20" s="673"/>
      <c r="M20" s="673"/>
      <c r="N20" s="673"/>
      <c r="O20" s="673"/>
      <c r="P20" s="673"/>
      <c r="Q20" s="674"/>
      <c r="R20" s="303">
        <v>59</v>
      </c>
    </row>
    <row r="21" spans="2:18" ht="18" customHeight="1">
      <c r="B21" s="996" t="s">
        <v>685</v>
      </c>
      <c r="C21" s="997"/>
      <c r="D21" s="998"/>
      <c r="E21" s="320"/>
      <c r="F21" s="670"/>
      <c r="G21" s="671"/>
      <c r="H21" s="671"/>
      <c r="I21" s="673"/>
      <c r="J21" s="673"/>
      <c r="K21" s="673"/>
      <c r="L21" s="673"/>
      <c r="M21" s="673"/>
      <c r="N21" s="673"/>
      <c r="O21" s="673"/>
      <c r="P21" s="673"/>
      <c r="Q21" s="674"/>
      <c r="R21" s="303">
        <v>60</v>
      </c>
    </row>
    <row r="22" spans="2:18" ht="18" customHeight="1">
      <c r="B22" s="996" t="s">
        <v>686</v>
      </c>
      <c r="C22" s="997"/>
      <c r="D22" s="998"/>
      <c r="E22" s="320"/>
      <c r="F22" s="670"/>
      <c r="G22" s="671"/>
      <c r="H22" s="671"/>
      <c r="I22" s="673"/>
      <c r="J22" s="673"/>
      <c r="K22" s="673"/>
      <c r="L22" s="673"/>
      <c r="M22" s="673"/>
      <c r="N22" s="673"/>
      <c r="O22" s="673"/>
      <c r="P22" s="673"/>
      <c r="Q22" s="674"/>
      <c r="R22" s="303">
        <v>61</v>
      </c>
    </row>
    <row r="23" spans="2:18" ht="18" customHeight="1">
      <c r="B23" s="996" t="s">
        <v>687</v>
      </c>
      <c r="C23" s="997"/>
      <c r="D23" s="998"/>
      <c r="E23" s="320"/>
      <c r="F23" s="670"/>
      <c r="G23" s="671"/>
      <c r="H23" s="671"/>
      <c r="I23" s="673"/>
      <c r="J23" s="673"/>
      <c r="K23" s="673"/>
      <c r="L23" s="673"/>
      <c r="M23" s="673"/>
      <c r="N23" s="673"/>
      <c r="O23" s="673"/>
      <c r="P23" s="673"/>
      <c r="Q23" s="674"/>
      <c r="R23" s="303">
        <v>62</v>
      </c>
    </row>
    <row r="24" spans="2:18" ht="18" customHeight="1">
      <c r="B24" s="996" t="s">
        <v>688</v>
      </c>
      <c r="C24" s="997"/>
      <c r="D24" s="998"/>
      <c r="E24" s="320"/>
      <c r="F24" s="670"/>
      <c r="G24" s="671"/>
      <c r="H24" s="671"/>
      <c r="I24" s="673"/>
      <c r="J24" s="673"/>
      <c r="K24" s="673"/>
      <c r="L24" s="673"/>
      <c r="M24" s="673"/>
      <c r="N24" s="673"/>
      <c r="O24" s="673"/>
      <c r="P24" s="673"/>
      <c r="Q24" s="674"/>
      <c r="R24" s="303">
        <v>63</v>
      </c>
    </row>
    <row r="25" spans="2:18" ht="18" customHeight="1">
      <c r="B25" s="996" t="s">
        <v>689</v>
      </c>
      <c r="C25" s="997"/>
      <c r="D25" s="998"/>
      <c r="E25" s="320"/>
      <c r="F25" s="670"/>
      <c r="G25" s="671"/>
      <c r="H25" s="671"/>
      <c r="I25" s="673"/>
      <c r="J25" s="673"/>
      <c r="K25" s="673"/>
      <c r="L25" s="673"/>
      <c r="M25" s="673"/>
      <c r="N25" s="673"/>
      <c r="O25" s="673"/>
      <c r="P25" s="673"/>
      <c r="Q25" s="674"/>
      <c r="R25" s="303">
        <v>64</v>
      </c>
    </row>
    <row r="26" spans="2:18" ht="18" customHeight="1">
      <c r="B26" s="996" t="s">
        <v>690</v>
      </c>
      <c r="C26" s="997"/>
      <c r="D26" s="998"/>
      <c r="E26" s="320"/>
      <c r="F26" s="670"/>
      <c r="G26" s="671"/>
      <c r="H26" s="671"/>
      <c r="I26" s="673"/>
      <c r="J26" s="673"/>
      <c r="K26" s="673"/>
      <c r="L26" s="673"/>
      <c r="M26" s="673"/>
      <c r="N26" s="673"/>
      <c r="O26" s="673"/>
      <c r="P26" s="673"/>
      <c r="Q26" s="674"/>
      <c r="R26" s="303">
        <v>65</v>
      </c>
    </row>
    <row r="27" spans="2:18" ht="18" customHeight="1">
      <c r="B27" s="996" t="s">
        <v>691</v>
      </c>
      <c r="C27" s="997"/>
      <c r="D27" s="998"/>
      <c r="E27" s="320"/>
      <c r="F27" s="670"/>
      <c r="G27" s="671"/>
      <c r="H27" s="671"/>
      <c r="I27" s="673"/>
      <c r="J27" s="673"/>
      <c r="K27" s="673"/>
      <c r="L27" s="673"/>
      <c r="M27" s="673"/>
      <c r="N27" s="673"/>
      <c r="O27" s="673"/>
      <c r="P27" s="673"/>
      <c r="Q27" s="674"/>
      <c r="R27" s="303">
        <v>66</v>
      </c>
    </row>
    <row r="28" spans="2:18" ht="18" customHeight="1">
      <c r="B28" s="996" t="s">
        <v>692</v>
      </c>
      <c r="C28" s="997"/>
      <c r="D28" s="998"/>
      <c r="E28" s="320"/>
      <c r="F28" s="670"/>
      <c r="G28" s="671"/>
      <c r="H28" s="671"/>
      <c r="I28" s="673"/>
      <c r="J28" s="673"/>
      <c r="K28" s="673"/>
      <c r="L28" s="673"/>
      <c r="M28" s="673"/>
      <c r="N28" s="673"/>
      <c r="O28" s="673"/>
      <c r="P28" s="673"/>
      <c r="Q28" s="674"/>
      <c r="R28" s="303">
        <v>67</v>
      </c>
    </row>
    <row r="29" spans="2:18" ht="18" customHeight="1">
      <c r="B29" s="996" t="s">
        <v>693</v>
      </c>
      <c r="C29" s="997"/>
      <c r="D29" s="998"/>
      <c r="E29" s="320"/>
      <c r="F29" s="670"/>
      <c r="G29" s="671"/>
      <c r="H29" s="671"/>
      <c r="I29" s="673"/>
      <c r="J29" s="673"/>
      <c r="K29" s="673"/>
      <c r="L29" s="673"/>
      <c r="M29" s="673"/>
      <c r="N29" s="673"/>
      <c r="O29" s="673"/>
      <c r="P29" s="673"/>
      <c r="Q29" s="674"/>
    </row>
    <row r="30" spans="2:18" ht="18" customHeight="1">
      <c r="B30" s="996" t="s">
        <v>694</v>
      </c>
      <c r="C30" s="997"/>
      <c r="D30" s="998"/>
      <c r="E30" s="320"/>
      <c r="F30" s="670"/>
      <c r="G30" s="671"/>
      <c r="H30" s="671"/>
      <c r="I30" s="673"/>
      <c r="J30" s="673"/>
      <c r="K30" s="673"/>
      <c r="L30" s="673"/>
      <c r="M30" s="673"/>
      <c r="N30" s="673"/>
      <c r="O30" s="673"/>
      <c r="P30" s="673"/>
      <c r="Q30" s="674"/>
      <c r="R30" s="303">
        <v>68</v>
      </c>
    </row>
    <row r="31" spans="2:18" ht="18" customHeight="1">
      <c r="B31" s="996" t="s">
        <v>695</v>
      </c>
      <c r="C31" s="997"/>
      <c r="D31" s="998"/>
      <c r="E31" s="320"/>
      <c r="F31" s="670"/>
      <c r="G31" s="671"/>
      <c r="H31" s="671"/>
      <c r="I31" s="673"/>
      <c r="J31" s="673"/>
      <c r="K31" s="673"/>
      <c r="L31" s="673"/>
      <c r="M31" s="673"/>
      <c r="N31" s="673"/>
      <c r="O31" s="673"/>
      <c r="P31" s="673"/>
      <c r="Q31" s="674"/>
      <c r="R31" s="303">
        <v>69</v>
      </c>
    </row>
    <row r="32" spans="2:18" ht="18" customHeight="1">
      <c r="B32" s="996"/>
      <c r="C32" s="997"/>
      <c r="D32" s="998"/>
      <c r="E32" s="320"/>
      <c r="F32" s="670"/>
      <c r="G32" s="671"/>
      <c r="H32" s="671"/>
      <c r="I32" s="673"/>
      <c r="J32" s="673"/>
      <c r="K32" s="673"/>
      <c r="L32" s="673"/>
      <c r="M32" s="673"/>
      <c r="N32" s="673"/>
      <c r="O32" s="673"/>
      <c r="P32" s="673"/>
      <c r="Q32" s="674"/>
    </row>
    <row r="33" spans="2:17" ht="18" customHeight="1">
      <c r="B33" s="996"/>
      <c r="C33" s="997"/>
      <c r="D33" s="998"/>
      <c r="E33" s="320"/>
      <c r="F33" s="670"/>
      <c r="G33" s="671"/>
      <c r="H33" s="671"/>
      <c r="I33" s="673"/>
      <c r="J33" s="673"/>
      <c r="K33" s="673"/>
      <c r="L33" s="673"/>
      <c r="M33" s="673"/>
      <c r="N33" s="673"/>
      <c r="O33" s="673"/>
      <c r="P33" s="673"/>
      <c r="Q33" s="674"/>
    </row>
    <row r="34" spans="2:17" ht="18" customHeight="1">
      <c r="B34" s="996"/>
      <c r="C34" s="997"/>
      <c r="D34" s="998"/>
      <c r="E34" s="320"/>
      <c r="F34" s="670"/>
      <c r="G34" s="671"/>
      <c r="H34" s="671"/>
      <c r="I34" s="673"/>
      <c r="J34" s="673"/>
      <c r="K34" s="673"/>
      <c r="L34" s="673"/>
      <c r="M34" s="673"/>
      <c r="N34" s="673"/>
      <c r="O34" s="673"/>
      <c r="P34" s="673"/>
      <c r="Q34" s="674"/>
    </row>
    <row r="35" spans="2:17" ht="18" customHeight="1">
      <c r="B35" s="996"/>
      <c r="C35" s="997"/>
      <c r="D35" s="998"/>
      <c r="E35" s="320"/>
      <c r="F35" s="670"/>
      <c r="G35" s="671"/>
      <c r="H35" s="671"/>
      <c r="I35" s="673"/>
      <c r="J35" s="673"/>
      <c r="K35" s="673"/>
      <c r="L35" s="673"/>
      <c r="M35" s="673"/>
      <c r="N35" s="673"/>
      <c r="O35" s="673"/>
      <c r="P35" s="673"/>
      <c r="Q35" s="674"/>
    </row>
    <row r="36" spans="2:17" ht="18" customHeight="1">
      <c r="B36" s="996"/>
      <c r="C36" s="997"/>
      <c r="D36" s="998"/>
      <c r="E36" s="320"/>
      <c r="F36" s="670"/>
      <c r="G36" s="671"/>
      <c r="H36" s="671"/>
      <c r="I36" s="673"/>
      <c r="J36" s="673"/>
      <c r="K36" s="673"/>
      <c r="L36" s="673"/>
      <c r="M36" s="673"/>
      <c r="N36" s="673"/>
      <c r="O36" s="673"/>
      <c r="P36" s="673"/>
      <c r="Q36" s="674"/>
    </row>
    <row r="37" spans="2:17" ht="18" customHeight="1">
      <c r="B37" s="996"/>
      <c r="C37" s="997"/>
      <c r="D37" s="998"/>
      <c r="E37" s="320"/>
      <c r="F37" s="670"/>
      <c r="G37" s="671"/>
      <c r="H37" s="671"/>
      <c r="I37" s="673"/>
      <c r="J37" s="673"/>
      <c r="K37" s="673"/>
      <c r="L37" s="673"/>
      <c r="M37" s="673"/>
      <c r="N37" s="673"/>
      <c r="O37" s="673"/>
      <c r="P37" s="673"/>
      <c r="Q37" s="674"/>
    </row>
    <row r="38" spans="2:17" ht="18" customHeight="1">
      <c r="B38" s="996"/>
      <c r="C38" s="997"/>
      <c r="D38" s="998"/>
      <c r="E38" s="320"/>
      <c r="F38" s="670"/>
      <c r="G38" s="671"/>
      <c r="H38" s="671"/>
      <c r="I38" s="673"/>
      <c r="J38" s="673"/>
      <c r="K38" s="673"/>
      <c r="L38" s="673"/>
      <c r="M38" s="673"/>
      <c r="N38" s="673"/>
      <c r="O38" s="673"/>
      <c r="P38" s="673"/>
      <c r="Q38" s="674"/>
    </row>
    <row r="39" spans="2:17" ht="18" customHeight="1">
      <c r="B39" s="996"/>
      <c r="C39" s="997"/>
      <c r="D39" s="998"/>
      <c r="E39" s="320"/>
      <c r="F39" s="670"/>
      <c r="G39" s="671"/>
      <c r="H39" s="671"/>
      <c r="I39" s="673"/>
      <c r="J39" s="673"/>
      <c r="K39" s="673"/>
      <c r="L39" s="673"/>
      <c r="M39" s="673"/>
      <c r="N39" s="673"/>
      <c r="O39" s="673"/>
      <c r="P39" s="673"/>
      <c r="Q39" s="674"/>
    </row>
    <row r="40" spans="2:17" ht="18" customHeight="1">
      <c r="B40" s="996"/>
      <c r="C40" s="997"/>
      <c r="D40" s="998"/>
      <c r="E40" s="320"/>
      <c r="F40" s="670"/>
      <c r="G40" s="671"/>
      <c r="H40" s="671"/>
      <c r="I40" s="673"/>
      <c r="J40" s="673"/>
      <c r="K40" s="673"/>
      <c r="L40" s="673"/>
      <c r="M40" s="673"/>
      <c r="N40" s="673"/>
      <c r="O40" s="673"/>
      <c r="P40" s="673"/>
      <c r="Q40" s="674"/>
    </row>
    <row r="41" spans="2:17" ht="18" customHeight="1">
      <c r="B41" s="996"/>
      <c r="C41" s="997"/>
      <c r="D41" s="998"/>
      <c r="E41" s="320"/>
      <c r="F41" s="670"/>
      <c r="G41" s="671"/>
      <c r="H41" s="671"/>
      <c r="I41" s="673"/>
      <c r="J41" s="673"/>
      <c r="K41" s="673"/>
      <c r="L41" s="673"/>
      <c r="M41" s="673"/>
      <c r="N41" s="673"/>
      <c r="O41" s="673"/>
      <c r="P41" s="673"/>
      <c r="Q41" s="674"/>
    </row>
    <row r="42" spans="2:17" ht="18" customHeight="1">
      <c r="B42" s="996"/>
      <c r="C42" s="997"/>
      <c r="D42" s="998"/>
      <c r="E42" s="320"/>
      <c r="F42" s="670"/>
      <c r="G42" s="671"/>
      <c r="H42" s="671"/>
      <c r="I42" s="673"/>
      <c r="J42" s="673"/>
      <c r="K42" s="673"/>
      <c r="L42" s="673"/>
      <c r="M42" s="673"/>
      <c r="N42" s="673"/>
      <c r="O42" s="673"/>
      <c r="P42" s="673"/>
      <c r="Q42" s="674"/>
    </row>
    <row r="43" spans="2:17" ht="18" customHeight="1">
      <c r="B43" s="996"/>
      <c r="C43" s="997"/>
      <c r="D43" s="998"/>
      <c r="E43" s="320"/>
      <c r="F43" s="670"/>
      <c r="G43" s="671"/>
      <c r="H43" s="671"/>
      <c r="I43" s="673"/>
      <c r="J43" s="673"/>
      <c r="K43" s="673"/>
      <c r="L43" s="673"/>
      <c r="M43" s="673"/>
      <c r="N43" s="673"/>
      <c r="O43" s="673"/>
      <c r="P43" s="673"/>
      <c r="Q43" s="674"/>
    </row>
    <row r="44" spans="2:17" ht="18" customHeight="1">
      <c r="B44" s="996"/>
      <c r="C44" s="997"/>
      <c r="D44" s="998"/>
      <c r="E44" s="320"/>
      <c r="F44" s="670"/>
      <c r="G44" s="671"/>
      <c r="H44" s="671"/>
      <c r="I44" s="673"/>
      <c r="J44" s="673"/>
      <c r="K44" s="673"/>
      <c r="L44" s="673"/>
      <c r="M44" s="673"/>
      <c r="N44" s="673"/>
      <c r="O44" s="673"/>
      <c r="P44" s="673"/>
      <c r="Q44" s="674"/>
    </row>
    <row r="45" spans="2:17" ht="18" customHeight="1">
      <c r="B45" s="996"/>
      <c r="C45" s="997"/>
      <c r="D45" s="998"/>
      <c r="E45" s="320"/>
      <c r="F45" s="670"/>
      <c r="G45" s="671"/>
      <c r="H45" s="671"/>
      <c r="I45" s="673"/>
      <c r="J45" s="673"/>
      <c r="K45" s="673"/>
      <c r="L45" s="673"/>
      <c r="M45" s="673"/>
      <c r="N45" s="673"/>
      <c r="O45" s="673"/>
      <c r="P45" s="673"/>
      <c r="Q45" s="674"/>
    </row>
    <row r="46" spans="2:17" ht="18" customHeight="1">
      <c r="B46" s="996"/>
      <c r="C46" s="997"/>
      <c r="D46" s="998"/>
      <c r="E46" s="320"/>
      <c r="F46" s="670"/>
      <c r="G46" s="671"/>
      <c r="H46" s="671"/>
      <c r="I46" s="673"/>
      <c r="J46" s="673"/>
      <c r="K46" s="673"/>
      <c r="L46" s="673"/>
      <c r="M46" s="673"/>
      <c r="N46" s="673"/>
      <c r="O46" s="673"/>
      <c r="P46" s="673"/>
      <c r="Q46" s="674"/>
    </row>
    <row r="47" spans="2:17" ht="18" customHeight="1">
      <c r="B47" s="996"/>
      <c r="C47" s="997"/>
      <c r="D47" s="998"/>
      <c r="E47" s="320"/>
      <c r="F47" s="670"/>
      <c r="G47" s="671"/>
      <c r="H47" s="671"/>
      <c r="I47" s="673"/>
      <c r="J47" s="673"/>
      <c r="K47" s="673"/>
      <c r="L47" s="673"/>
      <c r="M47" s="673"/>
      <c r="N47" s="673"/>
      <c r="O47" s="673"/>
      <c r="P47" s="673"/>
      <c r="Q47" s="674"/>
    </row>
    <row r="48" spans="2:17" ht="18" customHeight="1">
      <c r="B48" s="996"/>
      <c r="C48" s="997"/>
      <c r="D48" s="998"/>
      <c r="E48" s="320"/>
      <c r="F48" s="670"/>
      <c r="G48" s="671"/>
      <c r="H48" s="671"/>
      <c r="I48" s="673"/>
      <c r="J48" s="673"/>
      <c r="K48" s="673"/>
      <c r="L48" s="673"/>
      <c r="M48" s="673"/>
      <c r="N48" s="673"/>
      <c r="O48" s="673"/>
      <c r="P48" s="673"/>
      <c r="Q48" s="674"/>
    </row>
    <row r="49" spans="2:17" ht="18" customHeight="1">
      <c r="B49" s="996"/>
      <c r="C49" s="997"/>
      <c r="D49" s="998"/>
      <c r="E49" s="320"/>
      <c r="F49" s="670"/>
      <c r="G49" s="671"/>
      <c r="H49" s="671"/>
      <c r="I49" s="673"/>
      <c r="J49" s="673"/>
      <c r="K49" s="673"/>
      <c r="L49" s="673"/>
      <c r="M49" s="673"/>
      <c r="N49" s="673"/>
      <c r="O49" s="673"/>
      <c r="P49" s="673"/>
      <c r="Q49" s="674"/>
    </row>
    <row r="50" spans="2:17" ht="18" customHeight="1">
      <c r="B50" s="996"/>
      <c r="C50" s="997"/>
      <c r="D50" s="998"/>
      <c r="E50" s="320"/>
      <c r="F50" s="670"/>
      <c r="G50" s="671"/>
      <c r="H50" s="671"/>
      <c r="I50" s="673"/>
      <c r="J50" s="673"/>
      <c r="K50" s="673"/>
      <c r="L50" s="673"/>
      <c r="M50" s="673"/>
      <c r="N50" s="673"/>
      <c r="O50" s="673"/>
      <c r="P50" s="673"/>
      <c r="Q50" s="674"/>
    </row>
    <row r="51" spans="2:17" ht="18" customHeight="1">
      <c r="B51" s="996"/>
      <c r="C51" s="997"/>
      <c r="D51" s="998"/>
      <c r="E51" s="320"/>
      <c r="F51" s="670"/>
      <c r="G51" s="671"/>
      <c r="H51" s="671"/>
      <c r="I51" s="673"/>
      <c r="J51" s="673"/>
      <c r="K51" s="673"/>
      <c r="L51" s="673"/>
      <c r="M51" s="673"/>
      <c r="N51" s="673"/>
      <c r="O51" s="673"/>
      <c r="P51" s="673"/>
      <c r="Q51" s="674"/>
    </row>
    <row r="52" spans="2:17" ht="18" customHeight="1">
      <c r="B52" s="996"/>
      <c r="C52" s="997"/>
      <c r="D52" s="998"/>
      <c r="E52" s="320"/>
      <c r="F52" s="670"/>
      <c r="G52" s="671"/>
      <c r="H52" s="671"/>
      <c r="I52" s="673"/>
      <c r="J52" s="673"/>
      <c r="K52" s="673"/>
      <c r="L52" s="673"/>
      <c r="M52" s="673"/>
      <c r="N52" s="673"/>
      <c r="O52" s="673"/>
      <c r="P52" s="673"/>
      <c r="Q52" s="674"/>
    </row>
    <row r="53" spans="2:17" ht="18" customHeight="1">
      <c r="B53" s="996"/>
      <c r="C53" s="997"/>
      <c r="D53" s="998"/>
      <c r="E53" s="320"/>
      <c r="F53" s="670"/>
      <c r="G53" s="671"/>
      <c r="H53" s="671"/>
      <c r="I53" s="673"/>
      <c r="J53" s="673"/>
      <c r="K53" s="673"/>
      <c r="L53" s="673"/>
      <c r="M53" s="673"/>
      <c r="N53" s="673"/>
      <c r="O53" s="673"/>
      <c r="P53" s="673"/>
      <c r="Q53" s="674"/>
    </row>
    <row r="54" spans="2:17" ht="18" customHeight="1">
      <c r="B54" s="996"/>
      <c r="C54" s="997"/>
      <c r="D54" s="998"/>
      <c r="E54" s="320"/>
      <c r="F54" s="670"/>
      <c r="G54" s="671"/>
      <c r="H54" s="671"/>
      <c r="I54" s="673"/>
      <c r="J54" s="673"/>
      <c r="K54" s="673"/>
      <c r="L54" s="673"/>
      <c r="M54" s="673"/>
      <c r="N54" s="673"/>
      <c r="O54" s="673"/>
      <c r="P54" s="673"/>
      <c r="Q54" s="674"/>
    </row>
    <row r="55" spans="2:17" ht="18" customHeight="1">
      <c r="B55" s="996"/>
      <c r="C55" s="997"/>
      <c r="D55" s="998"/>
      <c r="E55" s="320"/>
      <c r="F55" s="670"/>
      <c r="G55" s="671"/>
      <c r="H55" s="671"/>
      <c r="I55" s="673"/>
      <c r="J55" s="673"/>
      <c r="K55" s="673"/>
      <c r="L55" s="673"/>
      <c r="M55" s="673"/>
      <c r="N55" s="673"/>
      <c r="O55" s="673"/>
      <c r="P55" s="673"/>
      <c r="Q55" s="674"/>
    </row>
    <row r="56" spans="2:17" ht="18" customHeight="1">
      <c r="B56" s="996"/>
      <c r="C56" s="997"/>
      <c r="D56" s="998"/>
      <c r="E56" s="320"/>
      <c r="F56" s="670"/>
      <c r="G56" s="671"/>
      <c r="H56" s="671"/>
      <c r="I56" s="673"/>
      <c r="J56" s="673"/>
      <c r="K56" s="673"/>
      <c r="L56" s="673"/>
      <c r="M56" s="673"/>
      <c r="N56" s="673"/>
      <c r="O56" s="673"/>
      <c r="P56" s="673"/>
      <c r="Q56" s="674"/>
    </row>
    <row r="57" spans="2:17" ht="18" customHeight="1">
      <c r="B57" s="996"/>
      <c r="C57" s="997"/>
      <c r="D57" s="998"/>
      <c r="E57" s="320"/>
      <c r="F57" s="670"/>
      <c r="G57" s="671"/>
      <c r="H57" s="671"/>
      <c r="I57" s="673"/>
      <c r="J57" s="673"/>
      <c r="K57" s="673"/>
      <c r="L57" s="673"/>
      <c r="M57" s="673"/>
      <c r="N57" s="673"/>
      <c r="O57" s="673"/>
      <c r="P57" s="673"/>
      <c r="Q57" s="674"/>
    </row>
    <row r="58" spans="2:17" ht="18" customHeight="1">
      <c r="B58" s="996"/>
      <c r="C58" s="997"/>
      <c r="D58" s="998"/>
      <c r="E58" s="320"/>
      <c r="F58" s="670"/>
      <c r="G58" s="671"/>
      <c r="H58" s="671"/>
      <c r="I58" s="673"/>
      <c r="J58" s="673"/>
      <c r="K58" s="673"/>
      <c r="L58" s="673"/>
      <c r="M58" s="673"/>
      <c r="N58" s="673"/>
      <c r="O58" s="673"/>
      <c r="P58" s="673"/>
      <c r="Q58" s="674"/>
    </row>
    <row r="59" spans="2:17" ht="18" customHeight="1">
      <c r="B59" s="996"/>
      <c r="C59" s="997"/>
      <c r="D59" s="998"/>
      <c r="E59" s="320"/>
      <c r="F59" s="670"/>
      <c r="G59" s="671"/>
      <c r="H59" s="671"/>
      <c r="I59" s="673"/>
      <c r="J59" s="673"/>
      <c r="K59" s="673"/>
      <c r="L59" s="673"/>
      <c r="M59" s="673"/>
      <c r="N59" s="673"/>
      <c r="O59" s="673"/>
      <c r="P59" s="673"/>
      <c r="Q59" s="674"/>
    </row>
    <row r="60" spans="2:17" ht="18" customHeight="1">
      <c r="B60" s="996"/>
      <c r="C60" s="997"/>
      <c r="D60" s="998"/>
      <c r="E60" s="320"/>
      <c r="F60" s="670"/>
      <c r="G60" s="671"/>
      <c r="H60" s="671"/>
      <c r="I60" s="673"/>
      <c r="J60" s="673"/>
      <c r="K60" s="673"/>
      <c r="L60" s="673"/>
      <c r="M60" s="673"/>
      <c r="N60" s="673"/>
      <c r="O60" s="673"/>
      <c r="P60" s="673"/>
      <c r="Q60" s="674"/>
    </row>
    <row r="61" spans="2:17" ht="18" customHeight="1">
      <c r="B61" s="996"/>
      <c r="C61" s="997"/>
      <c r="D61" s="998"/>
      <c r="E61" s="320"/>
      <c r="F61" s="670"/>
      <c r="G61" s="671"/>
      <c r="H61" s="671"/>
      <c r="I61" s="673"/>
      <c r="J61" s="673"/>
      <c r="K61" s="673"/>
      <c r="L61" s="673"/>
      <c r="M61" s="673"/>
      <c r="N61" s="673"/>
      <c r="O61" s="673"/>
      <c r="P61" s="673"/>
      <c r="Q61" s="674"/>
    </row>
    <row r="62" spans="2:17" ht="18" customHeight="1">
      <c r="B62" s="996"/>
      <c r="C62" s="997"/>
      <c r="D62" s="998"/>
      <c r="E62" s="320"/>
      <c r="F62" s="670"/>
      <c r="G62" s="671"/>
      <c r="H62" s="671"/>
      <c r="I62" s="673"/>
      <c r="J62" s="673"/>
      <c r="K62" s="673"/>
      <c r="L62" s="673"/>
      <c r="M62" s="673"/>
      <c r="N62" s="673"/>
      <c r="O62" s="673"/>
      <c r="P62" s="673"/>
      <c r="Q62" s="674"/>
    </row>
    <row r="63" spans="2:17" ht="18" customHeight="1">
      <c r="B63" s="996"/>
      <c r="C63" s="997"/>
      <c r="D63" s="998"/>
      <c r="E63" s="320"/>
      <c r="F63" s="670"/>
      <c r="G63" s="671"/>
      <c r="H63" s="671"/>
      <c r="I63" s="673"/>
      <c r="J63" s="673"/>
      <c r="K63" s="673"/>
      <c r="L63" s="673"/>
      <c r="M63" s="673"/>
      <c r="N63" s="673"/>
      <c r="O63" s="673"/>
      <c r="P63" s="673"/>
      <c r="Q63" s="674"/>
    </row>
    <row r="64" spans="2:17" ht="18" customHeight="1">
      <c r="B64" s="996"/>
      <c r="C64" s="997"/>
      <c r="D64" s="998"/>
      <c r="E64" s="320"/>
      <c r="F64" s="670"/>
      <c r="G64" s="671"/>
      <c r="H64" s="671"/>
      <c r="I64" s="673"/>
      <c r="J64" s="673"/>
      <c r="K64" s="673"/>
      <c r="L64" s="673"/>
      <c r="M64" s="673"/>
      <c r="N64" s="673"/>
      <c r="O64" s="673"/>
      <c r="P64" s="673"/>
      <c r="Q64" s="674"/>
    </row>
    <row r="65" spans="2:17" ht="18" customHeight="1">
      <c r="B65" s="996"/>
      <c r="C65" s="997"/>
      <c r="D65" s="998"/>
      <c r="E65" s="320"/>
      <c r="F65" s="670"/>
      <c r="G65" s="671"/>
      <c r="H65" s="671"/>
      <c r="I65" s="673"/>
      <c r="J65" s="673"/>
      <c r="K65" s="673"/>
      <c r="L65" s="673"/>
      <c r="M65" s="673"/>
      <c r="N65" s="673"/>
      <c r="O65" s="673"/>
      <c r="P65" s="673"/>
      <c r="Q65" s="674"/>
    </row>
    <row r="66" spans="2:17" ht="18" customHeight="1">
      <c r="B66" s="996"/>
      <c r="C66" s="997"/>
      <c r="D66" s="998"/>
      <c r="E66" s="320"/>
      <c r="F66" s="670"/>
      <c r="G66" s="671"/>
      <c r="H66" s="671"/>
      <c r="I66" s="673"/>
      <c r="J66" s="673"/>
      <c r="K66" s="673"/>
      <c r="L66" s="673"/>
      <c r="M66" s="673"/>
      <c r="N66" s="673"/>
      <c r="O66" s="673"/>
      <c r="P66" s="673"/>
      <c r="Q66" s="674"/>
    </row>
    <row r="67" spans="2:17" ht="18" customHeight="1">
      <c r="B67" s="996"/>
      <c r="C67" s="997"/>
      <c r="D67" s="998"/>
      <c r="E67" s="320"/>
      <c r="F67" s="670"/>
      <c r="G67" s="671"/>
      <c r="H67" s="671"/>
      <c r="I67" s="673"/>
      <c r="J67" s="673"/>
      <c r="K67" s="673"/>
      <c r="L67" s="673"/>
      <c r="M67" s="673"/>
      <c r="N67" s="673"/>
      <c r="O67" s="673"/>
      <c r="P67" s="673"/>
      <c r="Q67" s="674"/>
    </row>
    <row r="68" spans="2:17" ht="18" customHeight="1">
      <c r="B68" s="996"/>
      <c r="C68" s="997"/>
      <c r="D68" s="998"/>
      <c r="E68" s="320"/>
      <c r="F68" s="670"/>
      <c r="G68" s="671"/>
      <c r="H68" s="671"/>
      <c r="I68" s="673"/>
      <c r="J68" s="673"/>
      <c r="K68" s="673"/>
      <c r="L68" s="673"/>
      <c r="M68" s="673"/>
      <c r="N68" s="673"/>
      <c r="O68" s="673"/>
      <c r="P68" s="673"/>
      <c r="Q68" s="674"/>
    </row>
    <row r="69" spans="2:17" ht="18" customHeight="1">
      <c r="B69" s="996"/>
      <c r="C69" s="997"/>
      <c r="D69" s="998"/>
      <c r="E69" s="320"/>
      <c r="F69" s="670"/>
      <c r="G69" s="671"/>
      <c r="H69" s="671"/>
      <c r="I69" s="673"/>
      <c r="J69" s="673"/>
      <c r="K69" s="673"/>
      <c r="L69" s="673"/>
      <c r="M69" s="673"/>
      <c r="N69" s="673"/>
      <c r="O69" s="673"/>
      <c r="P69" s="673"/>
      <c r="Q69" s="674"/>
    </row>
    <row r="70" spans="2:17" ht="18" customHeight="1">
      <c r="B70" s="996"/>
      <c r="C70" s="997"/>
      <c r="D70" s="998"/>
      <c r="E70" s="320"/>
      <c r="F70" s="670"/>
      <c r="G70" s="671"/>
      <c r="H70" s="671"/>
      <c r="I70" s="673"/>
      <c r="J70" s="673"/>
      <c r="K70" s="673"/>
      <c r="L70" s="673"/>
      <c r="M70" s="673"/>
      <c r="N70" s="673"/>
      <c r="O70" s="673"/>
      <c r="P70" s="673"/>
      <c r="Q70" s="674"/>
    </row>
    <row r="71" spans="2:17" ht="18" customHeight="1">
      <c r="B71" s="996"/>
      <c r="C71" s="997"/>
      <c r="D71" s="998"/>
      <c r="E71" s="320"/>
      <c r="F71" s="670"/>
      <c r="G71" s="671"/>
      <c r="H71" s="671"/>
      <c r="I71" s="673"/>
      <c r="J71" s="673"/>
      <c r="K71" s="673"/>
      <c r="L71" s="673"/>
      <c r="M71" s="673"/>
      <c r="N71" s="673"/>
      <c r="O71" s="673"/>
      <c r="P71" s="673"/>
      <c r="Q71" s="674"/>
    </row>
    <row r="72" spans="2:17" ht="18" customHeight="1">
      <c r="B72" s="996"/>
      <c r="C72" s="997"/>
      <c r="D72" s="998"/>
      <c r="E72" s="320"/>
      <c r="F72" s="670"/>
      <c r="G72" s="671"/>
      <c r="H72" s="671"/>
      <c r="I72" s="673"/>
      <c r="J72" s="673"/>
      <c r="K72" s="673"/>
      <c r="L72" s="673"/>
      <c r="M72" s="673"/>
      <c r="N72" s="673"/>
      <c r="O72" s="673"/>
      <c r="P72" s="673"/>
      <c r="Q72" s="674"/>
    </row>
    <row r="73" spans="2:17" ht="18" customHeight="1">
      <c r="B73" s="996"/>
      <c r="C73" s="997"/>
      <c r="D73" s="998"/>
      <c r="E73" s="320"/>
      <c r="F73" s="670"/>
      <c r="G73" s="671"/>
      <c r="H73" s="671"/>
      <c r="I73" s="673"/>
      <c r="J73" s="673"/>
      <c r="K73" s="673"/>
      <c r="L73" s="673"/>
      <c r="M73" s="673"/>
      <c r="N73" s="673"/>
      <c r="O73" s="673"/>
      <c r="P73" s="673"/>
      <c r="Q73" s="674"/>
    </row>
    <row r="74" spans="2:17" ht="18" customHeight="1">
      <c r="B74" s="996"/>
      <c r="C74" s="997"/>
      <c r="D74" s="998"/>
      <c r="E74" s="320"/>
      <c r="F74" s="670"/>
      <c r="G74" s="671"/>
      <c r="H74" s="671"/>
      <c r="I74" s="673"/>
      <c r="J74" s="673"/>
      <c r="K74" s="673"/>
      <c r="L74" s="673"/>
      <c r="M74" s="673"/>
      <c r="N74" s="673"/>
      <c r="O74" s="673"/>
      <c r="P74" s="673"/>
      <c r="Q74" s="674"/>
    </row>
    <row r="75" spans="2:17" ht="18" customHeight="1">
      <c r="B75" s="996"/>
      <c r="C75" s="997"/>
      <c r="D75" s="998"/>
      <c r="E75" s="320"/>
      <c r="F75" s="670"/>
      <c r="G75" s="671"/>
      <c r="H75" s="671"/>
      <c r="I75" s="673"/>
      <c r="J75" s="673"/>
      <c r="K75" s="673"/>
      <c r="L75" s="673"/>
      <c r="M75" s="673"/>
      <c r="N75" s="673"/>
      <c r="O75" s="673"/>
      <c r="P75" s="673"/>
      <c r="Q75" s="674"/>
    </row>
    <row r="76" spans="2:17" ht="18" customHeight="1">
      <c r="B76" s="996"/>
      <c r="C76" s="997"/>
      <c r="D76" s="998"/>
      <c r="E76" s="320"/>
      <c r="F76" s="670"/>
      <c r="G76" s="671"/>
      <c r="H76" s="671"/>
      <c r="I76" s="673"/>
      <c r="J76" s="673"/>
      <c r="K76" s="673"/>
      <c r="L76" s="673"/>
      <c r="M76" s="673"/>
      <c r="N76" s="673"/>
      <c r="O76" s="673"/>
      <c r="P76" s="673"/>
      <c r="Q76" s="674"/>
    </row>
    <row r="77" spans="2:17" ht="18" customHeight="1">
      <c r="B77" s="996"/>
      <c r="C77" s="997"/>
      <c r="D77" s="998"/>
      <c r="E77" s="320"/>
      <c r="F77" s="670"/>
      <c r="G77" s="671"/>
      <c r="H77" s="671"/>
      <c r="I77" s="673"/>
      <c r="J77" s="673"/>
      <c r="K77" s="673"/>
      <c r="L77" s="673"/>
      <c r="M77" s="673"/>
      <c r="N77" s="673"/>
      <c r="O77" s="673"/>
      <c r="P77" s="673"/>
      <c r="Q77" s="674"/>
    </row>
    <row r="78" spans="2:17" ht="18" customHeight="1">
      <c r="B78" s="996"/>
      <c r="C78" s="997"/>
      <c r="D78" s="998"/>
      <c r="E78" s="320"/>
      <c r="F78" s="670"/>
      <c r="G78" s="671"/>
      <c r="H78" s="671"/>
      <c r="I78" s="673"/>
      <c r="J78" s="673"/>
      <c r="K78" s="673"/>
      <c r="L78" s="673"/>
      <c r="M78" s="673"/>
      <c r="N78" s="673"/>
      <c r="O78" s="673"/>
      <c r="P78" s="673"/>
      <c r="Q78" s="674"/>
    </row>
    <row r="79" spans="2:17" ht="18" customHeight="1">
      <c r="B79" s="996"/>
      <c r="C79" s="997"/>
      <c r="D79" s="998"/>
      <c r="E79" s="320"/>
      <c r="F79" s="670"/>
      <c r="G79" s="671"/>
      <c r="H79" s="671"/>
      <c r="I79" s="673"/>
      <c r="J79" s="673"/>
      <c r="K79" s="673"/>
      <c r="L79" s="673"/>
      <c r="M79" s="673"/>
      <c r="N79" s="673"/>
      <c r="O79" s="673"/>
      <c r="P79" s="673"/>
      <c r="Q79" s="674"/>
    </row>
    <row r="80" spans="2:17" ht="18" customHeight="1">
      <c r="B80" s="996"/>
      <c r="C80" s="997"/>
      <c r="D80" s="998"/>
      <c r="E80" s="320"/>
      <c r="F80" s="670"/>
      <c r="G80" s="671"/>
      <c r="H80" s="671"/>
      <c r="I80" s="673"/>
      <c r="J80" s="673"/>
      <c r="K80" s="673"/>
      <c r="L80" s="673"/>
      <c r="M80" s="673"/>
      <c r="N80" s="673"/>
      <c r="O80" s="673"/>
      <c r="P80" s="673"/>
      <c r="Q80" s="674"/>
    </row>
    <row r="81" spans="2:17" ht="18" customHeight="1">
      <c r="B81" s="996"/>
      <c r="C81" s="997"/>
      <c r="D81" s="998"/>
      <c r="E81" s="320"/>
      <c r="F81" s="670"/>
      <c r="G81" s="671"/>
      <c r="H81" s="671"/>
      <c r="I81" s="673"/>
      <c r="J81" s="673"/>
      <c r="K81" s="673"/>
      <c r="L81" s="673"/>
      <c r="M81" s="673"/>
      <c r="N81" s="673"/>
      <c r="O81" s="673"/>
      <c r="P81" s="673"/>
      <c r="Q81" s="674"/>
    </row>
    <row r="82" spans="2:17" ht="18" customHeight="1">
      <c r="B82" s="996"/>
      <c r="C82" s="997"/>
      <c r="D82" s="998"/>
      <c r="E82" s="320"/>
      <c r="F82" s="670"/>
      <c r="G82" s="671"/>
      <c r="H82" s="671"/>
      <c r="I82" s="673"/>
      <c r="J82" s="673"/>
      <c r="K82" s="673"/>
      <c r="L82" s="673"/>
      <c r="M82" s="673"/>
      <c r="N82" s="673"/>
      <c r="O82" s="673"/>
      <c r="P82" s="673"/>
      <c r="Q82" s="674"/>
    </row>
    <row r="83" spans="2:17" ht="18" customHeight="1">
      <c r="B83" s="996"/>
      <c r="C83" s="997"/>
      <c r="D83" s="998"/>
      <c r="E83" s="320"/>
      <c r="F83" s="670"/>
      <c r="G83" s="671"/>
      <c r="H83" s="671"/>
      <c r="I83" s="673"/>
      <c r="J83" s="673"/>
      <c r="K83" s="673"/>
      <c r="L83" s="673"/>
      <c r="M83" s="673"/>
      <c r="N83" s="673"/>
      <c r="O83" s="673"/>
      <c r="P83" s="673"/>
      <c r="Q83" s="674"/>
    </row>
    <row r="84" spans="2:17" ht="18" customHeight="1">
      <c r="B84" s="996"/>
      <c r="C84" s="997"/>
      <c r="D84" s="998"/>
      <c r="E84" s="320"/>
      <c r="F84" s="670"/>
      <c r="G84" s="671"/>
      <c r="H84" s="671"/>
      <c r="I84" s="673"/>
      <c r="J84" s="673"/>
      <c r="K84" s="673"/>
      <c r="L84" s="673"/>
      <c r="M84" s="673"/>
      <c r="N84" s="673"/>
      <c r="O84" s="673"/>
      <c r="P84" s="673"/>
      <c r="Q84" s="674"/>
    </row>
    <row r="85" spans="2:17" ht="18" customHeight="1">
      <c r="B85" s="996"/>
      <c r="C85" s="997"/>
      <c r="D85" s="998"/>
      <c r="E85" s="320"/>
      <c r="F85" s="670"/>
      <c r="G85" s="671"/>
      <c r="H85" s="671"/>
      <c r="I85" s="673"/>
      <c r="J85" s="673"/>
      <c r="K85" s="673"/>
      <c r="L85" s="673"/>
      <c r="M85" s="673"/>
      <c r="N85" s="673"/>
      <c r="O85" s="673"/>
      <c r="P85" s="673"/>
      <c r="Q85" s="674"/>
    </row>
    <row r="86" spans="2:17" ht="18" customHeight="1">
      <c r="B86" s="996"/>
      <c r="C86" s="997"/>
      <c r="D86" s="998"/>
      <c r="E86" s="320"/>
      <c r="F86" s="670"/>
      <c r="G86" s="671"/>
      <c r="H86" s="671"/>
      <c r="I86" s="673"/>
      <c r="J86" s="673"/>
      <c r="K86" s="673"/>
      <c r="L86" s="673"/>
      <c r="M86" s="673"/>
      <c r="N86" s="673"/>
      <c r="O86" s="673"/>
      <c r="P86" s="673"/>
      <c r="Q86" s="674"/>
    </row>
    <row r="87" spans="2:17" ht="18" customHeight="1">
      <c r="B87" s="996"/>
      <c r="C87" s="997"/>
      <c r="D87" s="998"/>
      <c r="E87" s="320"/>
      <c r="F87" s="670"/>
      <c r="G87" s="671"/>
      <c r="H87" s="671"/>
      <c r="I87" s="673"/>
      <c r="J87" s="673"/>
      <c r="K87" s="673"/>
      <c r="L87" s="673"/>
      <c r="M87" s="673"/>
      <c r="N87" s="673"/>
      <c r="O87" s="673"/>
      <c r="P87" s="673"/>
      <c r="Q87" s="674"/>
    </row>
    <row r="88" spans="2:17" ht="18" customHeight="1">
      <c r="B88" s="996"/>
      <c r="C88" s="997"/>
      <c r="D88" s="998"/>
      <c r="E88" s="320"/>
      <c r="F88" s="670"/>
      <c r="G88" s="671"/>
      <c r="H88" s="671"/>
      <c r="I88" s="673"/>
      <c r="J88" s="673"/>
      <c r="K88" s="673"/>
      <c r="L88" s="673"/>
      <c r="M88" s="673"/>
      <c r="N88" s="673"/>
      <c r="O88" s="673"/>
      <c r="P88" s="673"/>
      <c r="Q88" s="674"/>
    </row>
    <row r="89" spans="2:17" ht="18" customHeight="1">
      <c r="B89" s="996"/>
      <c r="C89" s="997"/>
      <c r="D89" s="998"/>
      <c r="E89" s="320"/>
      <c r="F89" s="670"/>
      <c r="G89" s="671"/>
      <c r="H89" s="671"/>
      <c r="I89" s="673"/>
      <c r="J89" s="673"/>
      <c r="K89" s="673"/>
      <c r="L89" s="673"/>
      <c r="M89" s="673"/>
      <c r="N89" s="673"/>
      <c r="O89" s="673"/>
      <c r="P89" s="673"/>
      <c r="Q89" s="674"/>
    </row>
    <row r="90" spans="2:17" ht="18" customHeight="1">
      <c r="B90" s="996"/>
      <c r="C90" s="997"/>
      <c r="D90" s="998"/>
      <c r="E90" s="320"/>
      <c r="F90" s="670"/>
      <c r="G90" s="671"/>
      <c r="H90" s="671"/>
      <c r="I90" s="675"/>
      <c r="J90" s="673"/>
      <c r="K90" s="673"/>
      <c r="L90" s="673"/>
      <c r="M90" s="673"/>
      <c r="N90" s="673"/>
      <c r="O90" s="673"/>
      <c r="P90" s="673"/>
      <c r="Q90" s="676"/>
    </row>
    <row r="91" spans="2:17" ht="23.25" customHeight="1">
      <c r="B91" s="1000" t="s">
        <v>174</v>
      </c>
      <c r="C91" s="1001"/>
      <c r="D91" s="1002"/>
      <c r="E91" s="323"/>
      <c r="F91" s="494">
        <f>SUM(F19:F90)</f>
        <v>0</v>
      </c>
      <c r="G91" s="532"/>
      <c r="H91" s="532"/>
      <c r="I91" s="325"/>
      <c r="J91" s="325"/>
      <c r="K91" s="325"/>
      <c r="L91" s="325"/>
      <c r="M91" s="325"/>
      <c r="N91" s="325"/>
      <c r="O91" s="325"/>
      <c r="P91" s="325"/>
      <c r="Q91" s="677"/>
    </row>
    <row r="92" spans="2:17" ht="19.5" customHeight="1">
      <c r="Q92" s="649"/>
    </row>
    <row r="95" spans="2:17" ht="19.5" customHeight="1"/>
  </sheetData>
  <sheetProtection formatCells="0" formatColumns="0" formatRows="0" insertColumns="0" insertRows="0" insertHyperlinks="0" deleteColumns="0" deleteRows="0" sort="0" autoFilter="0" pivotTables="0"/>
  <mergeCells count="89">
    <mergeCell ref="B87:D87"/>
    <mergeCell ref="B88:D88"/>
    <mergeCell ref="B89:D89"/>
    <mergeCell ref="B90:D90"/>
    <mergeCell ref="B91:D91"/>
    <mergeCell ref="B86:D86"/>
    <mergeCell ref="B75:D75"/>
    <mergeCell ref="B76:D76"/>
    <mergeCell ref="B77:D77"/>
    <mergeCell ref="B78:D78"/>
    <mergeCell ref="B79:D79"/>
    <mergeCell ref="B80:D80"/>
    <mergeCell ref="B81:D81"/>
    <mergeCell ref="B82:D82"/>
    <mergeCell ref="B83:D83"/>
    <mergeCell ref="B84:D84"/>
    <mergeCell ref="B85:D85"/>
    <mergeCell ref="B74:D74"/>
    <mergeCell ref="B63:D63"/>
    <mergeCell ref="B64:D64"/>
    <mergeCell ref="B65:D65"/>
    <mergeCell ref="B66:D66"/>
    <mergeCell ref="B67:D67"/>
    <mergeCell ref="B68:D68"/>
    <mergeCell ref="B69:D69"/>
    <mergeCell ref="B70:D70"/>
    <mergeCell ref="B71:D71"/>
    <mergeCell ref="B72:D72"/>
    <mergeCell ref="B73:D73"/>
    <mergeCell ref="B62:D62"/>
    <mergeCell ref="B51:D51"/>
    <mergeCell ref="B52:D52"/>
    <mergeCell ref="B53:D53"/>
    <mergeCell ref="B54:D54"/>
    <mergeCell ref="B55:D55"/>
    <mergeCell ref="B56:D56"/>
    <mergeCell ref="B57:D57"/>
    <mergeCell ref="B58:D58"/>
    <mergeCell ref="B59:D59"/>
    <mergeCell ref="B60:D60"/>
    <mergeCell ref="B61:D61"/>
    <mergeCell ref="B50:D50"/>
    <mergeCell ref="B39:D39"/>
    <mergeCell ref="B40:D40"/>
    <mergeCell ref="B41:D41"/>
    <mergeCell ref="B42:D42"/>
    <mergeCell ref="B43:D43"/>
    <mergeCell ref="B44:D44"/>
    <mergeCell ref="B45:D45"/>
    <mergeCell ref="B46:D46"/>
    <mergeCell ref="B47:D47"/>
    <mergeCell ref="B48:D48"/>
    <mergeCell ref="B49:D49"/>
    <mergeCell ref="B38:D38"/>
    <mergeCell ref="B27:D27"/>
    <mergeCell ref="B28:D28"/>
    <mergeCell ref="B29:D29"/>
    <mergeCell ref="B30:D30"/>
    <mergeCell ref="B31:D31"/>
    <mergeCell ref="B32:D32"/>
    <mergeCell ref="B33:D33"/>
    <mergeCell ref="B34:D34"/>
    <mergeCell ref="B35:D35"/>
    <mergeCell ref="B36:D36"/>
    <mergeCell ref="B37:D37"/>
    <mergeCell ref="B26:D26"/>
    <mergeCell ref="B17:D17"/>
    <mergeCell ref="E17:F17"/>
    <mergeCell ref="G17:Q17"/>
    <mergeCell ref="B18:D18"/>
    <mergeCell ref="B19:D19"/>
    <mergeCell ref="B20:D20"/>
    <mergeCell ref="B21:D21"/>
    <mergeCell ref="B22:D22"/>
    <mergeCell ref="B23:D23"/>
    <mergeCell ref="B24:D24"/>
    <mergeCell ref="B25:D25"/>
    <mergeCell ref="M6:M8"/>
    <mergeCell ref="N6:N8"/>
    <mergeCell ref="O6:O8"/>
    <mergeCell ref="P6:P8"/>
    <mergeCell ref="Q6:Q8"/>
    <mergeCell ref="K6:K8"/>
    <mergeCell ref="L6:L8"/>
    <mergeCell ref="G9:I9"/>
    <mergeCell ref="C6:C8"/>
    <mergeCell ref="E6:E8"/>
    <mergeCell ref="G6:I8"/>
    <mergeCell ref="J6:J8"/>
  </mergeCells>
  <phoneticPr fontId="4"/>
  <conditionalFormatting sqref="H12">
    <cfRule type="expression" dxfId="68" priority="1">
      <formula>IF(B12="第三者評価受審経費",TRUE,FALSE)</formula>
    </cfRule>
  </conditionalFormatting>
  <dataValidations count="1">
    <dataValidation type="custom" allowBlank="1" showInputMessage="1" showErrorMessage="1" sqref="H12" xr:uid="{21F67B4B-6594-4F8A-9EAB-EB40F200297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3" customWidth="1"/>
    <col min="2" max="12" width="12.875" style="303" customWidth="1"/>
    <col min="13" max="13" width="11.875" style="303" hidden="1" customWidth="1" outlineLevel="1"/>
    <col min="14" max="14" width="9" style="303" collapsed="1"/>
    <col min="15" max="257" width="9" style="303"/>
    <col min="258" max="258" width="14.375" style="303" customWidth="1"/>
    <col min="259" max="267" width="9.125" style="303" customWidth="1"/>
    <col min="268" max="268" width="12" style="303" customWidth="1"/>
    <col min="269" max="269" width="11.875" style="303" customWidth="1"/>
    <col min="270" max="513" width="9" style="303"/>
    <col min="514" max="514" width="14.375" style="303" customWidth="1"/>
    <col min="515" max="523" width="9.125" style="303" customWidth="1"/>
    <col min="524" max="524" width="12" style="303" customWidth="1"/>
    <col min="525" max="525" width="11.875" style="303" customWidth="1"/>
    <col min="526" max="769" width="9" style="303"/>
    <col min="770" max="770" width="14.375" style="303" customWidth="1"/>
    <col min="771" max="779" width="9.125" style="303" customWidth="1"/>
    <col min="780" max="780" width="12" style="303" customWidth="1"/>
    <col min="781" max="781" width="11.875" style="303" customWidth="1"/>
    <col min="782" max="1025" width="9" style="303"/>
    <col min="1026" max="1026" width="14.375" style="303" customWidth="1"/>
    <col min="1027" max="1035" width="9.125" style="303" customWidth="1"/>
    <col min="1036" max="1036" width="12" style="303" customWidth="1"/>
    <col min="1037" max="1037" width="11.875" style="303" customWidth="1"/>
    <col min="1038" max="1281" width="9" style="303"/>
    <col min="1282" max="1282" width="14.375" style="303" customWidth="1"/>
    <col min="1283" max="1291" width="9.125" style="303" customWidth="1"/>
    <col min="1292" max="1292" width="12" style="303" customWidth="1"/>
    <col min="1293" max="1293" width="11.875" style="303" customWidth="1"/>
    <col min="1294" max="1537" width="9" style="303"/>
    <col min="1538" max="1538" width="14.375" style="303" customWidth="1"/>
    <col min="1539" max="1547" width="9.125" style="303" customWidth="1"/>
    <col min="1548" max="1548" width="12" style="303" customWidth="1"/>
    <col min="1549" max="1549" width="11.875" style="303" customWidth="1"/>
    <col min="1550" max="1793" width="9" style="303"/>
    <col min="1794" max="1794" width="14.375" style="303" customWidth="1"/>
    <col min="1795" max="1803" width="9.125" style="303" customWidth="1"/>
    <col min="1804" max="1804" width="12" style="303" customWidth="1"/>
    <col min="1805" max="1805" width="11.875" style="303" customWidth="1"/>
    <col min="1806" max="2049" width="9" style="303"/>
    <col min="2050" max="2050" width="14.375" style="303" customWidth="1"/>
    <col min="2051" max="2059" width="9.125" style="303" customWidth="1"/>
    <col min="2060" max="2060" width="12" style="303" customWidth="1"/>
    <col min="2061" max="2061" width="11.875" style="303" customWidth="1"/>
    <col min="2062" max="2305" width="9" style="303"/>
    <col min="2306" max="2306" width="14.375" style="303" customWidth="1"/>
    <col min="2307" max="2315" width="9.125" style="303" customWidth="1"/>
    <col min="2316" max="2316" width="12" style="303" customWidth="1"/>
    <col min="2317" max="2317" width="11.875" style="303" customWidth="1"/>
    <col min="2318" max="2561" width="9" style="303"/>
    <col min="2562" max="2562" width="14.375" style="303" customWidth="1"/>
    <col min="2563" max="2571" width="9.125" style="303" customWidth="1"/>
    <col min="2572" max="2572" width="12" style="303" customWidth="1"/>
    <col min="2573" max="2573" width="11.875" style="303" customWidth="1"/>
    <col min="2574" max="2817" width="9" style="303"/>
    <col min="2818" max="2818" width="14.375" style="303" customWidth="1"/>
    <col min="2819" max="2827" width="9.125" style="303" customWidth="1"/>
    <col min="2828" max="2828" width="12" style="303" customWidth="1"/>
    <col min="2829" max="2829" width="11.875" style="303" customWidth="1"/>
    <col min="2830" max="3073" width="9" style="303"/>
    <col min="3074" max="3074" width="14.375" style="303" customWidth="1"/>
    <col min="3075" max="3083" width="9.125" style="303" customWidth="1"/>
    <col min="3084" max="3084" width="12" style="303" customWidth="1"/>
    <col min="3085" max="3085" width="11.875" style="303" customWidth="1"/>
    <col min="3086" max="3329" width="9" style="303"/>
    <col min="3330" max="3330" width="14.375" style="303" customWidth="1"/>
    <col min="3331" max="3339" width="9.125" style="303" customWidth="1"/>
    <col min="3340" max="3340" width="12" style="303" customWidth="1"/>
    <col min="3341" max="3341" width="11.875" style="303" customWidth="1"/>
    <col min="3342" max="3585" width="9" style="303"/>
    <col min="3586" max="3586" width="14.375" style="303" customWidth="1"/>
    <col min="3587" max="3595" width="9.125" style="303" customWidth="1"/>
    <col min="3596" max="3596" width="12" style="303" customWidth="1"/>
    <col min="3597" max="3597" width="11.875" style="303" customWidth="1"/>
    <col min="3598" max="3841" width="9" style="303"/>
    <col min="3842" max="3842" width="14.375" style="303" customWidth="1"/>
    <col min="3843" max="3851" width="9.125" style="303" customWidth="1"/>
    <col min="3852" max="3852" width="12" style="303" customWidth="1"/>
    <col min="3853" max="3853" width="11.875" style="303" customWidth="1"/>
    <col min="3854" max="4097" width="9" style="303"/>
    <col min="4098" max="4098" width="14.375" style="303" customWidth="1"/>
    <col min="4099" max="4107" width="9.125" style="303" customWidth="1"/>
    <col min="4108" max="4108" width="12" style="303" customWidth="1"/>
    <col min="4109" max="4109" width="11.875" style="303" customWidth="1"/>
    <col min="4110" max="4353" width="9" style="303"/>
    <col min="4354" max="4354" width="14.375" style="303" customWidth="1"/>
    <col min="4355" max="4363" width="9.125" style="303" customWidth="1"/>
    <col min="4364" max="4364" width="12" style="303" customWidth="1"/>
    <col min="4365" max="4365" width="11.875" style="303" customWidth="1"/>
    <col min="4366" max="4609" width="9" style="303"/>
    <col min="4610" max="4610" width="14.375" style="303" customWidth="1"/>
    <col min="4611" max="4619" width="9.125" style="303" customWidth="1"/>
    <col min="4620" max="4620" width="12" style="303" customWidth="1"/>
    <col min="4621" max="4621" width="11.875" style="303" customWidth="1"/>
    <col min="4622" max="4865" width="9" style="303"/>
    <col min="4866" max="4866" width="14.375" style="303" customWidth="1"/>
    <col min="4867" max="4875" width="9.125" style="303" customWidth="1"/>
    <col min="4876" max="4876" width="12" style="303" customWidth="1"/>
    <col min="4877" max="4877" width="11.875" style="303" customWidth="1"/>
    <col min="4878" max="5121" width="9" style="303"/>
    <col min="5122" max="5122" width="14.375" style="303" customWidth="1"/>
    <col min="5123" max="5131" width="9.125" style="303" customWidth="1"/>
    <col min="5132" max="5132" width="12" style="303" customWidth="1"/>
    <col min="5133" max="5133" width="11.875" style="303" customWidth="1"/>
    <col min="5134" max="5377" width="9" style="303"/>
    <col min="5378" max="5378" width="14.375" style="303" customWidth="1"/>
    <col min="5379" max="5387" width="9.125" style="303" customWidth="1"/>
    <col min="5388" max="5388" width="12" style="303" customWidth="1"/>
    <col min="5389" max="5389" width="11.875" style="303" customWidth="1"/>
    <col min="5390" max="5633" width="9" style="303"/>
    <col min="5634" max="5634" width="14.375" style="303" customWidth="1"/>
    <col min="5635" max="5643" width="9.125" style="303" customWidth="1"/>
    <col min="5644" max="5644" width="12" style="303" customWidth="1"/>
    <col min="5645" max="5645" width="11.875" style="303" customWidth="1"/>
    <col min="5646" max="5889" width="9" style="303"/>
    <col min="5890" max="5890" width="14.375" style="303" customWidth="1"/>
    <col min="5891" max="5899" width="9.125" style="303" customWidth="1"/>
    <col min="5900" max="5900" width="12" style="303" customWidth="1"/>
    <col min="5901" max="5901" width="11.875" style="303" customWidth="1"/>
    <col min="5902" max="6145" width="9" style="303"/>
    <col min="6146" max="6146" width="14.375" style="303" customWidth="1"/>
    <col min="6147" max="6155" width="9.125" style="303" customWidth="1"/>
    <col min="6156" max="6156" width="12" style="303" customWidth="1"/>
    <col min="6157" max="6157" width="11.875" style="303" customWidth="1"/>
    <col min="6158" max="6401" width="9" style="303"/>
    <col min="6402" max="6402" width="14.375" style="303" customWidth="1"/>
    <col min="6403" max="6411" width="9.125" style="303" customWidth="1"/>
    <col min="6412" max="6412" width="12" style="303" customWidth="1"/>
    <col min="6413" max="6413" width="11.875" style="303" customWidth="1"/>
    <col min="6414" max="6657" width="9" style="303"/>
    <col min="6658" max="6658" width="14.375" style="303" customWidth="1"/>
    <col min="6659" max="6667" width="9.125" style="303" customWidth="1"/>
    <col min="6668" max="6668" width="12" style="303" customWidth="1"/>
    <col min="6669" max="6669" width="11.875" style="303" customWidth="1"/>
    <col min="6670" max="6913" width="9" style="303"/>
    <col min="6914" max="6914" width="14.375" style="303" customWidth="1"/>
    <col min="6915" max="6923" width="9.125" style="303" customWidth="1"/>
    <col min="6924" max="6924" width="12" style="303" customWidth="1"/>
    <col min="6925" max="6925" width="11.875" style="303" customWidth="1"/>
    <col min="6926" max="7169" width="9" style="303"/>
    <col min="7170" max="7170" width="14.375" style="303" customWidth="1"/>
    <col min="7171" max="7179" width="9.125" style="303" customWidth="1"/>
    <col min="7180" max="7180" width="12" style="303" customWidth="1"/>
    <col min="7181" max="7181" width="11.875" style="303" customWidth="1"/>
    <col min="7182" max="7425" width="9" style="303"/>
    <col min="7426" max="7426" width="14.375" style="303" customWidth="1"/>
    <col min="7427" max="7435" width="9.125" style="303" customWidth="1"/>
    <col min="7436" max="7436" width="12" style="303" customWidth="1"/>
    <col min="7437" max="7437" width="11.875" style="303" customWidth="1"/>
    <col min="7438" max="7681" width="9" style="303"/>
    <col min="7682" max="7682" width="14.375" style="303" customWidth="1"/>
    <col min="7683" max="7691" width="9.125" style="303" customWidth="1"/>
    <col min="7692" max="7692" width="12" style="303" customWidth="1"/>
    <col min="7693" max="7693" width="11.875" style="303" customWidth="1"/>
    <col min="7694" max="7937" width="9" style="303"/>
    <col min="7938" max="7938" width="14.375" style="303" customWidth="1"/>
    <col min="7939" max="7947" width="9.125" style="303" customWidth="1"/>
    <col min="7948" max="7948" width="12" style="303" customWidth="1"/>
    <col min="7949" max="7949" width="11.875" style="303" customWidth="1"/>
    <col min="7950" max="8193" width="9" style="303"/>
    <col min="8194" max="8194" width="14.375" style="303" customWidth="1"/>
    <col min="8195" max="8203" width="9.125" style="303" customWidth="1"/>
    <col min="8204" max="8204" width="12" style="303" customWidth="1"/>
    <col min="8205" max="8205" width="11.875" style="303" customWidth="1"/>
    <col min="8206" max="8449" width="9" style="303"/>
    <col min="8450" max="8450" width="14.375" style="303" customWidth="1"/>
    <col min="8451" max="8459" width="9.125" style="303" customWidth="1"/>
    <col min="8460" max="8460" width="12" style="303" customWidth="1"/>
    <col min="8461" max="8461" width="11.875" style="303" customWidth="1"/>
    <col min="8462" max="8705" width="9" style="303"/>
    <col min="8706" max="8706" width="14.375" style="303" customWidth="1"/>
    <col min="8707" max="8715" width="9.125" style="303" customWidth="1"/>
    <col min="8716" max="8716" width="12" style="303" customWidth="1"/>
    <col min="8717" max="8717" width="11.875" style="303" customWidth="1"/>
    <col min="8718" max="8961" width="9" style="303"/>
    <col min="8962" max="8962" width="14.375" style="303" customWidth="1"/>
    <col min="8963" max="8971" width="9.125" style="303" customWidth="1"/>
    <col min="8972" max="8972" width="12" style="303" customWidth="1"/>
    <col min="8973" max="8973" width="11.875" style="303" customWidth="1"/>
    <col min="8974" max="9217" width="9" style="303"/>
    <col min="9218" max="9218" width="14.375" style="303" customWidth="1"/>
    <col min="9219" max="9227" width="9.125" style="303" customWidth="1"/>
    <col min="9228" max="9228" width="12" style="303" customWidth="1"/>
    <col min="9229" max="9229" width="11.875" style="303" customWidth="1"/>
    <col min="9230" max="9473" width="9" style="303"/>
    <col min="9474" max="9474" width="14.375" style="303" customWidth="1"/>
    <col min="9475" max="9483" width="9.125" style="303" customWidth="1"/>
    <col min="9484" max="9484" width="12" style="303" customWidth="1"/>
    <col min="9485" max="9485" width="11.875" style="303" customWidth="1"/>
    <col min="9486" max="9729" width="9" style="303"/>
    <col min="9730" max="9730" width="14.375" style="303" customWidth="1"/>
    <col min="9731" max="9739" width="9.125" style="303" customWidth="1"/>
    <col min="9740" max="9740" width="12" style="303" customWidth="1"/>
    <col min="9741" max="9741" width="11.875" style="303" customWidth="1"/>
    <col min="9742" max="9985" width="9" style="303"/>
    <col min="9986" max="9986" width="14.375" style="303" customWidth="1"/>
    <col min="9987" max="9995" width="9.125" style="303" customWidth="1"/>
    <col min="9996" max="9996" width="12" style="303" customWidth="1"/>
    <col min="9997" max="9997" width="11.875" style="303" customWidth="1"/>
    <col min="9998" max="10241" width="9" style="303"/>
    <col min="10242" max="10242" width="14.375" style="303" customWidth="1"/>
    <col min="10243" max="10251" width="9.125" style="303" customWidth="1"/>
    <col min="10252" max="10252" width="12" style="303" customWidth="1"/>
    <col min="10253" max="10253" width="11.875" style="303" customWidth="1"/>
    <col min="10254" max="10497" width="9" style="303"/>
    <col min="10498" max="10498" width="14.375" style="303" customWidth="1"/>
    <col min="10499" max="10507" width="9.125" style="303" customWidth="1"/>
    <col min="10508" max="10508" width="12" style="303" customWidth="1"/>
    <col min="10509" max="10509" width="11.875" style="303" customWidth="1"/>
    <col min="10510" max="10753" width="9" style="303"/>
    <col min="10754" max="10754" width="14.375" style="303" customWidth="1"/>
    <col min="10755" max="10763" width="9.125" style="303" customWidth="1"/>
    <col min="10764" max="10764" width="12" style="303" customWidth="1"/>
    <col min="10765" max="10765" width="11.875" style="303" customWidth="1"/>
    <col min="10766" max="11009" width="9" style="303"/>
    <col min="11010" max="11010" width="14.375" style="303" customWidth="1"/>
    <col min="11011" max="11019" width="9.125" style="303" customWidth="1"/>
    <col min="11020" max="11020" width="12" style="303" customWidth="1"/>
    <col min="11021" max="11021" width="11.875" style="303" customWidth="1"/>
    <col min="11022" max="11265" width="9" style="303"/>
    <col min="11266" max="11266" width="14.375" style="303" customWidth="1"/>
    <col min="11267" max="11275" width="9.125" style="303" customWidth="1"/>
    <col min="11276" max="11276" width="12" style="303" customWidth="1"/>
    <col min="11277" max="11277" width="11.875" style="303" customWidth="1"/>
    <col min="11278" max="11521" width="9" style="303"/>
    <col min="11522" max="11522" width="14.375" style="303" customWidth="1"/>
    <col min="11523" max="11531" width="9.125" style="303" customWidth="1"/>
    <col min="11532" max="11532" width="12" style="303" customWidth="1"/>
    <col min="11533" max="11533" width="11.875" style="303" customWidth="1"/>
    <col min="11534" max="11777" width="9" style="303"/>
    <col min="11778" max="11778" width="14.375" style="303" customWidth="1"/>
    <col min="11779" max="11787" width="9.125" style="303" customWidth="1"/>
    <col min="11788" max="11788" width="12" style="303" customWidth="1"/>
    <col min="11789" max="11789" width="11.875" style="303" customWidth="1"/>
    <col min="11790" max="12033" width="9" style="303"/>
    <col min="12034" max="12034" width="14.375" style="303" customWidth="1"/>
    <col min="12035" max="12043" width="9.125" style="303" customWidth="1"/>
    <col min="12044" max="12044" width="12" style="303" customWidth="1"/>
    <col min="12045" max="12045" width="11.875" style="303" customWidth="1"/>
    <col min="12046" max="12289" width="9" style="303"/>
    <col min="12290" max="12290" width="14.375" style="303" customWidth="1"/>
    <col min="12291" max="12299" width="9.125" style="303" customWidth="1"/>
    <col min="12300" max="12300" width="12" style="303" customWidth="1"/>
    <col min="12301" max="12301" width="11.875" style="303" customWidth="1"/>
    <col min="12302" max="12545" width="9" style="303"/>
    <col min="12546" max="12546" width="14.375" style="303" customWidth="1"/>
    <col min="12547" max="12555" width="9.125" style="303" customWidth="1"/>
    <col min="12556" max="12556" width="12" style="303" customWidth="1"/>
    <col min="12557" max="12557" width="11.875" style="303" customWidth="1"/>
    <col min="12558" max="12801" width="9" style="303"/>
    <col min="12802" max="12802" width="14.375" style="303" customWidth="1"/>
    <col min="12803" max="12811" width="9.125" style="303" customWidth="1"/>
    <col min="12812" max="12812" width="12" style="303" customWidth="1"/>
    <col min="12813" max="12813" width="11.875" style="303" customWidth="1"/>
    <col min="12814" max="13057" width="9" style="303"/>
    <col min="13058" max="13058" width="14.375" style="303" customWidth="1"/>
    <col min="13059" max="13067" width="9.125" style="303" customWidth="1"/>
    <col min="13068" max="13068" width="12" style="303" customWidth="1"/>
    <col min="13069" max="13069" width="11.875" style="303" customWidth="1"/>
    <col min="13070" max="13313" width="9" style="303"/>
    <col min="13314" max="13314" width="14.375" style="303" customWidth="1"/>
    <col min="13315" max="13323" width="9.125" style="303" customWidth="1"/>
    <col min="13324" max="13324" width="12" style="303" customWidth="1"/>
    <col min="13325" max="13325" width="11.875" style="303" customWidth="1"/>
    <col min="13326" max="13569" width="9" style="303"/>
    <col min="13570" max="13570" width="14.375" style="303" customWidth="1"/>
    <col min="13571" max="13579" width="9.125" style="303" customWidth="1"/>
    <col min="13580" max="13580" width="12" style="303" customWidth="1"/>
    <col min="13581" max="13581" width="11.875" style="303" customWidth="1"/>
    <col min="13582" max="13825" width="9" style="303"/>
    <col min="13826" max="13826" width="14.375" style="303" customWidth="1"/>
    <col min="13827" max="13835" width="9.125" style="303" customWidth="1"/>
    <col min="13836" max="13836" width="12" style="303" customWidth="1"/>
    <col min="13837" max="13837" width="11.875" style="303" customWidth="1"/>
    <col min="13838" max="14081" width="9" style="303"/>
    <col min="14082" max="14082" width="14.375" style="303" customWidth="1"/>
    <col min="14083" max="14091" width="9.125" style="303" customWidth="1"/>
    <col min="14092" max="14092" width="12" style="303" customWidth="1"/>
    <col min="14093" max="14093" width="11.875" style="303" customWidth="1"/>
    <col min="14094" max="14337" width="9" style="303"/>
    <col min="14338" max="14338" width="14.375" style="303" customWidth="1"/>
    <col min="14339" max="14347" width="9.125" style="303" customWidth="1"/>
    <col min="14348" max="14348" width="12" style="303" customWidth="1"/>
    <col min="14349" max="14349" width="11.875" style="303" customWidth="1"/>
    <col min="14350" max="14593" width="9" style="303"/>
    <col min="14594" max="14594" width="14.375" style="303" customWidth="1"/>
    <col min="14595" max="14603" width="9.125" style="303" customWidth="1"/>
    <col min="14604" max="14604" width="12" style="303" customWidth="1"/>
    <col min="14605" max="14605" width="11.875" style="303" customWidth="1"/>
    <col min="14606" max="14849" width="9" style="303"/>
    <col min="14850" max="14850" width="14.375" style="303" customWidth="1"/>
    <col min="14851" max="14859" width="9.125" style="303" customWidth="1"/>
    <col min="14860" max="14860" width="12" style="303" customWidth="1"/>
    <col min="14861" max="14861" width="11.875" style="303" customWidth="1"/>
    <col min="14862" max="15105" width="9" style="303"/>
    <col min="15106" max="15106" width="14.375" style="303" customWidth="1"/>
    <col min="15107" max="15115" width="9.125" style="303" customWidth="1"/>
    <col min="15116" max="15116" width="12" style="303" customWidth="1"/>
    <col min="15117" max="15117" width="11.875" style="303" customWidth="1"/>
    <col min="15118" max="15361" width="9" style="303"/>
    <col min="15362" max="15362" width="14.375" style="303" customWidth="1"/>
    <col min="15363" max="15371" width="9.125" style="303" customWidth="1"/>
    <col min="15372" max="15372" width="12" style="303" customWidth="1"/>
    <col min="15373" max="15373" width="11.875" style="303" customWidth="1"/>
    <col min="15374" max="15617" width="9" style="303"/>
    <col min="15618" max="15618" width="14.375" style="303" customWidth="1"/>
    <col min="15619" max="15627" width="9.125" style="303" customWidth="1"/>
    <col min="15628" max="15628" width="12" style="303" customWidth="1"/>
    <col min="15629" max="15629" width="11.875" style="303" customWidth="1"/>
    <col min="15630" max="15873" width="9" style="303"/>
    <col min="15874" max="15874" width="14.375" style="303" customWidth="1"/>
    <col min="15875" max="15883" width="9.125" style="303" customWidth="1"/>
    <col min="15884" max="15884" width="12" style="303" customWidth="1"/>
    <col min="15885" max="15885" width="11.875" style="303" customWidth="1"/>
    <col min="15886" max="16129" width="9" style="303"/>
    <col min="16130" max="16130" width="14.375" style="303" customWidth="1"/>
    <col min="16131" max="16139" width="9.125" style="303" customWidth="1"/>
    <col min="16140" max="16140" width="12" style="303" customWidth="1"/>
    <col min="16141" max="16141" width="11.875" style="303" customWidth="1"/>
    <col min="16142" max="16384" width="9" style="303"/>
  </cols>
  <sheetData>
    <row r="1" spans="1:13" ht="16.5" customHeight="1">
      <c r="A1" s="303" t="s">
        <v>696</v>
      </c>
    </row>
    <row r="2" spans="1:13" ht="13.5" customHeight="1"/>
    <row r="3" spans="1:13" ht="23.25" customHeight="1">
      <c r="A3" s="623" t="s">
        <v>654</v>
      </c>
      <c r="B3" s="304"/>
      <c r="C3" s="304"/>
      <c r="D3" s="304"/>
      <c r="E3" s="304"/>
      <c r="F3" s="304"/>
      <c r="G3" s="304"/>
      <c r="H3" s="304"/>
      <c r="I3" s="304"/>
      <c r="J3" s="304"/>
      <c r="K3" s="304"/>
      <c r="L3" s="304"/>
    </row>
    <row r="4" spans="1:13" ht="23.25" customHeight="1">
      <c r="A4" s="304"/>
      <c r="B4" s="304"/>
      <c r="C4" s="304"/>
      <c r="D4" s="304"/>
      <c r="E4" s="304"/>
      <c r="F4" s="304"/>
      <c r="G4" s="304"/>
      <c r="H4" s="304"/>
      <c r="I4" s="304"/>
      <c r="J4" s="304"/>
      <c r="K4" s="304"/>
      <c r="L4" s="304"/>
      <c r="M4" s="303" t="s">
        <v>697</v>
      </c>
    </row>
    <row r="5" spans="1:13" ht="23.25" customHeight="1">
      <c r="A5" s="303" t="s">
        <v>698</v>
      </c>
    </row>
    <row r="6" spans="1:13" ht="17.25" customHeight="1">
      <c r="A6" s="1497" t="s">
        <v>180</v>
      </c>
      <c r="B6" s="1499" t="s">
        <v>141</v>
      </c>
      <c r="C6" s="624" t="s">
        <v>655</v>
      </c>
      <c r="D6" s="1499" t="s">
        <v>656</v>
      </c>
      <c r="E6" s="624" t="s">
        <v>144</v>
      </c>
      <c r="F6" s="1499" t="s">
        <v>657</v>
      </c>
      <c r="G6" s="1499" t="s">
        <v>658</v>
      </c>
      <c r="H6" s="1495" t="s">
        <v>659</v>
      </c>
      <c r="I6" s="1495" t="s">
        <v>660</v>
      </c>
      <c r="J6" s="1501" t="s">
        <v>663</v>
      </c>
      <c r="K6" s="1495" t="s">
        <v>664</v>
      </c>
      <c r="L6" s="1495" t="s">
        <v>665</v>
      </c>
    </row>
    <row r="7" spans="1:13" ht="17.25" customHeight="1">
      <c r="A7" s="1498"/>
      <c r="B7" s="1496"/>
      <c r="C7" s="625" t="s">
        <v>666</v>
      </c>
      <c r="D7" s="1496"/>
      <c r="E7" s="625" t="s">
        <v>153</v>
      </c>
      <c r="F7" s="1496"/>
      <c r="G7" s="1496"/>
      <c r="H7" s="1496"/>
      <c r="I7" s="1496"/>
      <c r="J7" s="1502"/>
      <c r="K7" s="1496"/>
      <c r="L7" s="1496"/>
    </row>
    <row r="8" spans="1:13" ht="17.25" customHeight="1">
      <c r="A8" s="1498"/>
      <c r="B8" s="1496"/>
      <c r="C8" s="625" t="s">
        <v>667</v>
      </c>
      <c r="D8" s="1496"/>
      <c r="E8" s="625" t="s">
        <v>668</v>
      </c>
      <c r="F8" s="1496"/>
      <c r="G8" s="1496"/>
      <c r="H8" s="1496"/>
      <c r="I8" s="1496"/>
      <c r="J8" s="1502"/>
      <c r="K8" s="1496"/>
      <c r="L8" s="1496"/>
    </row>
    <row r="9" spans="1:13" ht="17.25" customHeight="1">
      <c r="A9" s="626"/>
      <c r="B9" s="627" t="s">
        <v>669</v>
      </c>
      <c r="C9" s="628" t="s">
        <v>670</v>
      </c>
      <c r="D9" s="628" t="s">
        <v>671</v>
      </c>
      <c r="E9" s="628" t="s">
        <v>672</v>
      </c>
      <c r="F9" s="627" t="s">
        <v>673</v>
      </c>
      <c r="G9" s="627" t="s">
        <v>161</v>
      </c>
      <c r="H9" s="627" t="s">
        <v>162</v>
      </c>
      <c r="I9" s="627" t="s">
        <v>242</v>
      </c>
      <c r="J9" s="627" t="s">
        <v>699</v>
      </c>
      <c r="K9" s="627" t="s">
        <v>700</v>
      </c>
      <c r="L9" s="627" t="s">
        <v>701</v>
      </c>
    </row>
    <row r="10" spans="1:13" ht="16.5" customHeight="1">
      <c r="A10" s="629"/>
      <c r="B10" s="629" t="s">
        <v>166</v>
      </c>
      <c r="C10" s="629" t="s">
        <v>166</v>
      </c>
      <c r="D10" s="629" t="s">
        <v>166</v>
      </c>
      <c r="E10" s="629" t="s">
        <v>166</v>
      </c>
      <c r="F10" s="629" t="s">
        <v>166</v>
      </c>
      <c r="G10" s="629" t="s">
        <v>166</v>
      </c>
      <c r="H10" s="629" t="s">
        <v>168</v>
      </c>
      <c r="I10" s="629" t="s">
        <v>166</v>
      </c>
      <c r="J10" s="629" t="s">
        <v>166</v>
      </c>
      <c r="K10" s="629" t="s">
        <v>166</v>
      </c>
      <c r="L10" s="629" t="s">
        <v>166</v>
      </c>
    </row>
    <row r="11" spans="1:13" ht="29.25" customHeight="1">
      <c r="A11" s="678" t="s">
        <v>70</v>
      </c>
      <c r="B11" s="679">
        <v>3970000</v>
      </c>
      <c r="C11" s="680">
        <v>0</v>
      </c>
      <c r="D11" s="681">
        <v>3970000</v>
      </c>
      <c r="E11" s="680">
        <v>3970000</v>
      </c>
      <c r="F11" s="682">
        <v>3500000</v>
      </c>
      <c r="G11" s="634">
        <v>3500000</v>
      </c>
      <c r="H11" s="634">
        <v>3500000</v>
      </c>
      <c r="I11" s="634">
        <v>3500000</v>
      </c>
      <c r="J11" s="679">
        <v>3500000</v>
      </c>
      <c r="K11" s="679">
        <v>0</v>
      </c>
      <c r="L11" s="634">
        <v>-3500000</v>
      </c>
      <c r="M11" s="303">
        <v>76</v>
      </c>
    </row>
    <row r="12" spans="1:13" ht="29.25" customHeight="1">
      <c r="A12" s="683" t="s">
        <v>66</v>
      </c>
      <c r="B12" s="684"/>
      <c r="C12" s="685"/>
      <c r="D12" s="686" t="s">
        <v>693</v>
      </c>
      <c r="E12" s="685"/>
      <c r="F12" s="687" t="s">
        <v>693</v>
      </c>
      <c r="G12" s="640" t="s">
        <v>693</v>
      </c>
      <c r="H12" s="640" t="s">
        <v>693</v>
      </c>
      <c r="I12" s="640" t="s">
        <v>693</v>
      </c>
      <c r="J12" s="684"/>
      <c r="K12" s="684"/>
      <c r="L12" s="640" t="s">
        <v>693</v>
      </c>
      <c r="M12" s="303">
        <v>77</v>
      </c>
    </row>
    <row r="13" spans="1:13" ht="24" customHeight="1">
      <c r="A13" s="146" t="s">
        <v>228</v>
      </c>
      <c r="B13" s="642">
        <v>3970000</v>
      </c>
      <c r="C13" s="642" t="s">
        <v>693</v>
      </c>
      <c r="D13" s="642">
        <v>3970000</v>
      </c>
      <c r="E13" s="642">
        <v>3970000</v>
      </c>
      <c r="F13" s="642">
        <v>3500000</v>
      </c>
      <c r="G13" s="642">
        <v>3500000</v>
      </c>
      <c r="H13" s="642">
        <v>3500000</v>
      </c>
      <c r="I13" s="642">
        <v>3500000</v>
      </c>
      <c r="J13" s="642">
        <v>3500000</v>
      </c>
      <c r="K13" s="642" t="s">
        <v>693</v>
      </c>
      <c r="L13" s="642">
        <v>-3500000</v>
      </c>
    </row>
    <row r="14" spans="1:13" ht="23.1" customHeight="1"/>
    <row r="15" spans="1:13" ht="23.25" customHeight="1">
      <c r="A15" s="303" t="s">
        <v>676</v>
      </c>
    </row>
    <row r="16" spans="1:13" ht="22.5" customHeight="1">
      <c r="A16" s="643" t="s">
        <v>171</v>
      </c>
      <c r="B16" s="644"/>
      <c r="C16" s="644"/>
      <c r="D16" s="643" t="s">
        <v>677</v>
      </c>
      <c r="E16" s="645"/>
      <c r="F16" s="643" t="s">
        <v>678</v>
      </c>
      <c r="G16" s="644"/>
      <c r="H16" s="644"/>
      <c r="I16" s="644"/>
      <c r="J16" s="644"/>
      <c r="K16" s="644"/>
      <c r="L16" s="646"/>
    </row>
    <row r="17" spans="1:13" ht="15.75" customHeight="1">
      <c r="A17" s="688"/>
      <c r="B17" s="649"/>
      <c r="C17" s="689"/>
      <c r="D17" s="647"/>
      <c r="E17" s="648" t="s">
        <v>166</v>
      </c>
      <c r="F17" s="649"/>
      <c r="G17" s="649"/>
      <c r="H17" s="649"/>
      <c r="I17" s="649"/>
      <c r="J17" s="649"/>
      <c r="K17" s="649"/>
      <c r="L17" s="650"/>
    </row>
    <row r="18" spans="1:13" ht="15.75" customHeight="1">
      <c r="A18" s="690" t="s">
        <v>702</v>
      </c>
      <c r="C18" s="650"/>
      <c r="D18" s="651"/>
      <c r="E18" s="691">
        <v>1000000</v>
      </c>
      <c r="F18" s="692" t="s">
        <v>703</v>
      </c>
      <c r="G18" s="692"/>
      <c r="H18" s="692"/>
      <c r="I18" s="692"/>
      <c r="J18" s="692"/>
      <c r="K18" s="692"/>
      <c r="L18" s="693"/>
      <c r="M18" s="303">
        <v>4</v>
      </c>
    </row>
    <row r="19" spans="1:13" ht="15.75" customHeight="1">
      <c r="A19" s="690" t="s">
        <v>66</v>
      </c>
      <c r="C19" s="650"/>
      <c r="D19" s="651"/>
      <c r="E19" s="691"/>
      <c r="F19" s="692"/>
      <c r="G19" s="692"/>
      <c r="H19" s="692"/>
      <c r="I19" s="692"/>
      <c r="J19" s="692"/>
      <c r="K19" s="692"/>
      <c r="L19" s="693"/>
      <c r="M19" s="303">
        <v>5</v>
      </c>
    </row>
    <row r="20" spans="1:13" ht="15.75" customHeight="1">
      <c r="A20" s="690" t="s">
        <v>704</v>
      </c>
      <c r="C20" s="650"/>
      <c r="D20" s="651"/>
      <c r="E20" s="694">
        <v>500000</v>
      </c>
      <c r="F20" s="692" t="s">
        <v>703</v>
      </c>
      <c r="G20" s="692"/>
      <c r="H20" s="692"/>
      <c r="I20" s="692"/>
      <c r="J20" s="692"/>
      <c r="K20" s="692"/>
      <c r="L20" s="693"/>
      <c r="M20" s="303">
        <v>6</v>
      </c>
    </row>
    <row r="21" spans="1:13" ht="15.75" customHeight="1">
      <c r="A21" s="690" t="s">
        <v>66</v>
      </c>
      <c r="C21" s="650"/>
      <c r="D21" s="651"/>
      <c r="E21" s="694"/>
      <c r="F21" s="692"/>
      <c r="G21" s="692"/>
      <c r="H21" s="692"/>
      <c r="I21" s="692"/>
      <c r="J21" s="692"/>
      <c r="K21" s="692"/>
      <c r="L21" s="693"/>
      <c r="M21" s="303">
        <v>7</v>
      </c>
    </row>
    <row r="22" spans="1:13" ht="15.75" customHeight="1">
      <c r="A22" s="690" t="s">
        <v>687</v>
      </c>
      <c r="C22" s="650"/>
      <c r="D22" s="651"/>
      <c r="E22" s="694">
        <v>250000</v>
      </c>
      <c r="F22" s="692" t="s">
        <v>705</v>
      </c>
      <c r="G22" s="692"/>
      <c r="H22" s="692"/>
      <c r="I22" s="692"/>
      <c r="J22" s="692"/>
      <c r="K22" s="692"/>
      <c r="L22" s="693"/>
      <c r="M22" s="303">
        <v>8</v>
      </c>
    </row>
    <row r="23" spans="1:13" ht="15.75" customHeight="1">
      <c r="A23" s="690" t="s">
        <v>66</v>
      </c>
      <c r="C23" s="650"/>
      <c r="D23" s="651"/>
      <c r="E23" s="694"/>
      <c r="F23" s="692" t="s">
        <v>705</v>
      </c>
      <c r="G23" s="692"/>
      <c r="H23" s="692"/>
      <c r="I23" s="692"/>
      <c r="J23" s="692"/>
      <c r="K23" s="692"/>
      <c r="L23" s="693"/>
      <c r="M23" s="303">
        <v>9</v>
      </c>
    </row>
    <row r="24" spans="1:13" ht="15.75" customHeight="1">
      <c r="A24" s="690" t="s">
        <v>688</v>
      </c>
      <c r="C24" s="650"/>
      <c r="D24" s="651"/>
      <c r="E24" s="694"/>
      <c r="F24" s="692" t="s">
        <v>706</v>
      </c>
      <c r="G24" s="692"/>
      <c r="H24" s="692"/>
      <c r="I24" s="692"/>
      <c r="J24" s="692"/>
      <c r="K24" s="692"/>
      <c r="L24" s="693"/>
      <c r="M24" s="303">
        <v>10</v>
      </c>
    </row>
    <row r="25" spans="1:13" ht="15.75" customHeight="1">
      <c r="A25" s="690" t="s">
        <v>66</v>
      </c>
      <c r="C25" s="650"/>
      <c r="D25" s="651"/>
      <c r="E25" s="694"/>
      <c r="F25" s="692"/>
      <c r="G25" s="692"/>
      <c r="H25" s="692"/>
      <c r="I25" s="692"/>
      <c r="J25" s="692"/>
      <c r="K25" s="692"/>
      <c r="L25" s="693"/>
      <c r="M25" s="303">
        <v>11</v>
      </c>
    </row>
    <row r="26" spans="1:13" ht="15.75" customHeight="1">
      <c r="A26" s="690" t="s">
        <v>707</v>
      </c>
      <c r="C26" s="650"/>
      <c r="D26" s="651"/>
      <c r="E26" s="694">
        <v>200000</v>
      </c>
      <c r="F26" s="692" t="s">
        <v>708</v>
      </c>
      <c r="G26" s="692"/>
      <c r="H26" s="692"/>
      <c r="I26" s="692"/>
      <c r="J26" s="692"/>
      <c r="K26" s="692"/>
      <c r="L26" s="693"/>
      <c r="M26" s="303">
        <v>12</v>
      </c>
    </row>
    <row r="27" spans="1:13" ht="15.75" customHeight="1">
      <c r="A27" s="651" t="s">
        <v>66</v>
      </c>
      <c r="C27" s="650"/>
      <c r="D27" s="651"/>
      <c r="E27" s="694"/>
      <c r="F27" s="692"/>
      <c r="G27" s="692"/>
      <c r="H27" s="692"/>
      <c r="I27" s="692"/>
      <c r="J27" s="692"/>
      <c r="K27" s="692"/>
      <c r="L27" s="693"/>
      <c r="M27" s="303">
        <v>13</v>
      </c>
    </row>
    <row r="28" spans="1:13" ht="15.75" customHeight="1">
      <c r="A28" s="690" t="s">
        <v>689</v>
      </c>
      <c r="C28" s="650"/>
      <c r="D28" s="651"/>
      <c r="E28" s="694">
        <v>1000000</v>
      </c>
      <c r="F28" s="692" t="s">
        <v>709</v>
      </c>
      <c r="G28" s="692"/>
      <c r="H28" s="692"/>
      <c r="I28" s="692"/>
      <c r="J28" s="692"/>
      <c r="K28" s="692"/>
      <c r="L28" s="693"/>
      <c r="M28" s="303">
        <v>14</v>
      </c>
    </row>
    <row r="29" spans="1:13" ht="15.75" customHeight="1">
      <c r="A29" s="690" t="s">
        <v>66</v>
      </c>
      <c r="C29" s="650"/>
      <c r="D29" s="651"/>
      <c r="E29" s="694"/>
      <c r="F29" s="692"/>
      <c r="G29" s="692"/>
      <c r="H29" s="692"/>
      <c r="I29" s="692"/>
      <c r="J29" s="692"/>
      <c r="K29" s="692"/>
      <c r="L29" s="693"/>
      <c r="M29" s="303">
        <v>15</v>
      </c>
    </row>
    <row r="30" spans="1:13" ht="15.75" customHeight="1">
      <c r="A30" s="690" t="s">
        <v>690</v>
      </c>
      <c r="C30" s="650"/>
      <c r="D30" s="651"/>
      <c r="E30" s="694">
        <v>250000</v>
      </c>
      <c r="F30" s="692" t="s">
        <v>710</v>
      </c>
      <c r="G30" s="692"/>
      <c r="H30" s="692"/>
      <c r="I30" s="692"/>
      <c r="J30" s="692"/>
      <c r="K30" s="692"/>
      <c r="L30" s="693"/>
      <c r="M30" s="303">
        <v>16</v>
      </c>
    </row>
    <row r="31" spans="1:13" ht="15.75" customHeight="1">
      <c r="A31" s="690" t="s">
        <v>66</v>
      </c>
      <c r="C31" s="650"/>
      <c r="D31" s="651"/>
      <c r="E31" s="694"/>
      <c r="F31" s="692"/>
      <c r="G31" s="692"/>
      <c r="H31" s="692"/>
      <c r="I31" s="692"/>
      <c r="J31" s="692"/>
      <c r="K31" s="692"/>
      <c r="L31" s="693"/>
      <c r="M31" s="303">
        <v>17</v>
      </c>
    </row>
    <row r="32" spans="1:13" ht="15.75" customHeight="1">
      <c r="A32" s="690" t="s">
        <v>691</v>
      </c>
      <c r="C32" s="650"/>
      <c r="D32" s="651"/>
      <c r="E32" s="694">
        <v>50000</v>
      </c>
      <c r="F32" s="692" t="s">
        <v>711</v>
      </c>
      <c r="G32" s="692"/>
      <c r="H32" s="692"/>
      <c r="I32" s="692"/>
      <c r="J32" s="692"/>
      <c r="K32" s="692"/>
      <c r="L32" s="693"/>
      <c r="M32" s="303">
        <v>18</v>
      </c>
    </row>
    <row r="33" spans="1:13" ht="15.75" customHeight="1">
      <c r="A33" s="651" t="s">
        <v>66</v>
      </c>
      <c r="C33" s="650"/>
      <c r="D33" s="651"/>
      <c r="E33" s="694"/>
      <c r="F33" s="692"/>
      <c r="G33" s="692"/>
      <c r="H33" s="692"/>
      <c r="I33" s="692"/>
      <c r="J33" s="692"/>
      <c r="K33" s="692"/>
      <c r="L33" s="693"/>
      <c r="M33" s="303">
        <v>19</v>
      </c>
    </row>
    <row r="34" spans="1:13" ht="15.75" customHeight="1">
      <c r="A34" s="690" t="s">
        <v>712</v>
      </c>
      <c r="C34" s="650"/>
      <c r="D34" s="651"/>
      <c r="E34" s="694">
        <v>20000</v>
      </c>
      <c r="F34" s="692" t="s">
        <v>710</v>
      </c>
      <c r="G34" s="692"/>
      <c r="H34" s="692"/>
      <c r="I34" s="692"/>
      <c r="J34" s="692"/>
      <c r="K34" s="692"/>
      <c r="L34" s="693"/>
      <c r="M34" s="303">
        <v>20</v>
      </c>
    </row>
    <row r="35" spans="1:13" ht="15.75" customHeight="1">
      <c r="A35" s="651" t="s">
        <v>66</v>
      </c>
      <c r="C35" s="650"/>
      <c r="D35" s="651"/>
      <c r="E35" s="694"/>
      <c r="F35" s="692"/>
      <c r="G35" s="692"/>
      <c r="H35" s="692"/>
      <c r="I35" s="692"/>
      <c r="J35" s="692"/>
      <c r="K35" s="692"/>
      <c r="L35" s="693"/>
      <c r="M35" s="303">
        <v>21</v>
      </c>
    </row>
    <row r="36" spans="1:13" ht="15.75" customHeight="1">
      <c r="A36" s="651" t="s">
        <v>713</v>
      </c>
      <c r="C36" s="650"/>
      <c r="D36" s="651"/>
      <c r="E36" s="694"/>
      <c r="F36" s="692"/>
      <c r="G36" s="692"/>
      <c r="H36" s="692"/>
      <c r="I36" s="692"/>
      <c r="J36" s="692"/>
      <c r="K36" s="692"/>
      <c r="L36" s="693"/>
      <c r="M36" s="303">
        <v>22</v>
      </c>
    </row>
    <row r="37" spans="1:13" ht="15.75" customHeight="1">
      <c r="A37" s="690" t="s">
        <v>66</v>
      </c>
      <c r="C37" s="650"/>
      <c r="D37" s="651"/>
      <c r="E37" s="694"/>
      <c r="F37" s="692"/>
      <c r="G37" s="692"/>
      <c r="H37" s="692"/>
      <c r="I37" s="692"/>
      <c r="J37" s="692"/>
      <c r="K37" s="692"/>
      <c r="L37" s="693"/>
      <c r="M37" s="303">
        <v>23</v>
      </c>
    </row>
    <row r="38" spans="1:13" ht="15.75" customHeight="1">
      <c r="A38" s="690" t="s">
        <v>692</v>
      </c>
      <c r="C38" s="650"/>
      <c r="D38" s="651"/>
      <c r="E38" s="694">
        <v>450000</v>
      </c>
      <c r="F38" s="692" t="s">
        <v>714</v>
      </c>
      <c r="G38" s="692"/>
      <c r="H38" s="692"/>
      <c r="I38" s="692"/>
      <c r="J38" s="692"/>
      <c r="K38" s="692"/>
      <c r="L38" s="693"/>
      <c r="M38" s="303">
        <v>24</v>
      </c>
    </row>
    <row r="39" spans="1:13" ht="15.75" customHeight="1">
      <c r="A39" s="690" t="s">
        <v>66</v>
      </c>
      <c r="C39" s="650"/>
      <c r="D39" s="651"/>
      <c r="E39" s="694"/>
      <c r="F39" s="692"/>
      <c r="G39" s="692"/>
      <c r="H39" s="692"/>
      <c r="I39" s="692"/>
      <c r="J39" s="692"/>
      <c r="K39" s="692"/>
      <c r="L39" s="693"/>
      <c r="M39" s="303">
        <v>25</v>
      </c>
    </row>
    <row r="40" spans="1:13" ht="15.75" customHeight="1">
      <c r="A40" s="651" t="s">
        <v>715</v>
      </c>
      <c r="C40" s="650"/>
      <c r="D40" s="651"/>
      <c r="E40" s="694"/>
      <c r="F40" s="692"/>
      <c r="G40" s="692"/>
      <c r="H40" s="692"/>
      <c r="I40" s="692"/>
      <c r="J40" s="692"/>
      <c r="K40" s="692"/>
      <c r="L40" s="693"/>
      <c r="M40" s="303">
        <v>26</v>
      </c>
    </row>
    <row r="41" spans="1:13" ht="15.75" customHeight="1">
      <c r="A41" s="690" t="s">
        <v>66</v>
      </c>
      <c r="C41" s="650"/>
      <c r="D41" s="651"/>
      <c r="E41" s="694"/>
      <c r="F41" s="692"/>
      <c r="G41" s="692"/>
      <c r="H41" s="692"/>
      <c r="I41" s="692"/>
      <c r="J41" s="692"/>
      <c r="K41" s="692"/>
      <c r="L41" s="693"/>
      <c r="M41" s="303">
        <v>27</v>
      </c>
    </row>
    <row r="42" spans="1:13" ht="15.75" customHeight="1">
      <c r="A42" s="690" t="s">
        <v>716</v>
      </c>
      <c r="C42" s="650"/>
      <c r="D42" s="651"/>
      <c r="E42" s="694">
        <v>100000</v>
      </c>
      <c r="F42" s="692" t="s">
        <v>703</v>
      </c>
      <c r="G42" s="692"/>
      <c r="H42" s="692"/>
      <c r="I42" s="692"/>
      <c r="J42" s="692"/>
      <c r="K42" s="692"/>
      <c r="L42" s="693"/>
      <c r="M42" s="303">
        <v>28</v>
      </c>
    </row>
    <row r="43" spans="1:13" ht="15.75" customHeight="1">
      <c r="A43" s="690" t="s">
        <v>66</v>
      </c>
      <c r="C43" s="650"/>
      <c r="D43" s="651"/>
      <c r="E43" s="694"/>
      <c r="F43" s="692"/>
      <c r="G43" s="692"/>
      <c r="H43" s="692"/>
      <c r="I43" s="692"/>
      <c r="J43" s="692"/>
      <c r="K43" s="692"/>
      <c r="L43" s="693"/>
      <c r="M43" s="303">
        <v>29</v>
      </c>
    </row>
    <row r="44" spans="1:13" ht="15.75" customHeight="1">
      <c r="A44" s="690" t="s">
        <v>717</v>
      </c>
      <c r="C44" s="650"/>
      <c r="D44" s="651"/>
      <c r="E44" s="694">
        <v>150000</v>
      </c>
      <c r="F44" s="692" t="s">
        <v>711</v>
      </c>
      <c r="G44" s="692"/>
      <c r="H44" s="692"/>
      <c r="I44" s="692"/>
      <c r="J44" s="692"/>
      <c r="K44" s="692"/>
      <c r="L44" s="693"/>
      <c r="M44" s="303">
        <v>30</v>
      </c>
    </row>
    <row r="45" spans="1:13" ht="15.75" customHeight="1">
      <c r="A45" s="690" t="s">
        <v>66</v>
      </c>
      <c r="C45" s="650"/>
      <c r="D45" s="651"/>
      <c r="E45" s="694"/>
      <c r="F45" s="692"/>
      <c r="G45" s="692"/>
      <c r="H45" s="692"/>
      <c r="I45" s="692"/>
      <c r="J45" s="692"/>
      <c r="K45" s="692"/>
      <c r="L45" s="693"/>
      <c r="M45" s="303">
        <v>31</v>
      </c>
    </row>
    <row r="46" spans="1:13" ht="15.75" hidden="1" customHeight="1">
      <c r="A46" s="690" t="s">
        <v>66</v>
      </c>
      <c r="C46" s="650"/>
      <c r="D46" s="651"/>
      <c r="E46" s="694"/>
      <c r="F46" s="692"/>
      <c r="G46" s="692"/>
      <c r="H46" s="692"/>
      <c r="I46" s="692"/>
      <c r="J46" s="692"/>
      <c r="K46" s="692"/>
      <c r="L46" s="693"/>
      <c r="M46" s="303">
        <v>32</v>
      </c>
    </row>
    <row r="47" spans="1:13" ht="15.75" hidden="1" customHeight="1">
      <c r="A47" s="690" t="s">
        <v>66</v>
      </c>
      <c r="C47" s="650"/>
      <c r="D47" s="651"/>
      <c r="E47" s="694"/>
      <c r="F47" s="692"/>
      <c r="G47" s="692"/>
      <c r="H47" s="692"/>
      <c r="I47" s="692"/>
      <c r="J47" s="692"/>
      <c r="K47" s="692"/>
      <c r="L47" s="693"/>
      <c r="M47" s="303">
        <v>33</v>
      </c>
    </row>
    <row r="48" spans="1:13" ht="15.75" hidden="1" customHeight="1">
      <c r="A48" s="690" t="s">
        <v>66</v>
      </c>
      <c r="C48" s="650"/>
      <c r="D48" s="651"/>
      <c r="E48" s="694"/>
      <c r="F48" s="692"/>
      <c r="G48" s="692"/>
      <c r="H48" s="692"/>
      <c r="I48" s="692"/>
      <c r="J48" s="692"/>
      <c r="K48" s="692"/>
      <c r="L48" s="693"/>
      <c r="M48" s="303">
        <v>34</v>
      </c>
    </row>
    <row r="49" spans="1:13" ht="15.75" hidden="1" customHeight="1">
      <c r="A49" s="690" t="s">
        <v>66</v>
      </c>
      <c r="C49" s="650"/>
      <c r="D49" s="651"/>
      <c r="E49" s="694"/>
      <c r="F49" s="692"/>
      <c r="G49" s="692"/>
      <c r="H49" s="692"/>
      <c r="I49" s="692"/>
      <c r="J49" s="692"/>
      <c r="K49" s="692"/>
      <c r="L49" s="693"/>
      <c r="M49" s="303">
        <v>35</v>
      </c>
    </row>
    <row r="50" spans="1:13" ht="15.75" hidden="1" customHeight="1">
      <c r="A50" s="690" t="s">
        <v>66</v>
      </c>
      <c r="C50" s="650"/>
      <c r="D50" s="651"/>
      <c r="E50" s="694"/>
      <c r="F50" s="692"/>
      <c r="G50" s="692"/>
      <c r="H50" s="692"/>
      <c r="I50" s="692"/>
      <c r="J50" s="692"/>
      <c r="K50" s="692"/>
      <c r="L50" s="693"/>
      <c r="M50" s="303">
        <v>36</v>
      </c>
    </row>
    <row r="51" spans="1:13" ht="15.75" hidden="1" customHeight="1">
      <c r="A51" s="690" t="s">
        <v>66</v>
      </c>
      <c r="C51" s="650"/>
      <c r="D51" s="651"/>
      <c r="E51" s="694"/>
      <c r="F51" s="692"/>
      <c r="G51" s="692"/>
      <c r="H51" s="692"/>
      <c r="I51" s="692"/>
      <c r="J51" s="692"/>
      <c r="K51" s="692"/>
      <c r="L51" s="693"/>
      <c r="M51" s="303">
        <v>37</v>
      </c>
    </row>
    <row r="52" spans="1:13" ht="15.75" hidden="1" customHeight="1">
      <c r="A52" s="690" t="s">
        <v>66</v>
      </c>
      <c r="C52" s="650"/>
      <c r="D52" s="651"/>
      <c r="E52" s="694"/>
      <c r="F52" s="692"/>
      <c r="G52" s="692"/>
      <c r="H52" s="692"/>
      <c r="I52" s="692"/>
      <c r="J52" s="692"/>
      <c r="K52" s="692"/>
      <c r="L52" s="693"/>
      <c r="M52" s="303">
        <v>38</v>
      </c>
    </row>
    <row r="53" spans="1:13" ht="15.75" hidden="1" customHeight="1">
      <c r="A53" s="690" t="s">
        <v>66</v>
      </c>
      <c r="C53" s="650"/>
      <c r="D53" s="651"/>
      <c r="E53" s="694"/>
      <c r="F53" s="692"/>
      <c r="G53" s="692"/>
      <c r="H53" s="692"/>
      <c r="I53" s="692"/>
      <c r="J53" s="692"/>
      <c r="K53" s="692"/>
      <c r="L53" s="693"/>
      <c r="M53" s="303">
        <v>39</v>
      </c>
    </row>
    <row r="54" spans="1:13" ht="15.75" hidden="1" customHeight="1">
      <c r="A54" s="690" t="s">
        <v>66</v>
      </c>
      <c r="C54" s="650"/>
      <c r="D54" s="651"/>
      <c r="E54" s="694"/>
      <c r="F54" s="692"/>
      <c r="G54" s="692"/>
      <c r="H54" s="692"/>
      <c r="I54" s="692"/>
      <c r="J54" s="692"/>
      <c r="K54" s="692"/>
      <c r="L54" s="693"/>
      <c r="M54" s="303">
        <v>40</v>
      </c>
    </row>
    <row r="55" spans="1:13" ht="15.75" hidden="1" customHeight="1">
      <c r="A55" s="690" t="s">
        <v>66</v>
      </c>
      <c r="C55" s="650"/>
      <c r="D55" s="651"/>
      <c r="E55" s="694"/>
      <c r="F55" s="692"/>
      <c r="G55" s="692"/>
      <c r="H55" s="692"/>
      <c r="I55" s="692"/>
      <c r="J55" s="692"/>
      <c r="K55" s="692"/>
      <c r="L55" s="693"/>
      <c r="M55" s="303">
        <v>41</v>
      </c>
    </row>
    <row r="56" spans="1:13" ht="15.75" hidden="1" customHeight="1">
      <c r="A56" s="690" t="s">
        <v>66</v>
      </c>
      <c r="C56" s="650"/>
      <c r="D56" s="651"/>
      <c r="E56" s="694"/>
      <c r="F56" s="692"/>
      <c r="G56" s="692"/>
      <c r="H56" s="692"/>
      <c r="I56" s="692"/>
      <c r="J56" s="692"/>
      <c r="K56" s="692"/>
      <c r="L56" s="693"/>
      <c r="M56" s="303">
        <v>42</v>
      </c>
    </row>
    <row r="57" spans="1:13" ht="15.75" hidden="1" customHeight="1">
      <c r="A57" s="690" t="s">
        <v>66</v>
      </c>
      <c r="C57" s="650"/>
      <c r="D57" s="651"/>
      <c r="E57" s="694"/>
      <c r="F57" s="692"/>
      <c r="G57" s="692"/>
      <c r="H57" s="692"/>
      <c r="I57" s="692"/>
      <c r="J57" s="692"/>
      <c r="K57" s="692"/>
      <c r="L57" s="693"/>
      <c r="M57" s="303">
        <v>43</v>
      </c>
    </row>
    <row r="58" spans="1:13" ht="15.75" hidden="1" customHeight="1">
      <c r="A58" s="690" t="s">
        <v>66</v>
      </c>
      <c r="C58" s="650"/>
      <c r="D58" s="651"/>
      <c r="E58" s="694"/>
      <c r="F58" s="692"/>
      <c r="G58" s="692"/>
      <c r="H58" s="692"/>
      <c r="I58" s="692"/>
      <c r="J58" s="692"/>
      <c r="K58" s="692"/>
      <c r="L58" s="693"/>
      <c r="M58" s="303">
        <v>44</v>
      </c>
    </row>
    <row r="59" spans="1:13" ht="15.75" hidden="1" customHeight="1">
      <c r="A59" s="690" t="s">
        <v>66</v>
      </c>
      <c r="C59" s="650"/>
      <c r="D59" s="651"/>
      <c r="E59" s="694"/>
      <c r="F59" s="692"/>
      <c r="G59" s="692"/>
      <c r="H59" s="692"/>
      <c r="I59" s="692"/>
      <c r="J59" s="692"/>
      <c r="K59" s="692"/>
      <c r="L59" s="693"/>
      <c r="M59" s="303">
        <v>45</v>
      </c>
    </row>
    <row r="60" spans="1:13" ht="15.75" hidden="1" customHeight="1">
      <c r="A60" s="651" t="s">
        <v>66</v>
      </c>
      <c r="C60" s="650"/>
      <c r="D60" s="651"/>
      <c r="E60" s="694"/>
      <c r="F60" s="692"/>
      <c r="G60" s="692"/>
      <c r="H60" s="692"/>
      <c r="I60" s="692"/>
      <c r="J60" s="692"/>
      <c r="K60" s="692"/>
      <c r="L60" s="693"/>
      <c r="M60" s="303">
        <v>46</v>
      </c>
    </row>
    <row r="61" spans="1:13" ht="15.75" hidden="1" customHeight="1">
      <c r="A61" s="690" t="s">
        <v>66</v>
      </c>
      <c r="C61" s="650"/>
      <c r="D61" s="651"/>
      <c r="E61" s="694"/>
      <c r="F61" s="692"/>
      <c r="G61" s="692"/>
      <c r="H61" s="692"/>
      <c r="I61" s="692"/>
      <c r="J61" s="692"/>
      <c r="K61" s="692"/>
      <c r="L61" s="693"/>
      <c r="M61" s="303">
        <v>47</v>
      </c>
    </row>
    <row r="62" spans="1:13" ht="15.75" hidden="1" customHeight="1">
      <c r="A62" s="690" t="s">
        <v>66</v>
      </c>
      <c r="C62" s="650"/>
      <c r="D62" s="651"/>
      <c r="E62" s="694"/>
      <c r="F62" s="692"/>
      <c r="G62" s="692"/>
      <c r="H62" s="692"/>
      <c r="I62" s="692"/>
      <c r="J62" s="692"/>
      <c r="K62" s="692"/>
      <c r="L62" s="693"/>
      <c r="M62" s="303">
        <v>48</v>
      </c>
    </row>
    <row r="63" spans="1:13" ht="15.75" hidden="1" customHeight="1">
      <c r="A63" s="690" t="s">
        <v>66</v>
      </c>
      <c r="C63" s="650"/>
      <c r="D63" s="651"/>
      <c r="E63" s="694"/>
      <c r="F63" s="692"/>
      <c r="G63" s="692"/>
      <c r="H63" s="692"/>
      <c r="I63" s="692"/>
      <c r="J63" s="692"/>
      <c r="K63" s="692"/>
      <c r="L63" s="693"/>
      <c r="M63" s="303">
        <v>49</v>
      </c>
    </row>
    <row r="64" spans="1:13" ht="15.75" hidden="1" customHeight="1">
      <c r="A64" s="690" t="s">
        <v>66</v>
      </c>
      <c r="C64" s="650"/>
      <c r="D64" s="651"/>
      <c r="E64" s="694"/>
      <c r="F64" s="692"/>
      <c r="G64" s="692"/>
      <c r="H64" s="692"/>
      <c r="I64" s="692"/>
      <c r="J64" s="692"/>
      <c r="K64" s="692"/>
      <c r="L64" s="693"/>
      <c r="M64" s="303">
        <v>50</v>
      </c>
    </row>
    <row r="65" spans="1:13" ht="15.75" hidden="1" customHeight="1">
      <c r="A65" s="690" t="s">
        <v>66</v>
      </c>
      <c r="C65" s="650"/>
      <c r="D65" s="651"/>
      <c r="E65" s="694"/>
      <c r="F65" s="692"/>
      <c r="G65" s="692"/>
      <c r="H65" s="692"/>
      <c r="I65" s="692"/>
      <c r="J65" s="692"/>
      <c r="K65" s="692"/>
      <c r="L65" s="693"/>
      <c r="M65" s="303">
        <v>51</v>
      </c>
    </row>
    <row r="66" spans="1:13" ht="15.75" hidden="1" customHeight="1">
      <c r="A66" s="690" t="s">
        <v>66</v>
      </c>
      <c r="C66" s="650"/>
      <c r="D66" s="651"/>
      <c r="E66" s="694"/>
      <c r="F66" s="692"/>
      <c r="G66" s="692"/>
      <c r="H66" s="692"/>
      <c r="I66" s="692"/>
      <c r="J66" s="692"/>
      <c r="K66" s="692"/>
      <c r="L66" s="693"/>
      <c r="M66" s="303">
        <v>52</v>
      </c>
    </row>
    <row r="67" spans="1:13" ht="15.75" hidden="1" customHeight="1">
      <c r="A67" s="690" t="s">
        <v>66</v>
      </c>
      <c r="C67" s="650"/>
      <c r="D67" s="651"/>
      <c r="E67" s="694"/>
      <c r="F67" s="692"/>
      <c r="G67" s="692"/>
      <c r="H67" s="692"/>
      <c r="I67" s="692"/>
      <c r="J67" s="692"/>
      <c r="K67" s="692"/>
      <c r="L67" s="693"/>
      <c r="M67" s="303">
        <v>53</v>
      </c>
    </row>
    <row r="68" spans="1:13" ht="15.75" hidden="1" customHeight="1">
      <c r="A68" s="690" t="s">
        <v>66</v>
      </c>
      <c r="C68" s="650"/>
      <c r="D68" s="651"/>
      <c r="E68" s="694"/>
      <c r="F68" s="692"/>
      <c r="G68" s="692"/>
      <c r="H68" s="692"/>
      <c r="I68" s="692"/>
      <c r="J68" s="692"/>
      <c r="K68" s="692"/>
      <c r="L68" s="693"/>
      <c r="M68" s="303">
        <v>54</v>
      </c>
    </row>
    <row r="69" spans="1:13" ht="15.75" hidden="1" customHeight="1">
      <c r="A69" s="690" t="s">
        <v>66</v>
      </c>
      <c r="C69" s="650"/>
      <c r="D69" s="651"/>
      <c r="E69" s="694"/>
      <c r="F69" s="692"/>
      <c r="G69" s="692"/>
      <c r="H69" s="692"/>
      <c r="I69" s="692"/>
      <c r="J69" s="692"/>
      <c r="K69" s="692"/>
      <c r="L69" s="693"/>
      <c r="M69" s="303">
        <v>55</v>
      </c>
    </row>
    <row r="70" spans="1:13" ht="15.75" hidden="1" customHeight="1">
      <c r="A70" s="690" t="s">
        <v>66</v>
      </c>
      <c r="C70" s="650"/>
      <c r="D70" s="651"/>
      <c r="E70" s="694"/>
      <c r="F70" s="692"/>
      <c r="G70" s="692"/>
      <c r="H70" s="692"/>
      <c r="I70" s="692"/>
      <c r="J70" s="692"/>
      <c r="K70" s="692"/>
      <c r="L70" s="693"/>
      <c r="M70" s="303">
        <v>56</v>
      </c>
    </row>
    <row r="71" spans="1:13" ht="15.75" hidden="1" customHeight="1">
      <c r="A71" s="690" t="s">
        <v>66</v>
      </c>
      <c r="C71" s="650"/>
      <c r="D71" s="651"/>
      <c r="E71" s="694"/>
      <c r="F71" s="692"/>
      <c r="G71" s="692"/>
      <c r="H71" s="692"/>
      <c r="I71" s="692"/>
      <c r="J71" s="692"/>
      <c r="K71" s="692"/>
      <c r="L71" s="693"/>
      <c r="M71" s="303">
        <v>57</v>
      </c>
    </row>
    <row r="72" spans="1:13" ht="15.75" hidden="1" customHeight="1">
      <c r="A72" s="690" t="s">
        <v>66</v>
      </c>
      <c r="C72" s="650"/>
      <c r="D72" s="651"/>
      <c r="E72" s="694"/>
      <c r="F72" s="692"/>
      <c r="G72" s="692"/>
      <c r="H72" s="692"/>
      <c r="I72" s="692"/>
      <c r="J72" s="692"/>
      <c r="K72" s="692"/>
      <c r="L72" s="693"/>
      <c r="M72" s="303">
        <v>58</v>
      </c>
    </row>
    <row r="73" spans="1:13" ht="15.75" hidden="1" customHeight="1">
      <c r="A73" s="690" t="s">
        <v>66</v>
      </c>
      <c r="C73" s="650"/>
      <c r="D73" s="651"/>
      <c r="E73" s="694"/>
      <c r="F73" s="692"/>
      <c r="G73" s="692"/>
      <c r="H73" s="692"/>
      <c r="I73" s="692"/>
      <c r="J73" s="692"/>
      <c r="K73" s="692"/>
      <c r="L73" s="693"/>
      <c r="M73" s="303">
        <v>59</v>
      </c>
    </row>
    <row r="74" spans="1:13" ht="15.75" hidden="1" customHeight="1">
      <c r="A74" s="690" t="s">
        <v>66</v>
      </c>
      <c r="C74" s="650"/>
      <c r="D74" s="651"/>
      <c r="E74" s="694"/>
      <c r="F74" s="692"/>
      <c r="G74" s="692"/>
      <c r="H74" s="692"/>
      <c r="I74" s="692"/>
      <c r="J74" s="692"/>
      <c r="K74" s="692"/>
      <c r="L74" s="693"/>
      <c r="M74" s="303">
        <v>60</v>
      </c>
    </row>
    <row r="75" spans="1:13" ht="15.75" hidden="1" customHeight="1">
      <c r="A75" s="690" t="s">
        <v>66</v>
      </c>
      <c r="C75" s="650"/>
      <c r="D75" s="651"/>
      <c r="E75" s="694"/>
      <c r="F75" s="692"/>
      <c r="G75" s="692"/>
      <c r="H75" s="692"/>
      <c r="I75" s="692"/>
      <c r="J75" s="692"/>
      <c r="K75" s="692"/>
      <c r="L75" s="693"/>
      <c r="M75" s="303">
        <v>61</v>
      </c>
    </row>
    <row r="76" spans="1:13" ht="15.75" hidden="1" customHeight="1">
      <c r="A76" s="690" t="s">
        <v>66</v>
      </c>
      <c r="C76" s="650"/>
      <c r="D76" s="651"/>
      <c r="E76" s="694"/>
      <c r="F76" s="692"/>
      <c r="G76" s="692"/>
      <c r="H76" s="692"/>
      <c r="I76" s="692"/>
      <c r="J76" s="692"/>
      <c r="K76" s="692"/>
      <c r="L76" s="693"/>
      <c r="M76" s="303">
        <v>62</v>
      </c>
    </row>
    <row r="77" spans="1:13" ht="15.75" hidden="1" customHeight="1">
      <c r="A77" s="690" t="s">
        <v>70</v>
      </c>
      <c r="C77" s="650"/>
      <c r="D77" s="651"/>
      <c r="E77" s="694"/>
      <c r="F77" s="692"/>
      <c r="G77" s="692"/>
      <c r="H77" s="692"/>
      <c r="I77" s="692"/>
      <c r="J77" s="692"/>
      <c r="K77" s="692"/>
      <c r="L77" s="693"/>
      <c r="M77" s="303">
        <v>63</v>
      </c>
    </row>
    <row r="78" spans="1:13" ht="15.75" hidden="1" customHeight="1">
      <c r="A78" s="690" t="s">
        <v>70</v>
      </c>
      <c r="D78" s="651"/>
      <c r="E78" s="694"/>
      <c r="F78" s="692"/>
      <c r="G78" s="692"/>
      <c r="H78" s="692"/>
      <c r="I78" s="692"/>
      <c r="J78" s="692"/>
      <c r="K78" s="692"/>
      <c r="L78" s="693"/>
      <c r="M78" s="303">
        <v>64</v>
      </c>
    </row>
    <row r="79" spans="1:13" ht="15.75" hidden="1" customHeight="1">
      <c r="A79" s="690" t="s">
        <v>70</v>
      </c>
      <c r="D79" s="651"/>
      <c r="E79" s="694"/>
      <c r="F79" s="692"/>
      <c r="G79" s="692"/>
      <c r="H79" s="692"/>
      <c r="I79" s="692"/>
      <c r="J79" s="692"/>
      <c r="K79" s="692"/>
      <c r="L79" s="693"/>
      <c r="M79" s="303">
        <v>65</v>
      </c>
    </row>
    <row r="80" spans="1:13" ht="15.75" hidden="1" customHeight="1">
      <c r="A80" s="690" t="s">
        <v>70</v>
      </c>
      <c r="D80" s="651"/>
      <c r="E80" s="694"/>
      <c r="F80" s="692"/>
      <c r="G80" s="692"/>
      <c r="H80" s="692"/>
      <c r="I80" s="692"/>
      <c r="J80" s="692"/>
      <c r="K80" s="692"/>
      <c r="L80" s="693"/>
      <c r="M80" s="303">
        <v>66</v>
      </c>
    </row>
    <row r="81" spans="1:13" ht="15.75" hidden="1" customHeight="1">
      <c r="A81" s="690" t="s">
        <v>70</v>
      </c>
      <c r="D81" s="651"/>
      <c r="E81" s="694"/>
      <c r="F81" s="692"/>
      <c r="G81" s="692"/>
      <c r="H81" s="692"/>
      <c r="I81" s="692"/>
      <c r="J81" s="692"/>
      <c r="K81" s="692"/>
      <c r="L81" s="693"/>
      <c r="M81" s="303">
        <v>67</v>
      </c>
    </row>
    <row r="82" spans="1:13" ht="15.75" hidden="1" customHeight="1">
      <c r="A82" s="690" t="s">
        <v>70</v>
      </c>
      <c r="D82" s="651"/>
      <c r="E82" s="694"/>
      <c r="F82" s="692"/>
      <c r="G82" s="692"/>
      <c r="H82" s="692"/>
      <c r="I82" s="692"/>
      <c r="J82" s="692"/>
      <c r="K82" s="692"/>
      <c r="L82" s="693"/>
      <c r="M82" s="303">
        <v>68</v>
      </c>
    </row>
    <row r="83" spans="1:13" ht="15.75" hidden="1" customHeight="1">
      <c r="A83" s="690" t="s">
        <v>70</v>
      </c>
      <c r="D83" s="651"/>
      <c r="E83" s="694"/>
      <c r="F83" s="692"/>
      <c r="G83" s="692"/>
      <c r="H83" s="692"/>
      <c r="I83" s="692"/>
      <c r="J83" s="692"/>
      <c r="K83" s="692"/>
      <c r="L83" s="693"/>
      <c r="M83" s="303">
        <v>69</v>
      </c>
    </row>
    <row r="84" spans="1:13" ht="15.75" hidden="1" customHeight="1">
      <c r="A84" s="690" t="s">
        <v>70</v>
      </c>
      <c r="D84" s="651"/>
      <c r="E84" s="694"/>
      <c r="F84" s="692"/>
      <c r="G84" s="692"/>
      <c r="H84" s="692"/>
      <c r="I84" s="692"/>
      <c r="J84" s="692"/>
      <c r="K84" s="692"/>
      <c r="L84" s="693"/>
      <c r="M84" s="303">
        <v>70</v>
      </c>
    </row>
    <row r="85" spans="1:13" ht="15.75" hidden="1" customHeight="1">
      <c r="A85" s="690" t="s">
        <v>70</v>
      </c>
      <c r="D85" s="651"/>
      <c r="E85" s="694"/>
      <c r="F85" s="692"/>
      <c r="G85" s="692"/>
      <c r="H85" s="692"/>
      <c r="I85" s="692"/>
      <c r="J85" s="692"/>
      <c r="K85" s="692"/>
      <c r="L85" s="693"/>
      <c r="M85" s="303">
        <v>71</v>
      </c>
    </row>
    <row r="86" spans="1:13" ht="15.75" hidden="1" customHeight="1">
      <c r="A86" s="690" t="s">
        <v>70</v>
      </c>
      <c r="D86" s="651"/>
      <c r="E86" s="694"/>
      <c r="F86" s="692"/>
      <c r="G86" s="692"/>
      <c r="H86" s="692"/>
      <c r="I86" s="692"/>
      <c r="J86" s="692"/>
      <c r="K86" s="692"/>
      <c r="L86" s="693"/>
      <c r="M86" s="303">
        <v>72</v>
      </c>
    </row>
    <row r="87" spans="1:13" ht="15.75" hidden="1" customHeight="1">
      <c r="A87" s="690" t="s">
        <v>70</v>
      </c>
      <c r="D87" s="651"/>
      <c r="E87" s="694"/>
      <c r="F87" s="692"/>
      <c r="G87" s="692"/>
      <c r="H87" s="692"/>
      <c r="I87" s="692"/>
      <c r="J87" s="692"/>
      <c r="K87" s="692"/>
      <c r="L87" s="693"/>
      <c r="M87" s="303">
        <v>73</v>
      </c>
    </row>
    <row r="88" spans="1:13" ht="15.75" hidden="1" customHeight="1">
      <c r="A88" s="690" t="s">
        <v>70</v>
      </c>
      <c r="D88" s="651"/>
      <c r="E88" s="694"/>
      <c r="F88" s="692"/>
      <c r="G88" s="692"/>
      <c r="H88" s="692"/>
      <c r="I88" s="692"/>
      <c r="J88" s="692"/>
      <c r="K88" s="692"/>
      <c r="L88" s="693"/>
      <c r="M88" s="303">
        <v>74</v>
      </c>
    </row>
    <row r="89" spans="1:13" ht="15.75" hidden="1" customHeight="1">
      <c r="A89" s="690" t="s">
        <v>66</v>
      </c>
      <c r="D89" s="651"/>
      <c r="E89" s="694"/>
      <c r="F89" s="692"/>
      <c r="G89" s="692"/>
      <c r="H89" s="692"/>
      <c r="I89" s="692"/>
      <c r="J89" s="692"/>
      <c r="K89" s="692"/>
      <c r="L89" s="693"/>
      <c r="M89" s="303">
        <v>75</v>
      </c>
    </row>
    <row r="90" spans="1:13" ht="24" customHeight="1">
      <c r="A90" s="643" t="s">
        <v>679</v>
      </c>
      <c r="B90" s="644"/>
      <c r="C90" s="644"/>
      <c r="D90" s="655"/>
      <c r="E90" s="695">
        <v>3970000</v>
      </c>
      <c r="F90" s="656"/>
      <c r="G90" s="656"/>
      <c r="H90" s="656"/>
      <c r="I90" s="656"/>
      <c r="J90" s="656"/>
      <c r="K90" s="656"/>
      <c r="L90" s="646"/>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zoomScale="70" zoomScaleNormal="55" zoomScaleSheetLayoutView="70" workbookViewId="0">
      <selection activeCell="AB7" sqref="AB7"/>
    </sheetView>
  </sheetViews>
  <sheetFormatPr defaultRowHeight="12"/>
  <cols>
    <col min="1" max="2" width="10.625" style="12" customWidth="1"/>
    <col min="3" max="3" width="9.375" style="12" customWidth="1"/>
    <col min="4" max="17" width="10.625" style="12" customWidth="1"/>
    <col min="18" max="19" width="10.625" style="222"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14" t="s">
        <v>718</v>
      </c>
      <c r="B1" s="1015"/>
      <c r="C1" s="1014"/>
      <c r="D1" s="1014"/>
      <c r="R1" s="209"/>
      <c r="S1" s="209"/>
    </row>
    <row r="2" spans="1:27" s="1" customFormat="1" ht="18.75">
      <c r="A2" s="272" t="s">
        <v>216</v>
      </c>
      <c r="B2" s="210"/>
      <c r="C2" s="210"/>
      <c r="D2" s="211"/>
      <c r="E2" s="211"/>
      <c r="F2" s="211"/>
      <c r="G2" s="211"/>
      <c r="H2" s="211"/>
      <c r="I2" s="211"/>
      <c r="J2" s="211"/>
      <c r="K2" s="211"/>
      <c r="L2" s="211"/>
      <c r="M2" s="211"/>
      <c r="N2" s="211"/>
      <c r="O2" s="211"/>
      <c r="P2" s="211"/>
      <c r="Q2" s="211"/>
      <c r="R2" s="212"/>
      <c r="S2" s="212"/>
      <c r="T2" s="211"/>
      <c r="U2" s="211"/>
      <c r="V2" s="211"/>
      <c r="W2" s="211"/>
    </row>
    <row r="3" spans="1:27" s="1" customFormat="1" ht="23.25" customHeight="1">
      <c r="A3" s="213" t="s">
        <v>217</v>
      </c>
      <c r="B3" s="214"/>
      <c r="C3" s="214"/>
      <c r="R3" s="209"/>
      <c r="S3" s="209"/>
    </row>
    <row r="4" spans="1:27" ht="10.5" customHeight="1">
      <c r="B4" s="561"/>
      <c r="C4" s="561"/>
      <c r="D4" s="561"/>
      <c r="E4" s="561"/>
      <c r="F4" s="561"/>
      <c r="G4" s="561"/>
      <c r="H4" s="561"/>
      <c r="I4" s="561"/>
      <c r="J4" s="561"/>
      <c r="K4" s="561"/>
      <c r="L4" s="561"/>
      <c r="M4" s="561"/>
      <c r="N4" s="561"/>
      <c r="O4" s="561"/>
      <c r="P4" s="561"/>
      <c r="Q4" s="215"/>
      <c r="R4" s="216"/>
      <c r="S4" s="216"/>
      <c r="T4" s="215"/>
      <c r="U4" s="215"/>
      <c r="V4" s="215"/>
      <c r="W4" s="215"/>
      <c r="X4" s="215"/>
      <c r="Y4" s="215"/>
      <c r="Z4" s="215"/>
      <c r="AA4" s="215"/>
    </row>
    <row r="5" spans="1:27" ht="20.100000000000001" customHeight="1">
      <c r="A5" s="1016" t="s">
        <v>217</v>
      </c>
      <c r="B5" s="1017"/>
      <c r="C5" s="1018"/>
      <c r="D5" s="1025" t="s">
        <v>218</v>
      </c>
      <c r="E5" s="1026"/>
      <c r="F5" s="1029" t="s">
        <v>219</v>
      </c>
      <c r="G5" s="1029"/>
      <c r="H5" s="1029"/>
      <c r="I5" s="1029"/>
      <c r="J5" s="1029"/>
      <c r="K5" s="1029"/>
      <c r="L5" s="1029"/>
      <c r="M5" s="1029"/>
      <c r="N5" s="561"/>
      <c r="O5" s="561"/>
      <c r="P5" s="561"/>
      <c r="Q5" s="215"/>
      <c r="R5" s="216"/>
      <c r="S5" s="216"/>
      <c r="T5" s="215"/>
      <c r="U5" s="215"/>
      <c r="V5" s="215"/>
      <c r="W5" s="215"/>
      <c r="X5" s="215"/>
      <c r="Y5" s="215"/>
      <c r="Z5" s="215"/>
      <c r="AA5" s="215"/>
    </row>
    <row r="6" spans="1:27" ht="20.100000000000001" customHeight="1">
      <c r="A6" s="1019"/>
      <c r="B6" s="1020"/>
      <c r="C6" s="1021"/>
      <c r="D6" s="1027"/>
      <c r="E6" s="1028"/>
      <c r="F6" s="1030" t="s">
        <v>220</v>
      </c>
      <c r="G6" s="1030"/>
      <c r="H6" s="1030"/>
      <c r="I6" s="1030"/>
      <c r="J6" s="1030" t="s">
        <v>221</v>
      </c>
      <c r="K6" s="1030"/>
      <c r="L6" s="1030"/>
      <c r="M6" s="1030"/>
      <c r="N6" s="561"/>
      <c r="O6" s="561"/>
      <c r="P6" s="561"/>
      <c r="Q6" s="215"/>
      <c r="R6" s="216"/>
      <c r="S6" s="216"/>
      <c r="T6" s="215"/>
      <c r="U6" s="215"/>
      <c r="V6" s="215"/>
      <c r="W6" s="215"/>
      <c r="X6" s="215"/>
      <c r="Y6" s="215"/>
      <c r="Z6" s="215"/>
      <c r="AA6" s="215"/>
    </row>
    <row r="7" spans="1:27" ht="20.100000000000001" customHeight="1">
      <c r="A7" s="1022"/>
      <c r="B7" s="1023"/>
      <c r="C7" s="1024"/>
      <c r="D7" s="217" t="s">
        <v>222</v>
      </c>
      <c r="E7" s="218" t="s">
        <v>223</v>
      </c>
      <c r="F7" s="219" t="s">
        <v>224</v>
      </c>
      <c r="G7" s="219" t="s">
        <v>225</v>
      </c>
      <c r="H7" s="219" t="s">
        <v>226</v>
      </c>
      <c r="I7" s="219" t="s">
        <v>227</v>
      </c>
      <c r="J7" s="219" t="s">
        <v>224</v>
      </c>
      <c r="K7" s="219" t="s">
        <v>225</v>
      </c>
      <c r="L7" s="219" t="s">
        <v>226</v>
      </c>
      <c r="M7" s="219" t="s">
        <v>227</v>
      </c>
      <c r="N7" s="561"/>
      <c r="O7" s="561"/>
      <c r="P7" s="561"/>
      <c r="Q7" s="215"/>
      <c r="R7" s="216"/>
      <c r="S7" s="216"/>
      <c r="T7" s="215"/>
      <c r="U7" s="215"/>
      <c r="V7" s="215"/>
      <c r="W7" s="215"/>
      <c r="X7" s="215"/>
      <c r="Y7" s="215"/>
      <c r="Z7" s="215"/>
      <c r="AA7" s="215"/>
    </row>
    <row r="8" spans="1:27" ht="24.95" customHeight="1">
      <c r="A8" s="1038" t="s">
        <v>228</v>
      </c>
      <c r="B8" s="609" t="s">
        <v>229</v>
      </c>
      <c r="C8" s="696">
        <f>'第4号様式別紙2-1（臨床研修（医師）実績報告）附表 A1'!T24</f>
        <v>0</v>
      </c>
      <c r="D8" s="696">
        <f>'第4号様式別紙2-1（臨床研修（医師）実績報告）附表 A1'!U24</f>
        <v>0</v>
      </c>
      <c r="E8" s="696">
        <f>'第4号様式別紙2-1（臨床研修（医師）実績報告）附表 A1'!V24</f>
        <v>0</v>
      </c>
      <c r="F8" s="98" t="s">
        <v>230</v>
      </c>
      <c r="G8" s="98" t="s">
        <v>231</v>
      </c>
      <c r="H8" s="98" t="s">
        <v>232</v>
      </c>
      <c r="I8" s="98" t="s">
        <v>233</v>
      </c>
      <c r="J8" s="98" t="s">
        <v>234</v>
      </c>
      <c r="K8" s="98" t="s">
        <v>235</v>
      </c>
      <c r="L8" s="98" t="s">
        <v>236</v>
      </c>
      <c r="M8" s="98" t="s">
        <v>163</v>
      </c>
      <c r="N8" s="561"/>
      <c r="O8" s="561"/>
      <c r="P8" s="561"/>
      <c r="Q8" s="216"/>
      <c r="R8" s="216"/>
      <c r="S8" s="216"/>
      <c r="T8" s="215"/>
      <c r="U8" s="215"/>
      <c r="V8" s="215"/>
      <c r="W8" s="215"/>
      <c r="X8" s="215"/>
      <c r="Y8" s="215"/>
      <c r="Z8" s="215"/>
      <c r="AA8" s="215"/>
    </row>
    <row r="9" spans="1:27" ht="24.95" customHeight="1">
      <c r="A9" s="1039"/>
      <c r="B9" s="609" t="s">
        <v>237</v>
      </c>
      <c r="C9" s="697">
        <f>'第4号様式別紙2-1（臨床研修（医師）実績報告）附表 A1'!T25</f>
        <v>0</v>
      </c>
      <c r="D9" s="697">
        <f>'第4号様式別紙2-1（臨床研修（医師）実績報告）附表 A1'!U25</f>
        <v>0</v>
      </c>
      <c r="E9" s="697">
        <f>'第4号様式別紙2-1（臨床研修（医師）実績報告）附表 A1'!V25</f>
        <v>0</v>
      </c>
      <c r="F9" s="697">
        <f>'第4号様式別紙2-1（臨床研修（医師）実績報告）附表 A1'!W25</f>
        <v>0</v>
      </c>
      <c r="G9" s="697">
        <f>'第4号様式別紙2-1（臨床研修（医師）実績報告）附表 A1'!X25</f>
        <v>0</v>
      </c>
      <c r="H9" s="697">
        <f>'第4号様式別紙2-1（臨床研修（医師）実績報告）附表 A1'!Y25</f>
        <v>0</v>
      </c>
      <c r="I9" s="697">
        <f>'第4号様式別紙2-1（臨床研修（医師）実績報告）附表 A1'!Z25</f>
        <v>0</v>
      </c>
      <c r="J9" s="697">
        <f>'第4号様式別紙2-1（臨床研修（医師）実績報告）附表 A1'!AA25</f>
        <v>0</v>
      </c>
      <c r="K9" s="697">
        <f>'第4号様式別紙2-1（臨床研修（医師）実績報告）附表 A1'!AB25</f>
        <v>0</v>
      </c>
      <c r="L9" s="697">
        <f>'第4号様式別紙2-1（臨床研修（医師）実績報告）附表 A1'!AC25</f>
        <v>0</v>
      </c>
      <c r="M9" s="697">
        <f>'第4号様式別紙2-1（臨床研修（医師）実績報告）附表 A1'!AD25</f>
        <v>0</v>
      </c>
      <c r="R9" s="221"/>
      <c r="T9" s="216"/>
      <c r="U9" s="216"/>
      <c r="V9" s="216"/>
      <c r="W9" s="216"/>
      <c r="X9" s="216"/>
      <c r="Y9" s="216"/>
      <c r="Z9" s="216"/>
      <c r="AA9" s="216"/>
    </row>
    <row r="10" spans="1:27" ht="24.95" customHeight="1">
      <c r="A10" s="568"/>
      <c r="B10" s="568"/>
      <c r="C10" s="618"/>
      <c r="D10" s="618"/>
      <c r="E10" s="568"/>
      <c r="F10" s="568"/>
      <c r="G10" s="568"/>
      <c r="H10" s="568"/>
      <c r="I10" s="568"/>
      <c r="J10" s="568"/>
      <c r="K10" s="568"/>
      <c r="L10" s="568"/>
      <c r="M10" s="568"/>
      <c r="N10" s="568"/>
      <c r="O10" s="568"/>
      <c r="P10" s="568"/>
      <c r="Q10" s="568"/>
      <c r="R10" s="223"/>
      <c r="S10" s="223"/>
      <c r="T10" s="224"/>
      <c r="U10" s="224"/>
      <c r="V10" s="224"/>
      <c r="W10" s="224"/>
      <c r="X10" s="224"/>
      <c r="Y10" s="224"/>
      <c r="Z10" s="224"/>
      <c r="AA10" s="224"/>
    </row>
    <row r="11" spans="1:27" ht="24.95" customHeight="1">
      <c r="A11" s="568"/>
      <c r="B11" s="568"/>
      <c r="C11" s="618"/>
      <c r="D11" s="1040" t="s">
        <v>238</v>
      </c>
      <c r="E11" s="1040"/>
      <c r="F11" s="1040"/>
      <c r="G11" s="1040"/>
      <c r="H11" s="1040" t="s">
        <v>239</v>
      </c>
      <c r="I11" s="1040"/>
      <c r="J11" s="1040"/>
      <c r="K11" s="1040"/>
      <c r="L11" s="568"/>
      <c r="M11" s="568"/>
      <c r="N11" s="568"/>
      <c r="O11" s="568"/>
      <c r="P11" s="568"/>
      <c r="Q11" s="568"/>
      <c r="R11" s="223"/>
      <c r="S11" s="223"/>
      <c r="T11" s="224"/>
      <c r="U11" s="224"/>
      <c r="V11" s="224"/>
      <c r="W11" s="224"/>
      <c r="X11" s="224"/>
      <c r="Y11" s="224"/>
      <c r="Z11" s="224"/>
      <c r="AA11" s="224"/>
    </row>
    <row r="12" spans="1:27" ht="24.95" customHeight="1">
      <c r="A12" s="1041" t="s">
        <v>217</v>
      </c>
      <c r="B12" s="1044" t="s">
        <v>240</v>
      </c>
      <c r="C12" s="1045"/>
      <c r="D12" s="225" t="s">
        <v>159</v>
      </c>
      <c r="E12" s="1515">
        <f>'第4号様式別紙2-1（臨床研修（医師）実績報告）附表 A1'!AI21</f>
        <v>0</v>
      </c>
      <c r="F12" s="1515"/>
      <c r="G12" s="226" t="s">
        <v>241</v>
      </c>
      <c r="H12" s="227" t="s">
        <v>242</v>
      </c>
      <c r="I12" s="1515">
        <f>'第4号様式別紙2-1（臨床研修（医師）実績報告）附表 A1'!AJ21</f>
        <v>0</v>
      </c>
      <c r="J12" s="1515"/>
      <c r="K12" s="226" t="s">
        <v>241</v>
      </c>
      <c r="L12" s="568"/>
      <c r="M12" s="568"/>
      <c r="N12" s="568"/>
      <c r="O12" s="568"/>
      <c r="P12" s="568"/>
      <c r="Q12" s="568"/>
      <c r="R12" s="223"/>
      <c r="S12" s="223"/>
      <c r="T12" s="618"/>
      <c r="U12" s="618"/>
      <c r="V12" s="618"/>
      <c r="W12" s="618"/>
      <c r="X12" s="618"/>
      <c r="Y12" s="618"/>
      <c r="Z12" s="618"/>
      <c r="AA12" s="618"/>
    </row>
    <row r="13" spans="1:27" ht="24.95" customHeight="1">
      <c r="A13" s="1042"/>
      <c r="B13" s="1041" t="s">
        <v>243</v>
      </c>
      <c r="C13" s="1047"/>
      <c r="D13" s="1049" t="s">
        <v>164</v>
      </c>
      <c r="E13" s="1033" t="s">
        <v>244</v>
      </c>
      <c r="F13" s="1033"/>
      <c r="G13" s="1034"/>
      <c r="H13" s="1031" t="s">
        <v>165</v>
      </c>
      <c r="I13" s="1033" t="s">
        <v>245</v>
      </c>
      <c r="J13" s="1033"/>
      <c r="K13" s="1034"/>
      <c r="L13" s="228"/>
      <c r="M13" s="228"/>
      <c r="N13" s="228"/>
      <c r="O13" s="228"/>
      <c r="P13" s="228"/>
      <c r="Q13" s="229"/>
      <c r="R13" s="230"/>
      <c r="S13" s="230"/>
      <c r="T13" s="228"/>
      <c r="U13" s="228"/>
      <c r="V13" s="228"/>
      <c r="W13" s="228"/>
      <c r="X13" s="228"/>
      <c r="Y13" s="228"/>
      <c r="Z13" s="228"/>
      <c r="AA13" s="228"/>
    </row>
    <row r="14" spans="1:27" ht="24.95" customHeight="1">
      <c r="A14" s="1043"/>
      <c r="B14" s="1043"/>
      <c r="C14" s="1048"/>
      <c r="D14" s="1050"/>
      <c r="E14" s="1514">
        <f>'第4号様式別紙2-1（臨床研修（医師）実績報告）附表 A1'!AI23</f>
        <v>0</v>
      </c>
      <c r="F14" s="1514"/>
      <c r="G14" s="231" t="s">
        <v>246</v>
      </c>
      <c r="H14" s="1032"/>
      <c r="I14" s="1514">
        <f>'第4号様式別紙2-1（臨床研修（医師）実績報告）附表 A1'!AJ23</f>
        <v>0</v>
      </c>
      <c r="J14" s="1514"/>
      <c r="K14" s="231" t="s">
        <v>246</v>
      </c>
      <c r="L14" s="569"/>
      <c r="M14" s="569"/>
      <c r="N14" s="569"/>
      <c r="O14" s="569"/>
      <c r="P14" s="569"/>
      <c r="Q14" s="232"/>
      <c r="R14" s="233"/>
      <c r="S14" s="233"/>
      <c r="T14" s="568"/>
      <c r="U14" s="568"/>
      <c r="V14" s="568"/>
      <c r="W14" s="568"/>
      <c r="X14" s="568"/>
      <c r="Y14" s="568"/>
      <c r="Z14" s="1036"/>
      <c r="AA14" s="1036"/>
    </row>
    <row r="15" spans="1:27" ht="21.75" customHeight="1">
      <c r="A15" s="568"/>
      <c r="B15" s="618"/>
      <c r="C15" s="618"/>
      <c r="D15" s="569"/>
      <c r="E15" s="569"/>
      <c r="F15" s="1037"/>
      <c r="G15" s="1037"/>
      <c r="H15" s="569"/>
      <c r="I15" s="569"/>
      <c r="J15" s="1037"/>
      <c r="K15" s="1037"/>
      <c r="L15" s="569"/>
      <c r="M15" s="569"/>
      <c r="N15" s="569"/>
      <c r="O15" s="569"/>
      <c r="P15" s="569"/>
      <c r="Q15" s="232"/>
      <c r="R15" s="233"/>
      <c r="S15" s="233"/>
      <c r="T15" s="568"/>
      <c r="U15" s="568"/>
      <c r="V15" s="568"/>
      <c r="W15" s="568"/>
      <c r="X15" s="568"/>
      <c r="Y15" s="568"/>
      <c r="Z15" s="1036"/>
      <c r="AA15" s="1036"/>
    </row>
    <row r="16" spans="1:27" ht="24.95" customHeight="1">
      <c r="A16" s="120" t="s">
        <v>247</v>
      </c>
      <c r="B16" s="618"/>
      <c r="C16" s="618"/>
      <c r="D16" s="592"/>
      <c r="E16" s="569"/>
      <c r="F16" s="569"/>
      <c r="G16" s="569"/>
      <c r="H16" s="569"/>
      <c r="I16" s="569"/>
      <c r="J16" s="569"/>
      <c r="K16" s="569"/>
      <c r="L16" s="569"/>
      <c r="M16" s="569"/>
      <c r="N16" s="569"/>
      <c r="O16" s="569"/>
      <c r="P16" s="569"/>
      <c r="Q16" s="232"/>
      <c r="R16" s="233"/>
      <c r="S16" s="233"/>
      <c r="T16" s="568"/>
      <c r="U16" s="568"/>
      <c r="V16" s="568"/>
      <c r="W16" s="568"/>
      <c r="X16" s="568"/>
      <c r="Y16" s="568"/>
      <c r="Z16" s="568"/>
      <c r="AA16" s="568"/>
    </row>
    <row r="17" spans="1:27" ht="10.5" customHeight="1">
      <c r="A17" s="569"/>
      <c r="B17" s="618"/>
      <c r="C17" s="618"/>
      <c r="D17" s="592"/>
      <c r="E17" s="569"/>
      <c r="F17" s="569"/>
      <c r="G17" s="569"/>
      <c r="H17" s="569"/>
      <c r="I17" s="569"/>
      <c r="J17" s="569"/>
      <c r="K17" s="569"/>
      <c r="L17" s="569"/>
      <c r="M17" s="569"/>
      <c r="N17" s="569"/>
      <c r="O17" s="569"/>
      <c r="P17" s="569"/>
      <c r="Q17" s="232"/>
      <c r="R17" s="233"/>
      <c r="S17" s="233"/>
      <c r="T17" s="568"/>
      <c r="U17" s="568"/>
      <c r="V17" s="568"/>
      <c r="W17" s="568"/>
      <c r="X17" s="568"/>
      <c r="Y17" s="568"/>
      <c r="Z17" s="1036"/>
      <c r="AA17" s="1036"/>
    </row>
    <row r="18" spans="1:27" ht="20.100000000000001" customHeight="1">
      <c r="A18" s="1060" t="s">
        <v>248</v>
      </c>
      <c r="B18" s="1017"/>
      <c r="C18" s="1018"/>
      <c r="D18" s="1061" t="s">
        <v>218</v>
      </c>
      <c r="E18" s="1061"/>
      <c r="F18" s="1029" t="s">
        <v>219</v>
      </c>
      <c r="G18" s="1029"/>
      <c r="H18" s="1029"/>
      <c r="I18" s="1029"/>
      <c r="J18" s="1029"/>
      <c r="K18" s="1029"/>
      <c r="L18" s="1029"/>
      <c r="M18" s="1029"/>
      <c r="N18" s="569"/>
      <c r="O18" s="569"/>
      <c r="P18" s="569"/>
      <c r="Q18" s="232"/>
      <c r="R18" s="233"/>
      <c r="S18" s="233"/>
      <c r="T18" s="568"/>
      <c r="U18" s="568"/>
      <c r="V18" s="568"/>
      <c r="W18" s="568"/>
      <c r="X18" s="568"/>
      <c r="Y18" s="568"/>
      <c r="Z18" s="1036"/>
      <c r="AA18" s="1036"/>
    </row>
    <row r="19" spans="1:27" ht="20.100000000000001" customHeight="1">
      <c r="A19" s="1019"/>
      <c r="B19" s="1020"/>
      <c r="C19" s="1021"/>
      <c r="D19" s="1061"/>
      <c r="E19" s="1061"/>
      <c r="F19" s="1030" t="s">
        <v>220</v>
      </c>
      <c r="G19" s="1030"/>
      <c r="H19" s="1030"/>
      <c r="I19" s="1030"/>
      <c r="J19" s="1030" t="s">
        <v>221</v>
      </c>
      <c r="K19" s="1030"/>
      <c r="L19" s="1030"/>
      <c r="M19" s="1030"/>
      <c r="N19" s="569"/>
      <c r="O19" s="569"/>
      <c r="P19" s="569"/>
      <c r="Q19" s="232"/>
      <c r="R19" s="233"/>
      <c r="S19" s="568"/>
      <c r="U19" s="568"/>
      <c r="V19" s="568"/>
      <c r="W19" s="568"/>
      <c r="X19" s="568"/>
      <c r="Y19" s="568"/>
      <c r="Z19" s="1036"/>
      <c r="AA19" s="1036"/>
    </row>
    <row r="20" spans="1:27" ht="20.100000000000001" customHeight="1">
      <c r="A20" s="1022"/>
      <c r="B20" s="1023"/>
      <c r="C20" s="1021"/>
      <c r="D20" s="218" t="s">
        <v>222</v>
      </c>
      <c r="E20" s="218" t="s">
        <v>223</v>
      </c>
      <c r="F20" s="219" t="s">
        <v>224</v>
      </c>
      <c r="G20" s="219" t="s">
        <v>225</v>
      </c>
      <c r="H20" s="219" t="s">
        <v>226</v>
      </c>
      <c r="I20" s="219" t="s">
        <v>227</v>
      </c>
      <c r="J20" s="219" t="s">
        <v>224</v>
      </c>
      <c r="K20" s="219" t="s">
        <v>225</v>
      </c>
      <c r="L20" s="219" t="s">
        <v>226</v>
      </c>
      <c r="M20" s="219" t="s">
        <v>227</v>
      </c>
      <c r="N20" s="569"/>
      <c r="O20" s="569"/>
      <c r="P20" s="569"/>
      <c r="Q20" s="232"/>
      <c r="R20" s="233"/>
      <c r="S20" s="568"/>
      <c r="U20" s="568"/>
      <c r="V20" s="568"/>
      <c r="W20" s="568"/>
      <c r="X20" s="568"/>
      <c r="Y20" s="568"/>
      <c r="Z20" s="1036"/>
      <c r="AA20" s="1036"/>
    </row>
    <row r="21" spans="1:27" ht="24.95" customHeight="1">
      <c r="A21" s="1038" t="s">
        <v>228</v>
      </c>
      <c r="B21" s="235" t="s">
        <v>229</v>
      </c>
      <c r="C21" s="698">
        <f>'第4号様式別紙2-1（臨床研修（医師）実績報告）附表 A2'!T32</f>
        <v>0</v>
      </c>
      <c r="D21" s="699">
        <f>'第4号様式別紙2-1（臨床研修（医師）実績報告）附表 A2'!U32</f>
        <v>0</v>
      </c>
      <c r="E21" s="700">
        <f>'第4号様式別紙2-1（臨床研修（医師）実績報告）附表 A2'!V32</f>
        <v>0</v>
      </c>
      <c r="F21" s="98" t="s">
        <v>230</v>
      </c>
      <c r="G21" s="98" t="s">
        <v>231</v>
      </c>
      <c r="H21" s="98" t="s">
        <v>232</v>
      </c>
      <c r="I21" s="98" t="s">
        <v>233</v>
      </c>
      <c r="J21" s="98" t="s">
        <v>234</v>
      </c>
      <c r="K21" s="98" t="s">
        <v>235</v>
      </c>
      <c r="L21" s="98" t="s">
        <v>236</v>
      </c>
      <c r="M21" s="98" t="s">
        <v>163</v>
      </c>
      <c r="N21" s="568"/>
      <c r="O21" s="581"/>
      <c r="P21" s="581"/>
      <c r="Q21" s="569"/>
      <c r="R21" s="233"/>
      <c r="S21" s="233"/>
      <c r="T21" s="45"/>
      <c r="U21" s="45"/>
      <c r="V21" s="45"/>
      <c r="W21" s="45"/>
      <c r="X21" s="45"/>
      <c r="Y21" s="45"/>
      <c r="Z21" s="45"/>
      <c r="AA21" s="45"/>
    </row>
    <row r="22" spans="1:27" ht="24.95" customHeight="1">
      <c r="A22" s="1051"/>
      <c r="B22" s="235" t="s">
        <v>237</v>
      </c>
      <c r="C22" s="701">
        <f>'第4号様式別紙2-1（臨床研修（医師）実績報告）附表 A2'!T33</f>
        <v>0</v>
      </c>
      <c r="D22" s="702">
        <f>'第4号様式別紙2-1（臨床研修（医師）実績報告）附表 A2'!U33</f>
        <v>0</v>
      </c>
      <c r="E22" s="700">
        <f>'第4号様式別紙2-1（臨床研修（医師）実績報告）附表 A2'!V33</f>
        <v>0</v>
      </c>
      <c r="F22" s="703">
        <f>'第4号様式別紙2-1（臨床研修（医師）実績報告）附表 A2'!W33</f>
        <v>0</v>
      </c>
      <c r="G22" s="703">
        <f>'第4号様式別紙2-1（臨床研修（医師）実績報告）附表 A2'!X33</f>
        <v>0</v>
      </c>
      <c r="H22" s="703">
        <f>'第4号様式別紙2-1（臨床研修（医師）実績報告）附表 A2'!Y33</f>
        <v>0</v>
      </c>
      <c r="I22" s="703">
        <f>'第4号様式別紙2-1（臨床研修（医師）実績報告）附表 A2'!Z33</f>
        <v>0</v>
      </c>
      <c r="J22" s="703">
        <f>'第4号様式別紙2-1（臨床研修（医師）実績報告）附表 A2'!AA33</f>
        <v>0</v>
      </c>
      <c r="K22" s="703">
        <f>'第4号様式別紙2-1（臨床研修（医師）実績報告）附表 A2'!AB33</f>
        <v>0</v>
      </c>
      <c r="L22" s="703">
        <f>'第4号様式別紙2-1（臨床研修（医師）実績報告）附表 A2'!AC33</f>
        <v>0</v>
      </c>
      <c r="M22" s="703">
        <f>'第4号様式別紙2-1（臨床研修（医師）実績報告）附表 A2'!AD33</f>
        <v>0</v>
      </c>
      <c r="N22" s="568"/>
      <c r="O22" s="581"/>
      <c r="P22" s="581"/>
      <c r="Q22" s="569"/>
      <c r="R22" s="233"/>
      <c r="S22" s="233"/>
      <c r="T22" s="161"/>
      <c r="U22" s="161"/>
      <c r="V22" s="161"/>
      <c r="W22" s="161"/>
      <c r="X22" s="161"/>
      <c r="Y22" s="161"/>
      <c r="Z22" s="161"/>
      <c r="AA22" s="161"/>
    </row>
    <row r="23" spans="1:27" ht="24.95" customHeight="1">
      <c r="A23" s="1051"/>
      <c r="B23" s="1052" t="s">
        <v>249</v>
      </c>
      <c r="C23" s="1516">
        <f>'第4号様式別紙2-1（臨床研修（医師）実績報告）附表 A2'!AI33</f>
        <v>0</v>
      </c>
      <c r="D23" s="1518">
        <f>'第4号様式別紙2-1（臨床研修（医師）実績報告）附表 A2'!AJ33</f>
        <v>0</v>
      </c>
      <c r="E23" s="1520">
        <f>'第4号様式別紙2-1（臨床研修（医師）実績報告）附表 A2'!AK33</f>
        <v>0</v>
      </c>
      <c r="F23" s="98" t="s">
        <v>250</v>
      </c>
      <c r="G23" s="236" t="s">
        <v>251</v>
      </c>
      <c r="H23" s="98" t="s">
        <v>252</v>
      </c>
      <c r="I23" s="236" t="s">
        <v>253</v>
      </c>
      <c r="J23" s="98" t="s">
        <v>254</v>
      </c>
      <c r="K23" s="236" t="s">
        <v>255</v>
      </c>
      <c r="L23" s="98" t="s">
        <v>256</v>
      </c>
      <c r="M23" s="237" t="s">
        <v>257</v>
      </c>
      <c r="Q23" s="13"/>
      <c r="T23" s="13"/>
      <c r="U23" s="13"/>
      <c r="V23" s="13"/>
      <c r="W23" s="13"/>
      <c r="X23" s="13"/>
      <c r="Y23" s="13"/>
      <c r="Z23" s="13"/>
      <c r="AA23" s="13"/>
    </row>
    <row r="24" spans="1:27" ht="26.25" customHeight="1">
      <c r="A24" s="1039"/>
      <c r="B24" s="1052"/>
      <c r="C24" s="1517"/>
      <c r="D24" s="1519"/>
      <c r="E24" s="1521"/>
      <c r="F24" s="704">
        <f>'第4号様式別紙2-1（臨床研修（医師）実績報告）附表 A2'!W35</f>
        <v>0</v>
      </c>
      <c r="G24" s="704">
        <f>'第4号様式別紙2-1（臨床研修（医師）実績報告）附表 A2'!X35</f>
        <v>0</v>
      </c>
      <c r="H24" s="704">
        <f>'第4号様式別紙2-1（臨床研修（医師）実績報告）附表 A2'!Y35</f>
        <v>0</v>
      </c>
      <c r="I24" s="704">
        <f>'第4号様式別紙2-1（臨床研修（医師）実績報告）附表 A2'!Z35</f>
        <v>0</v>
      </c>
      <c r="J24" s="704">
        <f>'第4号様式別紙2-1（臨床研修（医師）実績報告）附表 A2'!AA35</f>
        <v>0</v>
      </c>
      <c r="K24" s="704">
        <f>'第4号様式別紙2-1（臨床研修（医師）実績報告）附表 A2'!AB35</f>
        <v>0</v>
      </c>
      <c r="L24" s="704">
        <f>'第4号様式別紙2-1（臨床研修（医師）実績報告）附表 A2'!AC35</f>
        <v>0</v>
      </c>
      <c r="M24" s="704">
        <f>'第4号様式別紙2-1（臨床研修（医師）実績報告）附表 A2'!AD35</f>
        <v>0</v>
      </c>
      <c r="R24" s="12"/>
      <c r="S24" s="12"/>
    </row>
    <row r="25" spans="1:27" ht="24.95" customHeight="1">
      <c r="A25" s="238"/>
      <c r="B25" s="238"/>
      <c r="C25" s="238"/>
      <c r="D25" s="238"/>
      <c r="E25" s="238"/>
      <c r="F25" s="238"/>
      <c r="G25" s="238"/>
      <c r="H25" s="238"/>
      <c r="I25" s="238"/>
      <c r="J25" s="238"/>
      <c r="K25" s="238"/>
      <c r="L25" s="238"/>
      <c r="R25" s="12"/>
      <c r="S25" s="12"/>
    </row>
    <row r="26" spans="1:27" ht="24.95" customHeight="1">
      <c r="A26" s="1057" t="s">
        <v>258</v>
      </c>
      <c r="B26" s="1058"/>
      <c r="C26" s="1059"/>
      <c r="D26" s="1040" t="s">
        <v>238</v>
      </c>
      <c r="E26" s="1040"/>
      <c r="F26" s="1040"/>
      <c r="G26" s="1040"/>
      <c r="H26" s="1040" t="s">
        <v>239</v>
      </c>
      <c r="I26" s="1040"/>
      <c r="J26" s="1040"/>
      <c r="K26" s="1040"/>
      <c r="L26" s="238"/>
      <c r="M26" s="1057" t="s">
        <v>259</v>
      </c>
      <c r="N26" s="1058"/>
      <c r="O26" s="1059"/>
      <c r="P26" s="1040" t="s">
        <v>238</v>
      </c>
      <c r="Q26" s="1040"/>
      <c r="R26" s="1040"/>
      <c r="S26" s="1040"/>
      <c r="T26" s="1040" t="s">
        <v>239</v>
      </c>
      <c r="U26" s="1040"/>
      <c r="V26" s="1040"/>
      <c r="W26" s="1040"/>
    </row>
    <row r="27" spans="1:27" ht="24.75" customHeight="1">
      <c r="A27" s="1062" t="s">
        <v>248</v>
      </c>
      <c r="B27" s="1044" t="s">
        <v>240</v>
      </c>
      <c r="C27" s="1045"/>
      <c r="D27" s="225" t="s">
        <v>159</v>
      </c>
      <c r="E27" s="1515">
        <f>'第4号様式別紙2-1（臨床研修（医師）実績報告）附表 A2'!AH37</f>
        <v>0</v>
      </c>
      <c r="F27" s="1515"/>
      <c r="G27" s="226" t="s">
        <v>241</v>
      </c>
      <c r="H27" s="227" t="s">
        <v>242</v>
      </c>
      <c r="I27" s="1515">
        <f>'第4号様式別紙2-1（臨床研修（医師）実績報告）附表 A2'!AI37</f>
        <v>0</v>
      </c>
      <c r="J27" s="1515"/>
      <c r="K27" s="226" t="s">
        <v>241</v>
      </c>
      <c r="L27" s="238"/>
      <c r="M27" s="1065" t="s">
        <v>248</v>
      </c>
      <c r="N27" s="1068" t="s">
        <v>240</v>
      </c>
      <c r="O27" s="1045"/>
      <c r="P27" s="225" t="s">
        <v>253</v>
      </c>
      <c r="Q27" s="1515">
        <f>'第4号様式別紙2-1（臨床研修（医師）実績報告）附表 A2'!AH44</f>
        <v>0</v>
      </c>
      <c r="R27" s="1515"/>
      <c r="S27" s="226" t="s">
        <v>241</v>
      </c>
      <c r="T27" s="227" t="s">
        <v>257</v>
      </c>
      <c r="U27" s="1515">
        <f>'第4号様式別紙2-1（臨床研修（医師）実績報告）附表 A2'!AI44</f>
        <v>0</v>
      </c>
      <c r="V27" s="1515"/>
      <c r="W27" s="226" t="s">
        <v>241</v>
      </c>
    </row>
    <row r="28" spans="1:27" ht="24.95" customHeight="1">
      <c r="A28" s="1063"/>
      <c r="B28" s="1041" t="s">
        <v>243</v>
      </c>
      <c r="C28" s="1047"/>
      <c r="D28" s="1049" t="s">
        <v>164</v>
      </c>
      <c r="E28" s="1033" t="s">
        <v>244</v>
      </c>
      <c r="F28" s="1033"/>
      <c r="G28" s="1034"/>
      <c r="H28" s="1031" t="s">
        <v>165</v>
      </c>
      <c r="I28" s="1033" t="s">
        <v>245</v>
      </c>
      <c r="J28" s="1033"/>
      <c r="K28" s="1034"/>
      <c r="M28" s="1066"/>
      <c r="N28" s="1069" t="s">
        <v>243</v>
      </c>
      <c r="O28" s="1047"/>
      <c r="P28" s="1049" t="s">
        <v>260</v>
      </c>
      <c r="Q28" s="1033" t="s">
        <v>261</v>
      </c>
      <c r="R28" s="1033"/>
      <c r="S28" s="1034"/>
      <c r="T28" s="1031" t="s">
        <v>262</v>
      </c>
      <c r="U28" s="1033" t="s">
        <v>263</v>
      </c>
      <c r="V28" s="1033"/>
      <c r="W28" s="1034"/>
    </row>
    <row r="29" spans="1:27" ht="24.95" customHeight="1">
      <c r="A29" s="1064"/>
      <c r="B29" s="1043"/>
      <c r="C29" s="1048"/>
      <c r="D29" s="1050"/>
      <c r="E29" s="1514">
        <f>'第4号様式別紙2-1（臨床研修（医師）実績報告）附表 A2'!AH39</f>
        <v>0</v>
      </c>
      <c r="F29" s="1514"/>
      <c r="G29" s="231" t="s">
        <v>246</v>
      </c>
      <c r="H29" s="1032"/>
      <c r="I29" s="1514">
        <f>'第4号様式別紙2-1（臨床研修（医師）実績報告）附表 A2'!AI39</f>
        <v>0</v>
      </c>
      <c r="J29" s="1514"/>
      <c r="K29" s="231" t="s">
        <v>246</v>
      </c>
      <c r="M29" s="1067"/>
      <c r="N29" s="1070"/>
      <c r="O29" s="1048"/>
      <c r="P29" s="1050"/>
      <c r="Q29" s="1514">
        <f>'第4号様式別紙2-1（臨床研修（医師）実績報告）附表 A2'!AH46</f>
        <v>0</v>
      </c>
      <c r="R29" s="1514"/>
      <c r="S29" s="231" t="s">
        <v>246</v>
      </c>
      <c r="T29" s="1032"/>
      <c r="U29" s="1514">
        <f>'第4号様式別紙2-1（臨床研修（医師）実績報告）附表 A2'!AI46</f>
        <v>0</v>
      </c>
      <c r="V29" s="1514"/>
      <c r="W29" s="231" t="s">
        <v>246</v>
      </c>
    </row>
    <row r="30" spans="1:27" ht="23.25" customHeight="1">
      <c r="B30" s="152"/>
    </row>
    <row r="31" spans="1:27" ht="24.95" customHeight="1">
      <c r="A31" s="120" t="s">
        <v>264</v>
      </c>
      <c r="B31" s="152"/>
    </row>
    <row r="32" spans="1:27" ht="10.5" customHeight="1">
      <c r="A32" s="239"/>
    </row>
    <row r="33" spans="1:23" ht="24.95" customHeight="1">
      <c r="A33" s="1016" t="s">
        <v>265</v>
      </c>
      <c r="B33" s="1017"/>
      <c r="C33" s="1018"/>
      <c r="D33" s="1061" t="s">
        <v>218</v>
      </c>
      <c r="E33" s="1061"/>
      <c r="F33" s="1029" t="s">
        <v>219</v>
      </c>
      <c r="G33" s="1029"/>
      <c r="H33" s="1029"/>
      <c r="I33" s="1029"/>
      <c r="J33" s="1029"/>
      <c r="K33" s="1029"/>
      <c r="L33" s="1029"/>
      <c r="M33" s="1029"/>
    </row>
    <row r="34" spans="1:23" ht="24.95" customHeight="1">
      <c r="A34" s="1019"/>
      <c r="B34" s="1020"/>
      <c r="C34" s="1021"/>
      <c r="D34" s="1061"/>
      <c r="E34" s="1061"/>
      <c r="F34" s="1030" t="s">
        <v>220</v>
      </c>
      <c r="G34" s="1030"/>
      <c r="H34" s="1030"/>
      <c r="I34" s="1030"/>
      <c r="J34" s="1030" t="s">
        <v>221</v>
      </c>
      <c r="K34" s="1030"/>
      <c r="L34" s="1030"/>
      <c r="M34" s="1030"/>
    </row>
    <row r="35" spans="1:23" ht="24.95" customHeight="1">
      <c r="A35" s="1022"/>
      <c r="B35" s="1023"/>
      <c r="C35" s="1024"/>
      <c r="D35" s="218" t="s">
        <v>222</v>
      </c>
      <c r="E35" s="218" t="s">
        <v>223</v>
      </c>
      <c r="F35" s="219" t="s">
        <v>224</v>
      </c>
      <c r="G35" s="219" t="s">
        <v>225</v>
      </c>
      <c r="H35" s="219" t="s">
        <v>226</v>
      </c>
      <c r="I35" s="219" t="s">
        <v>227</v>
      </c>
      <c r="J35" s="219" t="s">
        <v>224</v>
      </c>
      <c r="K35" s="219" t="s">
        <v>225</v>
      </c>
      <c r="L35" s="219" t="s">
        <v>226</v>
      </c>
      <c r="M35" s="219" t="s">
        <v>227</v>
      </c>
    </row>
    <row r="36" spans="1:23" ht="24.95" customHeight="1">
      <c r="A36" s="1038" t="s">
        <v>228</v>
      </c>
      <c r="B36" s="609" t="s">
        <v>229</v>
      </c>
      <c r="C36" s="240">
        <f t="shared" ref="C36:E37" si="0">C8+C21</f>
        <v>0</v>
      </c>
      <c r="D36" s="241">
        <f t="shared" si="0"/>
        <v>0</v>
      </c>
      <c r="E36" s="242">
        <f t="shared" si="0"/>
        <v>0</v>
      </c>
      <c r="F36" s="99" t="s">
        <v>230</v>
      </c>
      <c r="G36" s="99" t="s">
        <v>231</v>
      </c>
      <c r="H36" s="99" t="s">
        <v>232</v>
      </c>
      <c r="I36" s="99" t="s">
        <v>233</v>
      </c>
      <c r="J36" s="99" t="s">
        <v>234</v>
      </c>
      <c r="K36" s="99" t="s">
        <v>235</v>
      </c>
      <c r="L36" s="99" t="s">
        <v>236</v>
      </c>
      <c r="M36" s="99" t="s">
        <v>163</v>
      </c>
    </row>
    <row r="37" spans="1:23" ht="24.95" customHeight="1">
      <c r="A37" s="1051"/>
      <c r="B37" s="609" t="s">
        <v>237</v>
      </c>
      <c r="C37" s="243">
        <f t="shared" si="0"/>
        <v>0</v>
      </c>
      <c r="D37" s="244">
        <f t="shared" si="0"/>
        <v>0</v>
      </c>
      <c r="E37" s="245">
        <f t="shared" si="0"/>
        <v>0</v>
      </c>
      <c r="F37" s="273">
        <f>F9+F22</f>
        <v>0</v>
      </c>
      <c r="G37" s="273">
        <f t="shared" ref="G37:L37" si="1">G9+G22</f>
        <v>0</v>
      </c>
      <c r="H37" s="273">
        <f t="shared" si="1"/>
        <v>0</v>
      </c>
      <c r="I37" s="273">
        <f t="shared" si="1"/>
        <v>0</v>
      </c>
      <c r="J37" s="273">
        <f t="shared" si="1"/>
        <v>0</v>
      </c>
      <c r="K37" s="273">
        <f t="shared" si="1"/>
        <v>0</v>
      </c>
      <c r="L37" s="273">
        <f t="shared" si="1"/>
        <v>0</v>
      </c>
      <c r="M37" s="273">
        <f>M9+M22</f>
        <v>0</v>
      </c>
    </row>
    <row r="38" spans="1:23" ht="24.95" customHeight="1">
      <c r="A38" s="1051"/>
      <c r="B38" s="1071" t="s">
        <v>249</v>
      </c>
      <c r="C38" s="1072">
        <f>C23</f>
        <v>0</v>
      </c>
      <c r="D38" s="1072">
        <f>D23</f>
        <v>0</v>
      </c>
      <c r="E38" s="1072">
        <f>E23</f>
        <v>0</v>
      </c>
      <c r="F38" s="100" t="s">
        <v>250</v>
      </c>
      <c r="G38" s="101" t="s">
        <v>251</v>
      </c>
      <c r="H38" s="100" t="s">
        <v>252</v>
      </c>
      <c r="I38" s="101" t="s">
        <v>253</v>
      </c>
      <c r="J38" s="100" t="s">
        <v>254</v>
      </c>
      <c r="K38" s="101" t="s">
        <v>255</v>
      </c>
      <c r="L38" s="100" t="s">
        <v>256</v>
      </c>
      <c r="M38" s="102" t="s">
        <v>257</v>
      </c>
    </row>
    <row r="39" spans="1:23" ht="24.95" customHeight="1">
      <c r="A39" s="1039"/>
      <c r="B39" s="1071"/>
      <c r="C39" s="1073"/>
      <c r="D39" s="1073"/>
      <c r="E39" s="1073"/>
      <c r="F39" s="273">
        <f>F24</f>
        <v>0</v>
      </c>
      <c r="G39" s="273">
        <f t="shared" ref="G39:M39" si="2">G24</f>
        <v>0</v>
      </c>
      <c r="H39" s="273">
        <f t="shared" si="2"/>
        <v>0</v>
      </c>
      <c r="I39" s="273">
        <f t="shared" si="2"/>
        <v>0</v>
      </c>
      <c r="J39" s="273">
        <f t="shared" si="2"/>
        <v>0</v>
      </c>
      <c r="K39" s="273">
        <f t="shared" si="2"/>
        <v>0</v>
      </c>
      <c r="L39" s="273">
        <f t="shared" si="2"/>
        <v>0</v>
      </c>
      <c r="M39" s="273">
        <f t="shared" si="2"/>
        <v>0</v>
      </c>
    </row>
    <row r="40" spans="1:23" ht="24.95" customHeight="1"/>
    <row r="41" spans="1:23" ht="24.95" customHeight="1">
      <c r="A41" s="1057" t="s">
        <v>258</v>
      </c>
      <c r="B41" s="1058"/>
      <c r="C41" s="1059"/>
      <c r="D41" s="1040" t="s">
        <v>238</v>
      </c>
      <c r="E41" s="1040"/>
      <c r="F41" s="1040"/>
      <c r="G41" s="1040"/>
      <c r="H41" s="1040" t="s">
        <v>239</v>
      </c>
      <c r="I41" s="1040"/>
      <c r="J41" s="1040"/>
      <c r="K41" s="1040"/>
      <c r="M41" s="1057" t="s">
        <v>259</v>
      </c>
      <c r="N41" s="1058"/>
      <c r="O41" s="1059"/>
      <c r="P41" s="1040" t="s">
        <v>238</v>
      </c>
      <c r="Q41" s="1040"/>
      <c r="R41" s="1040"/>
      <c r="S41" s="1040"/>
      <c r="T41" s="1040" t="s">
        <v>239</v>
      </c>
      <c r="U41" s="1040"/>
      <c r="V41" s="1040"/>
      <c r="W41" s="1040"/>
    </row>
    <row r="42" spans="1:23" ht="24.75" customHeight="1">
      <c r="A42" s="1074" t="s">
        <v>228</v>
      </c>
      <c r="B42" s="1068" t="s">
        <v>240</v>
      </c>
      <c r="C42" s="1045"/>
      <c r="D42" s="225" t="s">
        <v>159</v>
      </c>
      <c r="E42" s="1046">
        <f>I37</f>
        <v>0</v>
      </c>
      <c r="F42" s="1046"/>
      <c r="G42" s="226" t="s">
        <v>241</v>
      </c>
      <c r="H42" s="227" t="s">
        <v>242</v>
      </c>
      <c r="I42" s="1046">
        <f>M37</f>
        <v>0</v>
      </c>
      <c r="J42" s="1046"/>
      <c r="K42" s="226" t="s">
        <v>241</v>
      </c>
      <c r="M42" s="1074" t="s">
        <v>228</v>
      </c>
      <c r="N42" s="1068" t="s">
        <v>240</v>
      </c>
      <c r="O42" s="1045"/>
      <c r="P42" s="225" t="s">
        <v>253</v>
      </c>
      <c r="Q42" s="1046">
        <f>I39</f>
        <v>0</v>
      </c>
      <c r="R42" s="1046"/>
      <c r="S42" s="226" t="s">
        <v>241</v>
      </c>
      <c r="T42" s="227" t="s">
        <v>257</v>
      </c>
      <c r="U42" s="1046">
        <f>M39</f>
        <v>0</v>
      </c>
      <c r="V42" s="1046"/>
      <c r="W42" s="226" t="s">
        <v>241</v>
      </c>
    </row>
    <row r="43" spans="1:23" ht="24.95" customHeight="1">
      <c r="A43" s="1075"/>
      <c r="B43" s="1069" t="s">
        <v>243</v>
      </c>
      <c r="C43" s="1047"/>
      <c r="D43" s="1078" t="s">
        <v>164</v>
      </c>
      <c r="E43" s="1033" t="s">
        <v>244</v>
      </c>
      <c r="F43" s="1033"/>
      <c r="G43" s="1034"/>
      <c r="H43" s="1077" t="s">
        <v>165</v>
      </c>
      <c r="I43" s="1033" t="s">
        <v>245</v>
      </c>
      <c r="J43" s="1033"/>
      <c r="K43" s="1034"/>
      <c r="M43" s="1075"/>
      <c r="N43" s="1069" t="s">
        <v>243</v>
      </c>
      <c r="O43" s="1047"/>
      <c r="P43" s="1078" t="s">
        <v>260</v>
      </c>
      <c r="Q43" s="1033" t="s">
        <v>261</v>
      </c>
      <c r="R43" s="1033"/>
      <c r="S43" s="1034"/>
      <c r="T43" s="1077" t="s">
        <v>262</v>
      </c>
      <c r="U43" s="1033" t="s">
        <v>263</v>
      </c>
      <c r="V43" s="1033"/>
      <c r="W43" s="1034"/>
    </row>
    <row r="44" spans="1:23" ht="24.95" customHeight="1">
      <c r="A44" s="1076"/>
      <c r="B44" s="1070"/>
      <c r="C44" s="1048"/>
      <c r="D44" s="1050"/>
      <c r="E44" s="1035">
        <f>E14+E29</f>
        <v>0</v>
      </c>
      <c r="F44" s="1035"/>
      <c r="G44" s="231" t="s">
        <v>246</v>
      </c>
      <c r="H44" s="1032"/>
      <c r="I44" s="1035">
        <f>I14+I29</f>
        <v>0</v>
      </c>
      <c r="J44" s="1035"/>
      <c r="K44" s="231" t="s">
        <v>246</v>
      </c>
      <c r="M44" s="1076"/>
      <c r="N44" s="1070"/>
      <c r="O44" s="1048"/>
      <c r="P44" s="1050"/>
      <c r="Q44" s="1035">
        <f>Q29</f>
        <v>0</v>
      </c>
      <c r="R44" s="1035"/>
      <c r="S44" s="231" t="s">
        <v>246</v>
      </c>
      <c r="T44" s="1032"/>
      <c r="U44" s="1035">
        <f>U29</f>
        <v>0</v>
      </c>
      <c r="V44" s="1035"/>
      <c r="W44" s="231" t="s">
        <v>246</v>
      </c>
    </row>
    <row r="45" spans="1:23" ht="24.95" customHeight="1">
      <c r="B45" s="152"/>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topLeftCell="A5" zoomScale="85" zoomScaleNormal="100" zoomScaleSheetLayoutView="85" workbookViewId="0">
      <selection activeCell="AB7" sqref="AB7"/>
    </sheetView>
  </sheetViews>
  <sheetFormatPr defaultColWidth="9" defaultRowHeight="15" customHeight="1"/>
  <cols>
    <col min="1" max="1" width="19.5" style="387" bestFit="1" customWidth="1"/>
    <col min="2" max="2" width="15.5" style="387" customWidth="1"/>
    <col min="3" max="3" width="13.125" style="387" customWidth="1"/>
    <col min="4" max="6" width="9.375" style="387" customWidth="1"/>
    <col min="7" max="7" width="7.5" style="387" bestFit="1" customWidth="1"/>
    <col min="8" max="19" width="4" style="387" customWidth="1"/>
    <col min="20" max="20" width="15.5" style="387" bestFit="1" customWidth="1"/>
    <col min="21" max="22" width="4.375" style="388" customWidth="1"/>
    <col min="23" max="30" width="6.625" style="387" customWidth="1"/>
    <col min="31" max="31" width="38.125" style="387" customWidth="1"/>
    <col min="32" max="33" width="9" style="387"/>
    <col min="34" max="34" width="9" style="387" hidden="1" customWidth="1"/>
    <col min="35" max="35" width="12.625" style="387" hidden="1" customWidth="1"/>
    <col min="36" max="36" width="13.625" style="387" hidden="1" customWidth="1"/>
    <col min="37" max="37" width="11.875" style="387" hidden="1" customWidth="1"/>
    <col min="38" max="38" width="9" style="387" hidden="1" customWidth="1"/>
    <col min="39" max="16384" width="9" style="387"/>
  </cols>
  <sheetData>
    <row r="1" spans="1:37" s="358" customFormat="1" ht="13.5">
      <c r="A1" s="1130" t="s">
        <v>266</v>
      </c>
      <c r="B1" s="1130"/>
      <c r="C1" s="1130"/>
      <c r="U1" s="447"/>
      <c r="V1" s="447"/>
    </row>
    <row r="2" spans="1:37" s="358" customFormat="1" ht="14.25">
      <c r="C2" s="446"/>
      <c r="U2" s="429"/>
      <c r="V2" s="388"/>
    </row>
    <row r="3" spans="1:37" ht="24.95" customHeight="1">
      <c r="C3" s="1131" t="s">
        <v>267</v>
      </c>
      <c r="D3" s="1131"/>
      <c r="E3" s="1131"/>
      <c r="F3" s="1131"/>
      <c r="G3" s="1131"/>
      <c r="H3" s="1131"/>
      <c r="I3" s="1131"/>
      <c r="J3" s="1131"/>
      <c r="K3" s="1131"/>
      <c r="L3" s="1131"/>
      <c r="M3" s="1131"/>
      <c r="N3" s="1131"/>
      <c r="O3" s="1131"/>
      <c r="P3" s="1131"/>
      <c r="Q3" s="1131"/>
      <c r="R3" s="1131"/>
      <c r="S3" s="1131"/>
      <c r="T3" s="1131"/>
      <c r="U3" s="1131"/>
      <c r="V3" s="1131"/>
      <c r="W3" s="1131"/>
      <c r="X3" s="1131"/>
      <c r="Y3" s="1131"/>
      <c r="Z3" s="1131"/>
      <c r="AA3" s="1131"/>
      <c r="AB3" s="1131"/>
      <c r="AC3" s="1131"/>
      <c r="AD3" s="1131"/>
      <c r="AE3" s="1131"/>
    </row>
    <row r="4" spans="1:37" ht="17.25" customHeight="1">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7" ht="17.25" customHeight="1">
      <c r="A5" s="1132" t="s">
        <v>269</v>
      </c>
      <c r="B5" s="1132"/>
      <c r="C5" s="1132"/>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7" ht="17.25" customHeight="1">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7" ht="24.95" customHeight="1">
      <c r="A7" s="567" t="s">
        <v>270</v>
      </c>
      <c r="B7" s="445"/>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7" ht="24.95" customHeight="1">
      <c r="A8" s="567" t="s">
        <v>271</v>
      </c>
      <c r="B8" s="1009"/>
      <c r="C8" s="1010"/>
      <c r="D8" s="1010"/>
      <c r="E8" s="1010"/>
      <c r="F8" s="502" t="s">
        <v>272</v>
      </c>
      <c r="G8" s="535"/>
      <c r="H8" s="432"/>
      <c r="I8" s="1133" t="s">
        <v>273</v>
      </c>
      <c r="J8" s="1134"/>
      <c r="K8" s="1135"/>
      <c r="L8" s="1136"/>
      <c r="M8" s="440"/>
      <c r="N8" s="439"/>
      <c r="O8" s="432"/>
      <c r="P8" s="432"/>
      <c r="Q8" s="432"/>
      <c r="R8" s="432"/>
      <c r="S8" s="432"/>
      <c r="T8" s="430"/>
      <c r="U8" s="431"/>
      <c r="V8" s="431"/>
      <c r="W8" s="430"/>
      <c r="X8" s="430"/>
      <c r="Y8" s="430"/>
      <c r="Z8" s="430"/>
      <c r="AA8" s="430"/>
      <c r="AB8" s="430"/>
      <c r="AC8" s="430"/>
      <c r="AD8" s="430"/>
      <c r="AE8" s="430"/>
    </row>
    <row r="9" spans="1:37" ht="24.95" customHeight="1">
      <c r="A9" s="441" t="s">
        <v>274</v>
      </c>
      <c r="B9" s="1127"/>
      <c r="C9" s="1128"/>
      <c r="D9" s="1128"/>
      <c r="E9" s="1128"/>
      <c r="F9" s="1128"/>
      <c r="G9" s="1129"/>
      <c r="H9" s="432"/>
      <c r="I9" s="1133" t="s">
        <v>275</v>
      </c>
      <c r="J9" s="1134"/>
      <c r="K9" s="1133"/>
      <c r="L9" s="1134"/>
      <c r="M9" s="440"/>
      <c r="N9" s="439"/>
      <c r="O9" s="432"/>
      <c r="P9" s="432"/>
      <c r="Q9" s="432"/>
      <c r="S9" s="432"/>
      <c r="T9" s="430"/>
      <c r="U9" s="431"/>
      <c r="V9" s="431"/>
      <c r="W9" s="430"/>
      <c r="X9" s="430"/>
      <c r="Y9" s="430"/>
      <c r="Z9" s="430"/>
      <c r="AA9" s="430"/>
      <c r="AB9" s="430"/>
      <c r="AC9" s="430"/>
      <c r="AD9" s="430"/>
      <c r="AE9" s="430"/>
    </row>
    <row r="10" spans="1:37" ht="24.95" customHeight="1">
      <c r="A10" s="438" t="s">
        <v>276</v>
      </c>
      <c r="B10" s="570"/>
      <c r="C10" s="436" t="s">
        <v>277</v>
      </c>
      <c r="D10" s="571"/>
      <c r="E10" s="436" t="s">
        <v>241</v>
      </c>
      <c r="F10" s="571"/>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7" ht="24.95" customHeight="1">
      <c r="A11" s="433" t="s">
        <v>279</v>
      </c>
      <c r="B11" s="501"/>
      <c r="C11" s="502" t="s">
        <v>280</v>
      </c>
      <c r="D11" s="1127"/>
      <c r="E11" s="1128"/>
      <c r="F11" s="1128"/>
      <c r="G11" s="1129"/>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7" ht="12.75" customHeight="1">
      <c r="C12" s="606"/>
      <c r="U12" s="429"/>
      <c r="W12" s="1139"/>
      <c r="X12" s="1139"/>
      <c r="Y12" s="1139"/>
      <c r="Z12" s="1139"/>
      <c r="AA12" s="1139"/>
      <c r="AB12" s="1139"/>
      <c r="AC12" s="1139"/>
      <c r="AD12" s="1139"/>
      <c r="AE12" s="1139"/>
    </row>
    <row r="13" spans="1:37" ht="14.25" customHeight="1">
      <c r="A13" s="1522" t="s">
        <v>281</v>
      </c>
      <c r="B13" s="1165" t="s">
        <v>282</v>
      </c>
      <c r="C13" s="1165"/>
      <c r="D13" s="1038" t="s">
        <v>283</v>
      </c>
      <c r="E13" s="1149" t="s">
        <v>284</v>
      </c>
      <c r="F13" s="1123" t="s">
        <v>272</v>
      </c>
      <c r="G13" s="1123" t="s">
        <v>285</v>
      </c>
      <c r="H13" s="1140" t="s">
        <v>286</v>
      </c>
      <c r="I13" s="1155"/>
      <c r="J13" s="1155"/>
      <c r="K13" s="1155"/>
      <c r="L13" s="1155"/>
      <c r="M13" s="1155"/>
      <c r="N13" s="1155"/>
      <c r="O13" s="1155"/>
      <c r="P13" s="1155"/>
      <c r="Q13" s="1155"/>
      <c r="R13" s="1155"/>
      <c r="S13" s="1155"/>
      <c r="T13" s="1155"/>
      <c r="U13" s="1157" t="s">
        <v>218</v>
      </c>
      <c r="V13" s="1158"/>
      <c r="W13" s="1161" t="s">
        <v>219</v>
      </c>
      <c r="X13" s="1161"/>
      <c r="Y13" s="1161"/>
      <c r="Z13" s="1161"/>
      <c r="AA13" s="1161"/>
      <c r="AB13" s="1161"/>
      <c r="AC13" s="1161"/>
      <c r="AD13" s="1161"/>
      <c r="AE13" s="1162" t="s">
        <v>287</v>
      </c>
    </row>
    <row r="14" spans="1:37" ht="13.5" customHeight="1">
      <c r="A14" s="1522"/>
      <c r="B14" s="1165"/>
      <c r="C14" s="1165"/>
      <c r="D14" s="1051"/>
      <c r="E14" s="1150"/>
      <c r="F14" s="1523"/>
      <c r="G14" s="1154"/>
      <c r="H14" s="1142"/>
      <c r="I14" s="1156"/>
      <c r="J14" s="1156"/>
      <c r="K14" s="1156"/>
      <c r="L14" s="1156"/>
      <c r="M14" s="1156"/>
      <c r="N14" s="1156"/>
      <c r="O14" s="1156"/>
      <c r="P14" s="1156"/>
      <c r="Q14" s="1156"/>
      <c r="R14" s="1156"/>
      <c r="S14" s="1156"/>
      <c r="T14" s="1156"/>
      <c r="U14" s="1159"/>
      <c r="V14" s="1160"/>
      <c r="W14" s="1165" t="s">
        <v>220</v>
      </c>
      <c r="X14" s="1165"/>
      <c r="Y14" s="1165"/>
      <c r="Z14" s="1165"/>
      <c r="AA14" s="1165" t="s">
        <v>221</v>
      </c>
      <c r="AB14" s="1165"/>
      <c r="AC14" s="1165"/>
      <c r="AD14" s="1165"/>
      <c r="AE14" s="1163"/>
      <c r="AI14" s="505" t="s">
        <v>288</v>
      </c>
      <c r="AJ14" s="505" t="s">
        <v>289</v>
      </c>
      <c r="AK14" s="505" t="s">
        <v>290</v>
      </c>
    </row>
    <row r="15" spans="1:37" ht="38.1" customHeight="1">
      <c r="A15" s="1522"/>
      <c r="B15" s="1165"/>
      <c r="C15" s="1165"/>
      <c r="D15" s="1039"/>
      <c r="E15" s="1151"/>
      <c r="F15" s="1524"/>
      <c r="G15" s="1124"/>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64"/>
      <c r="AI15" s="503" t="str">
        <f>IF(G8="第３種","○","×")</f>
        <v>×</v>
      </c>
      <c r="AJ15" s="503" t="str">
        <f>IF(G8="第４種","○","×")</f>
        <v>×</v>
      </c>
      <c r="AK15" s="503" t="str">
        <f>IF(G8="第５種","○","×")</f>
        <v>×</v>
      </c>
    </row>
    <row r="16" spans="1:37" ht="24.95" customHeight="1" thickBot="1">
      <c r="A16" s="1086"/>
      <c r="B16" s="1088"/>
      <c r="C16" s="1089"/>
      <c r="D16" s="1092"/>
      <c r="E16" s="1092"/>
      <c r="F16" s="1092"/>
      <c r="G16" s="418" t="s">
        <v>229</v>
      </c>
      <c r="H16" s="417"/>
      <c r="I16" s="417"/>
      <c r="J16" s="417"/>
      <c r="K16" s="417"/>
      <c r="L16" s="417"/>
      <c r="M16" s="417"/>
      <c r="N16" s="417"/>
      <c r="O16" s="417"/>
      <c r="P16" s="417"/>
      <c r="Q16" s="417"/>
      <c r="R16" s="417"/>
      <c r="S16" s="417"/>
      <c r="T16" s="416">
        <f>COUNTA(H16:S16)</f>
        <v>0</v>
      </c>
      <c r="U16" s="415"/>
      <c r="V16" s="414"/>
      <c r="W16" s="1106"/>
      <c r="X16" s="1106"/>
      <c r="Y16" s="1106"/>
      <c r="Z16" s="1106"/>
      <c r="AA16" s="1106"/>
      <c r="AB16" s="1106"/>
      <c r="AC16" s="1106"/>
      <c r="AD16" s="1106"/>
      <c r="AE16" s="1115"/>
    </row>
    <row r="17" spans="1:36" ht="24.95" customHeight="1" thickBot="1">
      <c r="A17" s="1087"/>
      <c r="B17" s="1090"/>
      <c r="C17" s="1091"/>
      <c r="D17" s="1093"/>
      <c r="E17" s="1093"/>
      <c r="F17" s="1093"/>
      <c r="G17" s="424" t="s">
        <v>237</v>
      </c>
      <c r="H17" s="412"/>
      <c r="I17" s="412"/>
      <c r="J17" s="412"/>
      <c r="K17" s="412"/>
      <c r="L17" s="412"/>
      <c r="M17" s="412"/>
      <c r="N17" s="412"/>
      <c r="O17" s="412"/>
      <c r="P17" s="412"/>
      <c r="Q17" s="412"/>
      <c r="R17" s="412"/>
      <c r="S17" s="412"/>
      <c r="T17" s="420">
        <f>SUM(H17:S17)</f>
        <v>0</v>
      </c>
      <c r="U17" s="419"/>
      <c r="V17" s="506"/>
      <c r="W17" s="1106"/>
      <c r="X17" s="1106"/>
      <c r="Y17" s="1106"/>
      <c r="Z17" s="1106"/>
      <c r="AA17" s="1106"/>
      <c r="AB17" s="1106"/>
      <c r="AC17" s="1106"/>
      <c r="AD17" s="1106"/>
      <c r="AE17" s="1116"/>
      <c r="AJ17" s="504" t="str">
        <f>IF(COUNTIF(AI15:AK15,"○"),"入力不可","入力可")</f>
        <v>入力可</v>
      </c>
    </row>
    <row r="18" spans="1:36" ht="24.95" customHeight="1">
      <c r="A18" s="1086"/>
      <c r="B18" s="1088"/>
      <c r="C18" s="1089"/>
      <c r="D18" s="1092"/>
      <c r="E18" s="1094"/>
      <c r="F18" s="1092"/>
      <c r="G18" s="418" t="s">
        <v>229</v>
      </c>
      <c r="H18" s="417"/>
      <c r="I18" s="417"/>
      <c r="J18" s="417"/>
      <c r="K18" s="417"/>
      <c r="L18" s="417"/>
      <c r="M18" s="417"/>
      <c r="N18" s="417"/>
      <c r="O18" s="417"/>
      <c r="P18" s="417"/>
      <c r="Q18" s="417"/>
      <c r="R18" s="417"/>
      <c r="S18" s="417"/>
      <c r="T18" s="416">
        <f>COUNTA(H18:S18)</f>
        <v>0</v>
      </c>
      <c r="U18" s="415"/>
      <c r="V18" s="414"/>
      <c r="W18" s="1106"/>
      <c r="X18" s="1106"/>
      <c r="Y18" s="1106"/>
      <c r="Z18" s="1106"/>
      <c r="AA18" s="1106"/>
      <c r="AB18" s="1106"/>
      <c r="AC18" s="1106"/>
      <c r="AD18" s="1106"/>
      <c r="AE18" s="1115"/>
    </row>
    <row r="19" spans="1:36" ht="24.95" customHeight="1" thickBot="1">
      <c r="A19" s="1087"/>
      <c r="B19" s="1090"/>
      <c r="C19" s="1091"/>
      <c r="D19" s="1093"/>
      <c r="E19" s="1095"/>
      <c r="F19" s="1093"/>
      <c r="G19" s="424" t="s">
        <v>237</v>
      </c>
      <c r="H19" s="412"/>
      <c r="I19" s="423"/>
      <c r="J19" s="412"/>
      <c r="K19" s="412"/>
      <c r="L19" s="412"/>
      <c r="M19" s="412"/>
      <c r="N19" s="412"/>
      <c r="O19" s="412"/>
      <c r="P19" s="412"/>
      <c r="Q19" s="412"/>
      <c r="R19" s="412"/>
      <c r="S19" s="412"/>
      <c r="T19" s="420">
        <f>SUM(H19:S19)</f>
        <v>0</v>
      </c>
      <c r="U19" s="419"/>
      <c r="V19" s="419"/>
      <c r="W19" s="1106"/>
      <c r="X19" s="1106"/>
      <c r="Y19" s="1106"/>
      <c r="Z19" s="1106"/>
      <c r="AA19" s="1106"/>
      <c r="AB19" s="1106"/>
      <c r="AC19" s="1106"/>
      <c r="AD19" s="1106"/>
      <c r="AE19" s="1116"/>
    </row>
    <row r="20" spans="1:36" ht="24.95" customHeight="1" thickBot="1">
      <c r="A20" s="1086"/>
      <c r="B20" s="1088"/>
      <c r="C20" s="1089"/>
      <c r="D20" s="1092"/>
      <c r="E20" s="1094"/>
      <c r="F20" s="1092"/>
      <c r="G20" s="422" t="s">
        <v>229</v>
      </c>
      <c r="H20" s="417"/>
      <c r="I20" s="417"/>
      <c r="J20" s="417"/>
      <c r="K20" s="417"/>
      <c r="L20" s="417"/>
      <c r="M20" s="417"/>
      <c r="N20" s="417"/>
      <c r="O20" s="417"/>
      <c r="P20" s="417"/>
      <c r="Q20" s="417"/>
      <c r="R20" s="417"/>
      <c r="S20" s="417"/>
      <c r="T20" s="416">
        <f>COUNTA(H20:S20)</f>
        <v>0</v>
      </c>
      <c r="U20" s="415"/>
      <c r="V20" s="414"/>
      <c r="W20" s="1106"/>
      <c r="X20" s="1106"/>
      <c r="Y20" s="1106"/>
      <c r="Z20" s="1106"/>
      <c r="AA20" s="1106"/>
      <c r="AB20" s="1106"/>
      <c r="AC20" s="1106"/>
      <c r="AD20" s="1106"/>
      <c r="AE20" s="1115"/>
      <c r="AI20" s="509" t="s">
        <v>305</v>
      </c>
      <c r="AJ20" s="508" t="s">
        <v>306</v>
      </c>
    </row>
    <row r="21" spans="1:36" ht="24.95" customHeight="1" thickBot="1">
      <c r="A21" s="1087"/>
      <c r="B21" s="1090"/>
      <c r="C21" s="1091"/>
      <c r="D21" s="1093"/>
      <c r="E21" s="1095"/>
      <c r="F21" s="1093"/>
      <c r="G21" s="421" t="s">
        <v>237</v>
      </c>
      <c r="H21" s="412"/>
      <c r="I21" s="412"/>
      <c r="J21" s="412"/>
      <c r="K21" s="412"/>
      <c r="L21" s="412"/>
      <c r="M21" s="412"/>
      <c r="N21" s="412"/>
      <c r="O21" s="412"/>
      <c r="P21" s="412"/>
      <c r="Q21" s="412"/>
      <c r="R21" s="412"/>
      <c r="S21" s="412"/>
      <c r="T21" s="420">
        <f>SUM(H21:S21)</f>
        <v>0</v>
      </c>
      <c r="U21" s="419"/>
      <c r="V21" s="419"/>
      <c r="W21" s="1106"/>
      <c r="X21" s="1106"/>
      <c r="Y21" s="1106"/>
      <c r="Z21" s="1106"/>
      <c r="AA21" s="1106"/>
      <c r="AB21" s="1106"/>
      <c r="AC21" s="1106"/>
      <c r="AD21" s="1106"/>
      <c r="AE21" s="1116"/>
      <c r="AI21" s="510">
        <f>X27</f>
        <v>0</v>
      </c>
      <c r="AJ21" s="507">
        <f>AB27</f>
        <v>0</v>
      </c>
    </row>
    <row r="22" spans="1:36" ht="24.95" customHeight="1" thickBot="1">
      <c r="A22" s="1086"/>
      <c r="B22" s="1088"/>
      <c r="C22" s="1089"/>
      <c r="D22" s="1092"/>
      <c r="E22" s="1094"/>
      <c r="F22" s="1092"/>
      <c r="G22" s="418" t="s">
        <v>229</v>
      </c>
      <c r="H22" s="417"/>
      <c r="I22" s="417"/>
      <c r="J22" s="417"/>
      <c r="K22" s="417"/>
      <c r="L22" s="417"/>
      <c r="M22" s="417"/>
      <c r="N22" s="417"/>
      <c r="O22" s="417"/>
      <c r="P22" s="417"/>
      <c r="Q22" s="417"/>
      <c r="R22" s="417"/>
      <c r="S22" s="417"/>
      <c r="T22" s="416">
        <f>COUNTA(H22:S22)</f>
        <v>0</v>
      </c>
      <c r="U22" s="415"/>
      <c r="V22" s="414"/>
      <c r="W22" s="1106"/>
      <c r="X22" s="1106"/>
      <c r="Y22" s="1106"/>
      <c r="Z22" s="1106"/>
      <c r="AA22" s="1106"/>
      <c r="AB22" s="1106"/>
      <c r="AC22" s="1106"/>
      <c r="AD22" s="1106"/>
      <c r="AE22" s="1115"/>
      <c r="AI22" s="509" t="s">
        <v>307</v>
      </c>
      <c r="AJ22" s="508" t="s">
        <v>308</v>
      </c>
    </row>
    <row r="23" spans="1:36" ht="24.95" customHeight="1" thickBot="1">
      <c r="A23" s="1087"/>
      <c r="B23" s="1090"/>
      <c r="C23" s="1091"/>
      <c r="D23" s="1093"/>
      <c r="E23" s="1095"/>
      <c r="F23" s="1093"/>
      <c r="G23" s="413" t="s">
        <v>237</v>
      </c>
      <c r="H23" s="412"/>
      <c r="I23" s="412"/>
      <c r="J23" s="412"/>
      <c r="K23" s="412"/>
      <c r="L23" s="412"/>
      <c r="M23" s="412"/>
      <c r="N23" s="412"/>
      <c r="O23" s="412"/>
      <c r="P23" s="411"/>
      <c r="Q23" s="411"/>
      <c r="R23" s="411"/>
      <c r="S23" s="411"/>
      <c r="T23" s="410">
        <f>SUM(H23:S23)</f>
        <v>0</v>
      </c>
      <c r="U23" s="409"/>
      <c r="V23" s="409"/>
      <c r="W23" s="1107"/>
      <c r="X23" s="1107"/>
      <c r="Y23" s="1107"/>
      <c r="Z23" s="1107"/>
      <c r="AA23" s="1107"/>
      <c r="AB23" s="1107"/>
      <c r="AC23" s="1107"/>
      <c r="AD23" s="1107"/>
      <c r="AE23" s="1116"/>
      <c r="AI23" s="510">
        <f>X29</f>
        <v>0</v>
      </c>
      <c r="AJ23" s="511">
        <f>AB29</f>
        <v>0</v>
      </c>
    </row>
    <row r="24" spans="1:36" ht="20.100000000000001" customHeight="1">
      <c r="F24" s="607"/>
      <c r="G24" s="402"/>
      <c r="H24" s="401"/>
      <c r="I24" s="401"/>
      <c r="J24" s="401"/>
      <c r="K24" s="401"/>
      <c r="L24" s="401"/>
      <c r="M24" s="401"/>
      <c r="N24" s="401"/>
      <c r="O24" s="401"/>
      <c r="P24" s="1097" t="s">
        <v>228</v>
      </c>
      <c r="Q24" s="1098"/>
      <c r="R24" s="1101" t="s">
        <v>229</v>
      </c>
      <c r="S24" s="1101"/>
      <c r="T24" s="408">
        <f t="shared" ref="T24:V25" si="0">T16+T18+T20+T22</f>
        <v>0</v>
      </c>
      <c r="U24" s="407">
        <f t="shared" si="0"/>
        <v>0</v>
      </c>
      <c r="V24" s="407">
        <f t="shared" si="0"/>
        <v>0</v>
      </c>
      <c r="W24" s="406" t="s">
        <v>230</v>
      </c>
      <c r="X24" s="406" t="s">
        <v>231</v>
      </c>
      <c r="Y24" s="406" t="s">
        <v>232</v>
      </c>
      <c r="Z24" s="406" t="s">
        <v>233</v>
      </c>
      <c r="AA24" s="406" t="s">
        <v>234</v>
      </c>
      <c r="AB24" s="406" t="s">
        <v>235</v>
      </c>
      <c r="AC24" s="406" t="s">
        <v>236</v>
      </c>
      <c r="AD24" s="405" t="s">
        <v>163</v>
      </c>
    </row>
    <row r="25" spans="1:36" ht="20.100000000000001" customHeight="1" thickBot="1">
      <c r="C25" s="404"/>
      <c r="D25" s="395"/>
      <c r="E25" s="395"/>
      <c r="F25" s="607"/>
      <c r="G25" s="402"/>
      <c r="H25" s="401"/>
      <c r="I25" s="401"/>
      <c r="J25" s="401"/>
      <c r="K25" s="401"/>
      <c r="L25" s="401"/>
      <c r="M25" s="401"/>
      <c r="N25" s="401"/>
      <c r="O25" s="401"/>
      <c r="P25" s="1099"/>
      <c r="Q25" s="1100"/>
      <c r="R25" s="1102" t="s">
        <v>237</v>
      </c>
      <c r="S25" s="1102"/>
      <c r="T25" s="400">
        <f t="shared" si="0"/>
        <v>0</v>
      </c>
      <c r="U25" s="399">
        <f t="shared" si="0"/>
        <v>0</v>
      </c>
      <c r="V25" s="399">
        <f t="shared" si="0"/>
        <v>0</v>
      </c>
      <c r="W25" s="398">
        <f t="shared" ref="W25:AD25" si="1">SUM(W16:W23)</f>
        <v>0</v>
      </c>
      <c r="X25" s="398">
        <f t="shared" si="1"/>
        <v>0</v>
      </c>
      <c r="Y25" s="398">
        <f t="shared" si="1"/>
        <v>0</v>
      </c>
      <c r="Z25" s="398">
        <f t="shared" si="1"/>
        <v>0</v>
      </c>
      <c r="AA25" s="398">
        <f t="shared" si="1"/>
        <v>0</v>
      </c>
      <c r="AB25" s="398">
        <f t="shared" si="1"/>
        <v>0</v>
      </c>
      <c r="AC25" s="398">
        <f t="shared" si="1"/>
        <v>0</v>
      </c>
      <c r="AD25" s="397">
        <f t="shared" si="1"/>
        <v>0</v>
      </c>
    </row>
    <row r="26" spans="1:36" ht="12">
      <c r="C26" s="396"/>
      <c r="D26" s="396"/>
      <c r="E26" s="396"/>
      <c r="F26" s="396"/>
      <c r="G26" s="395"/>
      <c r="T26" s="395"/>
      <c r="W26" s="395"/>
      <c r="X26" s="395"/>
      <c r="Y26" s="395"/>
      <c r="Z26" s="395"/>
      <c r="AA26" s="395"/>
      <c r="AB26" s="395"/>
      <c r="AC26" s="395"/>
      <c r="AD26" s="395"/>
    </row>
    <row r="27" spans="1:36" ht="26.25" customHeight="1">
      <c r="A27" s="1108" t="s">
        <v>309</v>
      </c>
      <c r="B27" s="1108"/>
      <c r="C27" s="1108"/>
      <c r="D27" s="1108"/>
      <c r="E27" s="1108"/>
      <c r="F27" s="1108"/>
      <c r="G27" s="1108"/>
      <c r="H27" s="1108"/>
      <c r="I27" s="1108"/>
      <c r="J27" s="1108"/>
      <c r="K27" s="1108"/>
      <c r="L27" s="1108"/>
      <c r="M27" s="1108"/>
      <c r="N27" s="1108"/>
      <c r="O27" s="1108"/>
      <c r="T27" s="1103" t="s">
        <v>310</v>
      </c>
      <c r="U27" s="1104"/>
      <c r="V27" s="1105"/>
      <c r="W27" s="394" t="s">
        <v>159</v>
      </c>
      <c r="X27" s="1096">
        <f>Z25</f>
        <v>0</v>
      </c>
      <c r="Y27" s="1096"/>
      <c r="Z27" s="392" t="s">
        <v>241</v>
      </c>
      <c r="AA27" s="393" t="s">
        <v>242</v>
      </c>
      <c r="AB27" s="1096">
        <f>AD25</f>
        <v>0</v>
      </c>
      <c r="AC27" s="1096"/>
      <c r="AD27" s="392" t="s">
        <v>241</v>
      </c>
    </row>
    <row r="28" spans="1:36" ht="25.5" customHeight="1">
      <c r="A28" s="1108"/>
      <c r="B28" s="1108"/>
      <c r="C28" s="1108"/>
      <c r="D28" s="1108"/>
      <c r="E28" s="1108"/>
      <c r="F28" s="1108"/>
      <c r="G28" s="1108"/>
      <c r="H28" s="1108"/>
      <c r="I28" s="1108"/>
      <c r="J28" s="1108"/>
      <c r="K28" s="1108"/>
      <c r="L28" s="1108"/>
      <c r="M28" s="1108"/>
      <c r="N28" s="1108"/>
      <c r="O28" s="1108"/>
      <c r="T28" s="1109" t="s">
        <v>311</v>
      </c>
      <c r="U28" s="1110"/>
      <c r="V28" s="1111"/>
      <c r="W28" s="1079" t="s">
        <v>164</v>
      </c>
      <c r="X28" s="1081" t="s">
        <v>244</v>
      </c>
      <c r="Y28" s="1081"/>
      <c r="Z28" s="1082"/>
      <c r="AA28" s="1083" t="s">
        <v>165</v>
      </c>
      <c r="AB28" s="1081" t="s">
        <v>245</v>
      </c>
      <c r="AC28" s="1081"/>
      <c r="AD28" s="1082"/>
    </row>
    <row r="29" spans="1:36" ht="45" customHeight="1">
      <c r="A29" s="1108"/>
      <c r="B29" s="1108"/>
      <c r="C29" s="1108"/>
      <c r="D29" s="1108"/>
      <c r="E29" s="1108"/>
      <c r="F29" s="1108"/>
      <c r="G29" s="1108"/>
      <c r="H29" s="1108"/>
      <c r="I29" s="1108"/>
      <c r="J29" s="1108"/>
      <c r="K29" s="1108"/>
      <c r="L29" s="1108"/>
      <c r="M29" s="1108"/>
      <c r="N29" s="1108"/>
      <c r="O29" s="1108"/>
      <c r="T29" s="1112"/>
      <c r="U29" s="1113"/>
      <c r="V29" s="1114"/>
      <c r="W29" s="1080"/>
      <c r="X29" s="1085">
        <f>W25+(X25*2)+(Y25*3)</f>
        <v>0</v>
      </c>
      <c r="Y29" s="1085"/>
      <c r="Z29" s="391" t="s">
        <v>246</v>
      </c>
      <c r="AA29" s="1084"/>
      <c r="AB29" s="1085">
        <f>AA25+(AB25*2)+(AC25*3)</f>
        <v>0</v>
      </c>
      <c r="AC29" s="1085"/>
      <c r="AD29" s="391" t="s">
        <v>246</v>
      </c>
    </row>
    <row r="30" spans="1:36" ht="12">
      <c r="C30" s="390"/>
      <c r="D30" s="390"/>
      <c r="E30" s="390"/>
      <c r="F30" s="390"/>
      <c r="G30" s="390"/>
      <c r="H30" s="390"/>
      <c r="I30" s="390"/>
      <c r="J30" s="390"/>
      <c r="K30" s="390"/>
      <c r="L30" s="390"/>
      <c r="M30" s="390"/>
      <c r="N30" s="390"/>
      <c r="O30" s="390"/>
      <c r="P30" s="390"/>
      <c r="Q30" s="390"/>
      <c r="R30" s="390"/>
      <c r="S30" s="390"/>
      <c r="T30" s="390"/>
      <c r="W30" s="390"/>
      <c r="X30" s="390"/>
      <c r="Y30" s="390"/>
      <c r="Z30" s="390"/>
      <c r="AA30" s="390"/>
      <c r="AB30" s="390"/>
      <c r="AC30" s="390"/>
      <c r="AD30" s="390"/>
      <c r="AE30" s="390"/>
    </row>
    <row r="31" spans="1:36" ht="12"/>
    <row r="32" spans="1:36" ht="24.95" customHeight="1">
      <c r="D32" s="389"/>
    </row>
    <row r="33" spans="4:22" ht="24.95" customHeight="1">
      <c r="D33" s="389"/>
      <c r="U33" s="387"/>
      <c r="V33" s="387"/>
    </row>
    <row r="34" spans="4:22" ht="12">
      <c r="U34" s="387"/>
      <c r="V34" s="387"/>
    </row>
    <row r="35" spans="4:22" ht="12">
      <c r="U35" s="387"/>
      <c r="V35" s="387"/>
    </row>
    <row r="36" spans="4:22" ht="12">
      <c r="U36" s="387"/>
      <c r="V36" s="387"/>
    </row>
    <row r="37" spans="4:22" ht="12">
      <c r="U37" s="387"/>
      <c r="V37" s="387"/>
    </row>
    <row r="38" spans="4:22" ht="12">
      <c r="U38" s="387"/>
      <c r="V38" s="387"/>
    </row>
    <row r="39" spans="4:22" ht="12">
      <c r="U39" s="387"/>
      <c r="V39" s="387"/>
    </row>
    <row r="40" spans="4:22" ht="12">
      <c r="U40" s="387"/>
      <c r="V40" s="387"/>
    </row>
    <row r="41" spans="4:22" ht="12">
      <c r="U41" s="387"/>
      <c r="V41" s="387"/>
    </row>
    <row r="42" spans="4:22" ht="12">
      <c r="U42" s="387"/>
      <c r="V42" s="387"/>
    </row>
    <row r="43" spans="4:22" ht="12">
      <c r="U43" s="387"/>
      <c r="V43" s="387"/>
    </row>
    <row r="44" spans="4:22" ht="12">
      <c r="U44" s="387"/>
      <c r="V44" s="387"/>
    </row>
    <row r="45" spans="4:22" ht="12">
      <c r="U45" s="387"/>
      <c r="V45" s="387"/>
    </row>
    <row r="46" spans="4:22" ht="12">
      <c r="U46" s="387"/>
      <c r="V46" s="387"/>
    </row>
    <row r="47" spans="4:22" ht="12">
      <c r="U47" s="387"/>
      <c r="V47" s="387"/>
    </row>
    <row r="48" spans="4:22" ht="12">
      <c r="U48" s="387"/>
      <c r="V48" s="387"/>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sheetData>
  <mergeCells count="93">
    <mergeCell ref="AB27:AC27"/>
    <mergeCell ref="T28:V29"/>
    <mergeCell ref="W28:W29"/>
    <mergeCell ref="X28:Z28"/>
    <mergeCell ref="AA28:AA29"/>
    <mergeCell ref="AB28:AD28"/>
    <mergeCell ref="X29:Y29"/>
    <mergeCell ref="AB29:AC29"/>
    <mergeCell ref="X27:Y27"/>
    <mergeCell ref="P24:Q25"/>
    <mergeCell ref="R24:S24"/>
    <mergeCell ref="R25:S25"/>
    <mergeCell ref="A27:O29"/>
    <mergeCell ref="T27:V27"/>
    <mergeCell ref="Z22:Z23"/>
    <mergeCell ref="AA22:AA23"/>
    <mergeCell ref="AB22:AB23"/>
    <mergeCell ref="AC22:AC23"/>
    <mergeCell ref="AD22:AD23"/>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AC20:AC21"/>
    <mergeCell ref="A20:A21"/>
    <mergeCell ref="B20:C21"/>
    <mergeCell ref="D20:D21"/>
    <mergeCell ref="E20:E21"/>
    <mergeCell ref="F20:F21"/>
    <mergeCell ref="W20:W21"/>
    <mergeCell ref="Z18:Z19"/>
    <mergeCell ref="AA18:AA19"/>
    <mergeCell ref="AB18:AB19"/>
    <mergeCell ref="AC18:AC19"/>
    <mergeCell ref="AD18:AD19"/>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AC16:AC17"/>
    <mergeCell ref="A16:A17"/>
    <mergeCell ref="B16:C17"/>
    <mergeCell ref="D16:D17"/>
    <mergeCell ref="E16:E17"/>
    <mergeCell ref="F16:F17"/>
    <mergeCell ref="W16:W17"/>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C1"/>
    <mergeCell ref="C3:AE3"/>
    <mergeCell ref="A5:C5"/>
    <mergeCell ref="B8:E8"/>
    <mergeCell ref="I8:J8"/>
    <mergeCell ref="K8:L8"/>
  </mergeCells>
  <phoneticPr fontId="4"/>
  <conditionalFormatting sqref="A16:B16 A18:B18 A20:B20 A22:B22">
    <cfRule type="containsBlanks" dxfId="67" priority="4" stopIfTrue="1">
      <formula>LEN(TRIM(A16))=0</formula>
    </cfRule>
  </conditionalFormatting>
  <conditionalFormatting sqref="B7:B8 F8:G8 B9:G9 F10 D16:F23 U16:V23">
    <cfRule type="containsBlanks" dxfId="66" priority="5" stopIfTrue="1">
      <formula>LEN(TRIM(B7))=0</formula>
    </cfRule>
  </conditionalFormatting>
  <conditionalFormatting sqref="B10:B11 D10:D11">
    <cfRule type="containsBlanks" dxfId="65" priority="3" stopIfTrue="1">
      <formula>LEN(TRIM(B10))=0</formula>
    </cfRule>
  </conditionalFormatting>
  <conditionalFormatting sqref="H16:S23 W16:AD23">
    <cfRule type="containsBlanks" dxfId="64" priority="2">
      <formula>LEN(TRIM(H16))=0</formula>
    </cfRule>
  </conditionalFormatting>
  <conditionalFormatting sqref="K8:L9">
    <cfRule type="expression" dxfId="63"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AB7" sqref="AB7"/>
    </sheetView>
  </sheetViews>
  <sheetFormatPr defaultColWidth="9" defaultRowHeight="15" customHeight="1"/>
  <cols>
    <col min="1" max="1" width="16.625" style="387" bestFit="1" customWidth="1"/>
    <col min="2" max="2" width="19.625" style="387" customWidth="1"/>
    <col min="3" max="3" width="13.625" style="387" customWidth="1"/>
    <col min="4" max="6" width="9.375" style="387" customWidth="1"/>
    <col min="7" max="7" width="7.5" style="387" bestFit="1" customWidth="1"/>
    <col min="8" max="19" width="4" style="387" customWidth="1"/>
    <col min="20" max="20" width="14.625" style="387" customWidth="1"/>
    <col min="21" max="22" width="4.375" style="388" customWidth="1"/>
    <col min="23" max="30" width="6.625" style="387" customWidth="1"/>
    <col min="31" max="31" width="38.125" style="387" customWidth="1"/>
    <col min="32" max="33" width="9" style="387"/>
    <col min="34" max="34" width="14.5" style="387" customWidth="1"/>
    <col min="35" max="37" width="9" style="387" customWidth="1"/>
    <col min="38" max="16384" width="9" style="387"/>
  </cols>
  <sheetData>
    <row r="1" spans="1:36" s="358" customFormat="1" ht="13.5">
      <c r="A1" s="1130" t="s">
        <v>312</v>
      </c>
      <c r="B1" s="1130"/>
      <c r="C1" s="361"/>
      <c r="U1" s="447"/>
      <c r="V1" s="447"/>
    </row>
    <row r="2" spans="1:36" s="358" customFormat="1" ht="14.25">
      <c r="B2" s="446"/>
      <c r="C2" s="446"/>
      <c r="U2" s="429"/>
      <c r="V2" s="388"/>
    </row>
    <row r="3" spans="1:36" ht="24.95" customHeight="1">
      <c r="B3" s="1131" t="s">
        <v>267</v>
      </c>
      <c r="C3" s="1131"/>
      <c r="D3" s="1131"/>
      <c r="E3" s="1131"/>
      <c r="F3" s="1131"/>
      <c r="G3" s="1131"/>
      <c r="H3" s="1131"/>
      <c r="I3" s="1131"/>
      <c r="J3" s="1131"/>
      <c r="K3" s="1131"/>
      <c r="L3" s="1131"/>
      <c r="M3" s="1131"/>
      <c r="N3" s="1131"/>
      <c r="O3" s="1131"/>
      <c r="P3" s="1131"/>
      <c r="Q3" s="1131"/>
      <c r="R3" s="1131"/>
      <c r="S3" s="1131"/>
      <c r="T3" s="1131"/>
      <c r="U3" s="1131"/>
      <c r="V3" s="1131"/>
      <c r="W3" s="1131"/>
      <c r="X3" s="1131"/>
      <c r="Y3" s="1131"/>
      <c r="Z3" s="1131"/>
      <c r="AA3" s="1131"/>
      <c r="AB3" s="1131"/>
      <c r="AC3" s="1131"/>
      <c r="AD3" s="1131"/>
      <c r="AE3" s="1131"/>
    </row>
    <row r="4" spans="1:36" ht="17.25" customHeight="1">
      <c r="B4" s="432"/>
      <c r="C4" s="432"/>
      <c r="D4" s="432"/>
      <c r="E4" s="432"/>
      <c r="F4" s="432"/>
      <c r="G4" s="432"/>
      <c r="H4" s="432"/>
      <c r="I4" s="432"/>
      <c r="J4" s="432"/>
      <c r="K4" s="432"/>
      <c r="L4" s="432"/>
      <c r="M4" s="432"/>
      <c r="N4" s="432"/>
      <c r="O4" s="432"/>
      <c r="P4" s="432"/>
      <c r="Q4" s="432"/>
      <c r="R4" s="432"/>
      <c r="S4" s="432"/>
      <c r="T4" s="430" t="s">
        <v>268</v>
      </c>
      <c r="U4" s="431"/>
      <c r="V4" s="431"/>
      <c r="W4" s="430"/>
      <c r="X4" s="430"/>
      <c r="Y4" s="430"/>
      <c r="Z4" s="430"/>
      <c r="AA4" s="430"/>
      <c r="AB4" s="430"/>
      <c r="AC4" s="430"/>
      <c r="AD4" s="430"/>
      <c r="AE4" s="430"/>
    </row>
    <row r="5" spans="1:36" ht="17.25" customHeight="1">
      <c r="A5" s="1132" t="s">
        <v>313</v>
      </c>
      <c r="B5" s="1132"/>
      <c r="C5" s="572"/>
      <c r="D5" s="432"/>
      <c r="E5" s="432"/>
      <c r="F5" s="432"/>
      <c r="G5" s="432"/>
      <c r="H5" s="432"/>
      <c r="I5" s="432"/>
      <c r="J5" s="432"/>
      <c r="K5" s="432"/>
      <c r="L5" s="432"/>
      <c r="M5" s="432"/>
      <c r="N5" s="432"/>
      <c r="O5" s="432"/>
      <c r="P5" s="432"/>
      <c r="Q5" s="432"/>
      <c r="R5" s="432"/>
      <c r="S5" s="432"/>
      <c r="T5" s="430"/>
      <c r="U5" s="431"/>
      <c r="V5" s="431"/>
      <c r="W5" s="430"/>
      <c r="X5" s="430"/>
      <c r="Y5" s="430"/>
      <c r="Z5" s="430"/>
      <c r="AA5" s="430"/>
      <c r="AB5" s="430"/>
      <c r="AC5" s="430"/>
      <c r="AD5" s="430"/>
      <c r="AE5" s="430"/>
    </row>
    <row r="6" spans="1:36" ht="17.25" customHeight="1">
      <c r="B6" s="432"/>
      <c r="C6" s="432"/>
      <c r="D6" s="432"/>
      <c r="E6" s="432"/>
      <c r="F6" s="432"/>
      <c r="G6" s="432"/>
      <c r="H6" s="432"/>
      <c r="I6" s="432"/>
      <c r="J6" s="432"/>
      <c r="K6" s="432"/>
      <c r="L6" s="432"/>
      <c r="M6" s="432"/>
      <c r="N6" s="432"/>
      <c r="O6" s="432"/>
      <c r="P6" s="432"/>
      <c r="Q6" s="432"/>
      <c r="R6" s="432"/>
      <c r="S6" s="432"/>
      <c r="T6" s="430"/>
      <c r="U6" s="431"/>
      <c r="V6" s="431"/>
      <c r="W6" s="430"/>
      <c r="X6" s="430"/>
      <c r="Y6" s="430"/>
      <c r="Z6" s="430"/>
      <c r="AA6" s="430"/>
      <c r="AB6" s="430"/>
      <c r="AC6" s="430"/>
      <c r="AD6" s="430"/>
      <c r="AE6" s="430"/>
    </row>
    <row r="7" spans="1:36" ht="24.95" customHeight="1">
      <c r="A7" s="566" t="s">
        <v>314</v>
      </c>
      <c r="B7" s="445"/>
      <c r="C7" s="444"/>
      <c r="D7" s="443"/>
      <c r="E7" s="443"/>
      <c r="F7" s="443"/>
      <c r="G7" s="443"/>
      <c r="H7" s="432"/>
      <c r="I7" s="432"/>
      <c r="J7" s="432"/>
      <c r="K7" s="432"/>
      <c r="L7" s="432"/>
      <c r="M7" s="432"/>
      <c r="N7" s="432"/>
      <c r="O7" s="432"/>
      <c r="P7" s="432"/>
      <c r="Q7" s="432"/>
      <c r="R7" s="432"/>
      <c r="S7" s="432"/>
      <c r="T7" s="430"/>
      <c r="U7" s="431"/>
      <c r="V7" s="431"/>
      <c r="W7" s="430"/>
      <c r="X7" s="430"/>
      <c r="Y7" s="430"/>
      <c r="Z7" s="430"/>
      <c r="AA7" s="430"/>
      <c r="AB7" s="430"/>
      <c r="AC7" s="430"/>
      <c r="AD7" s="430"/>
      <c r="AE7" s="430"/>
    </row>
    <row r="8" spans="1:36" ht="24.95" customHeight="1">
      <c r="A8" s="566" t="s">
        <v>271</v>
      </c>
      <c r="B8" s="1201"/>
      <c r="C8" s="1201"/>
      <c r="D8" s="1201"/>
      <c r="E8" s="1201"/>
      <c r="F8" s="502" t="s">
        <v>272</v>
      </c>
      <c r="G8" s="502"/>
      <c r="H8" s="432"/>
      <c r="I8" s="1525" t="s">
        <v>273</v>
      </c>
      <c r="J8" s="1526"/>
      <c r="K8" s="1204"/>
      <c r="L8" s="1205"/>
      <c r="M8" s="432"/>
      <c r="N8" s="432"/>
      <c r="O8" s="432"/>
      <c r="P8" s="432"/>
      <c r="Q8" s="432"/>
      <c r="R8" s="432"/>
      <c r="S8" s="432"/>
      <c r="T8" s="430"/>
      <c r="U8" s="431"/>
      <c r="V8" s="431"/>
      <c r="W8" s="430"/>
      <c r="X8" s="430"/>
      <c r="Y8" s="430"/>
      <c r="Z8" s="430"/>
      <c r="AA8" s="430"/>
      <c r="AB8" s="430"/>
      <c r="AC8" s="430"/>
      <c r="AD8" s="430"/>
      <c r="AE8" s="430"/>
    </row>
    <row r="9" spans="1:36" ht="24.95" customHeight="1">
      <c r="A9" s="441" t="s">
        <v>274</v>
      </c>
      <c r="B9" s="1201"/>
      <c r="C9" s="1201"/>
      <c r="D9" s="1201"/>
      <c r="E9" s="1201"/>
      <c r="F9" s="1201"/>
      <c r="G9" s="1201"/>
      <c r="H9" s="432"/>
      <c r="I9" s="1525" t="s">
        <v>275</v>
      </c>
      <c r="J9" s="1526"/>
      <c r="K9" s="1202"/>
      <c r="L9" s="1203"/>
      <c r="M9" s="432"/>
      <c r="N9" s="432"/>
      <c r="O9" s="432"/>
      <c r="P9" s="432"/>
      <c r="Q9" s="432"/>
      <c r="R9" s="432"/>
      <c r="S9" s="432"/>
      <c r="T9" s="430"/>
      <c r="U9" s="431"/>
      <c r="V9" s="431"/>
      <c r="W9" s="430"/>
      <c r="X9" s="430"/>
      <c r="Y9" s="430"/>
      <c r="Z9" s="430"/>
      <c r="AA9" s="430"/>
      <c r="AB9" s="430"/>
      <c r="AC9" s="430"/>
      <c r="AD9" s="430"/>
      <c r="AE9" s="430"/>
    </row>
    <row r="10" spans="1:36" ht="24.95" customHeight="1">
      <c r="A10" s="441" t="s">
        <v>276</v>
      </c>
      <c r="B10" s="570"/>
      <c r="C10" s="436" t="s">
        <v>277</v>
      </c>
      <c r="D10" s="571"/>
      <c r="E10" s="436" t="s">
        <v>241</v>
      </c>
      <c r="F10" s="571"/>
      <c r="G10" s="434" t="s">
        <v>278</v>
      </c>
      <c r="H10" s="432"/>
      <c r="I10" s="432"/>
      <c r="J10" s="432"/>
      <c r="K10" s="432"/>
      <c r="L10" s="432"/>
      <c r="M10" s="432"/>
      <c r="O10" s="432"/>
      <c r="P10" s="432"/>
      <c r="Q10" s="432"/>
      <c r="R10" s="432"/>
      <c r="S10" s="432"/>
      <c r="T10" s="431"/>
      <c r="U10" s="431"/>
      <c r="V10" s="431"/>
      <c r="W10" s="430"/>
      <c r="X10" s="430"/>
      <c r="Y10" s="430"/>
      <c r="Z10" s="430"/>
      <c r="AA10" s="430"/>
      <c r="AB10" s="430"/>
      <c r="AC10" s="430"/>
      <c r="AD10" s="430"/>
      <c r="AE10" s="430"/>
    </row>
    <row r="11" spans="1:36" ht="24.95" customHeight="1">
      <c r="A11" s="433" t="s">
        <v>279</v>
      </c>
      <c r="B11" s="512"/>
      <c r="C11" s="502" t="s">
        <v>280</v>
      </c>
      <c r="D11" s="1128"/>
      <c r="E11" s="1128"/>
      <c r="F11" s="1128"/>
      <c r="G11" s="1129"/>
      <c r="H11" s="432"/>
      <c r="I11" s="432"/>
      <c r="J11" s="432"/>
      <c r="K11" s="432"/>
      <c r="L11" s="432"/>
      <c r="M11" s="432"/>
      <c r="N11" s="432"/>
      <c r="O11" s="432"/>
      <c r="P11" s="432"/>
      <c r="Q11" s="432"/>
      <c r="R11" s="432"/>
      <c r="S11" s="432"/>
      <c r="T11" s="431"/>
      <c r="U11" s="431"/>
      <c r="V11" s="431"/>
      <c r="W11" s="430"/>
      <c r="X11" s="430"/>
      <c r="Y11" s="430"/>
      <c r="Z11" s="430"/>
      <c r="AA11" s="430"/>
      <c r="AB11" s="430"/>
      <c r="AC11" s="430"/>
      <c r="AD11" s="430"/>
      <c r="AE11" s="430"/>
    </row>
    <row r="12" spans="1:36" ht="12.75" customHeight="1">
      <c r="B12" s="606"/>
      <c r="C12" s="606"/>
      <c r="U12" s="429"/>
      <c r="W12" s="1139"/>
      <c r="X12" s="1139"/>
      <c r="Y12" s="1139"/>
      <c r="Z12" s="1139"/>
      <c r="AA12" s="1139"/>
      <c r="AB12" s="1139"/>
      <c r="AC12" s="1139"/>
      <c r="AD12" s="1139"/>
      <c r="AE12" s="1139"/>
    </row>
    <row r="13" spans="1:36" ht="14.25" customHeight="1">
      <c r="A13" s="1522" t="s">
        <v>315</v>
      </c>
      <c r="B13" s="1522" t="s">
        <v>316</v>
      </c>
      <c r="C13" s="1522"/>
      <c r="D13" s="1038" t="s">
        <v>283</v>
      </c>
      <c r="E13" s="1149" t="s">
        <v>284</v>
      </c>
      <c r="F13" s="1123" t="s">
        <v>272</v>
      </c>
      <c r="G13" s="1123" t="s">
        <v>285</v>
      </c>
      <c r="H13" s="1140" t="s">
        <v>286</v>
      </c>
      <c r="I13" s="1155"/>
      <c r="J13" s="1155"/>
      <c r="K13" s="1155"/>
      <c r="L13" s="1155"/>
      <c r="M13" s="1155"/>
      <c r="N13" s="1155"/>
      <c r="O13" s="1155"/>
      <c r="P13" s="1155"/>
      <c r="Q13" s="1155"/>
      <c r="R13" s="1155"/>
      <c r="S13" s="1155"/>
      <c r="T13" s="1155"/>
      <c r="U13" s="1157" t="s">
        <v>218</v>
      </c>
      <c r="V13" s="1158"/>
      <c r="W13" s="1161" t="s">
        <v>219</v>
      </c>
      <c r="X13" s="1161"/>
      <c r="Y13" s="1161"/>
      <c r="Z13" s="1161"/>
      <c r="AA13" s="1161"/>
      <c r="AB13" s="1161"/>
      <c r="AC13" s="1161"/>
      <c r="AD13" s="1161"/>
      <c r="AE13" s="1162" t="s">
        <v>287</v>
      </c>
    </row>
    <row r="14" spans="1:36" ht="13.5" customHeight="1">
      <c r="A14" s="1522"/>
      <c r="B14" s="1522"/>
      <c r="C14" s="1522"/>
      <c r="D14" s="1051"/>
      <c r="E14" s="1150"/>
      <c r="F14" s="1523"/>
      <c r="G14" s="1154"/>
      <c r="H14" s="1142"/>
      <c r="I14" s="1156"/>
      <c r="J14" s="1156"/>
      <c r="K14" s="1156"/>
      <c r="L14" s="1156"/>
      <c r="M14" s="1156"/>
      <c r="N14" s="1156"/>
      <c r="O14" s="1156"/>
      <c r="P14" s="1156"/>
      <c r="Q14" s="1156"/>
      <c r="R14" s="1156"/>
      <c r="S14" s="1156"/>
      <c r="T14" s="1156"/>
      <c r="U14" s="1159"/>
      <c r="V14" s="1160"/>
      <c r="W14" s="1165" t="s">
        <v>220</v>
      </c>
      <c r="X14" s="1165"/>
      <c r="Y14" s="1165"/>
      <c r="Z14" s="1165"/>
      <c r="AA14" s="1165" t="s">
        <v>221</v>
      </c>
      <c r="AB14" s="1165"/>
      <c r="AC14" s="1165"/>
      <c r="AD14" s="1165"/>
      <c r="AE14" s="1163"/>
      <c r="AH14" s="505" t="s">
        <v>288</v>
      </c>
      <c r="AI14" s="505" t="s">
        <v>289</v>
      </c>
      <c r="AJ14" s="505" t="s">
        <v>290</v>
      </c>
    </row>
    <row r="15" spans="1:36" ht="38.1" customHeight="1">
      <c r="A15" s="1522"/>
      <c r="B15" s="1522"/>
      <c r="C15" s="1522"/>
      <c r="D15" s="1039"/>
      <c r="E15" s="1151"/>
      <c r="F15" s="1524"/>
      <c r="G15" s="1124"/>
      <c r="H15" s="428" t="s">
        <v>291</v>
      </c>
      <c r="I15" s="425" t="s">
        <v>292</v>
      </c>
      <c r="J15" s="425" t="s">
        <v>293</v>
      </c>
      <c r="K15" s="425" t="s">
        <v>294</v>
      </c>
      <c r="L15" s="425" t="s">
        <v>295</v>
      </c>
      <c r="M15" s="425" t="s">
        <v>296</v>
      </c>
      <c r="N15" s="425" t="s">
        <v>297</v>
      </c>
      <c r="O15" s="425" t="s">
        <v>298</v>
      </c>
      <c r="P15" s="425" t="s">
        <v>299</v>
      </c>
      <c r="Q15" s="425" t="s">
        <v>300</v>
      </c>
      <c r="R15" s="425" t="s">
        <v>301</v>
      </c>
      <c r="S15" s="425" t="s">
        <v>302</v>
      </c>
      <c r="T15" s="427" t="s">
        <v>303</v>
      </c>
      <c r="U15" s="426" t="s">
        <v>222</v>
      </c>
      <c r="V15" s="426" t="s">
        <v>304</v>
      </c>
      <c r="W15" s="425" t="s">
        <v>224</v>
      </c>
      <c r="X15" s="425" t="s">
        <v>225</v>
      </c>
      <c r="Y15" s="425" t="s">
        <v>226</v>
      </c>
      <c r="Z15" s="425" t="s">
        <v>227</v>
      </c>
      <c r="AA15" s="425" t="s">
        <v>224</v>
      </c>
      <c r="AB15" s="425" t="s">
        <v>225</v>
      </c>
      <c r="AC15" s="425" t="s">
        <v>226</v>
      </c>
      <c r="AD15" s="425" t="s">
        <v>227</v>
      </c>
      <c r="AE15" s="1164"/>
      <c r="AH15" s="503" t="str">
        <f>IF(G8="第３種","○","×")</f>
        <v>×</v>
      </c>
      <c r="AI15" s="503" t="str">
        <f>IF(G8="第４種","○","×")</f>
        <v>×</v>
      </c>
      <c r="AJ15" s="503" t="str">
        <f>IF(G8="第５種","○","×")</f>
        <v>×</v>
      </c>
    </row>
    <row r="16" spans="1:36" ht="24.95" customHeight="1" thickBot="1">
      <c r="A16" s="1182"/>
      <c r="B16" s="1088"/>
      <c r="C16" s="1089"/>
      <c r="D16" s="1092"/>
      <c r="E16" s="1092"/>
      <c r="F16" s="1092"/>
      <c r="G16" s="418" t="s">
        <v>229</v>
      </c>
      <c r="H16" s="417"/>
      <c r="I16" s="417"/>
      <c r="J16" s="417"/>
      <c r="K16" s="417"/>
      <c r="L16" s="417"/>
      <c r="M16" s="417"/>
      <c r="N16" s="417"/>
      <c r="O16" s="417"/>
      <c r="P16" s="417"/>
      <c r="Q16" s="417"/>
      <c r="R16" s="417"/>
      <c r="S16" s="417"/>
      <c r="T16" s="416">
        <f>COUNTA(H16:S16)</f>
        <v>0</v>
      </c>
      <c r="U16" s="415"/>
      <c r="V16" s="414"/>
      <c r="W16" s="455"/>
      <c r="X16" s="455"/>
      <c r="Y16" s="455"/>
      <c r="Z16" s="455"/>
      <c r="AA16" s="455"/>
      <c r="AB16" s="455"/>
      <c r="AC16" s="455"/>
      <c r="AD16" s="455"/>
      <c r="AE16" s="460"/>
    </row>
    <row r="17" spans="1:35" ht="24.95" customHeight="1" thickBot="1">
      <c r="A17" s="1183"/>
      <c r="B17" s="1185"/>
      <c r="C17" s="1186"/>
      <c r="D17" s="1187"/>
      <c r="E17" s="1187"/>
      <c r="F17" s="1187"/>
      <c r="G17" s="472" t="s">
        <v>317</v>
      </c>
      <c r="H17" s="478"/>
      <c r="I17" s="478"/>
      <c r="J17" s="478"/>
      <c r="K17" s="478"/>
      <c r="L17" s="478"/>
      <c r="M17" s="478"/>
      <c r="N17" s="478"/>
      <c r="O17" s="478"/>
      <c r="P17" s="478"/>
      <c r="Q17" s="478"/>
      <c r="R17" s="478"/>
      <c r="S17" s="478"/>
      <c r="T17" s="470">
        <f>SUM(H17:S17)</f>
        <v>0</v>
      </c>
      <c r="U17" s="469"/>
      <c r="V17" s="468"/>
      <c r="W17" s="573"/>
      <c r="X17" s="573"/>
      <c r="Y17" s="573"/>
      <c r="Z17" s="573"/>
      <c r="AA17" s="573"/>
      <c r="AB17" s="573"/>
      <c r="AC17" s="573"/>
      <c r="AD17" s="573"/>
      <c r="AE17" s="460"/>
      <c r="AI17" s="528" t="str">
        <f>IF(COUNTIF(AH15:AJ15,"○"),"入力不可","入力可")</f>
        <v>入力可</v>
      </c>
    </row>
    <row r="18" spans="1:35" ht="24.95" customHeight="1">
      <c r="A18" s="1183"/>
      <c r="B18" s="1185"/>
      <c r="C18" s="1186"/>
      <c r="D18" s="1187"/>
      <c r="E18" s="1187"/>
      <c r="F18" s="1187"/>
      <c r="G18" s="467" t="s">
        <v>318</v>
      </c>
      <c r="H18" s="476"/>
      <c r="I18" s="477"/>
      <c r="J18" s="476"/>
      <c r="K18" s="476"/>
      <c r="L18" s="476"/>
      <c r="M18" s="476"/>
      <c r="N18" s="476"/>
      <c r="O18" s="476"/>
      <c r="P18" s="476"/>
      <c r="Q18" s="476"/>
      <c r="R18" s="476"/>
      <c r="S18" s="476"/>
      <c r="T18" s="464">
        <f>SUM(H18:S18)</f>
        <v>0</v>
      </c>
      <c r="U18" s="463"/>
      <c r="V18" s="462"/>
      <c r="W18" s="573"/>
      <c r="X18" s="573"/>
      <c r="Y18" s="573"/>
      <c r="Z18" s="573"/>
      <c r="AA18" s="573"/>
      <c r="AB18" s="573"/>
      <c r="AC18" s="573"/>
      <c r="AD18" s="573"/>
      <c r="AE18" s="460"/>
    </row>
    <row r="19" spans="1:35" ht="24.95" customHeight="1">
      <c r="A19" s="1184"/>
      <c r="B19" s="1090"/>
      <c r="C19" s="1091"/>
      <c r="D19" s="1093"/>
      <c r="E19" s="1093"/>
      <c r="F19" s="1093"/>
      <c r="G19" s="475" t="s">
        <v>228</v>
      </c>
      <c r="H19" s="458">
        <f t="shared" ref="H19:S19" si="0">IF(H17+H18&lt;4,H17+H18,4)</f>
        <v>0</v>
      </c>
      <c r="I19" s="458">
        <f t="shared" si="0"/>
        <v>0</v>
      </c>
      <c r="J19" s="458">
        <f t="shared" si="0"/>
        <v>0</v>
      </c>
      <c r="K19" s="458">
        <f t="shared" si="0"/>
        <v>0</v>
      </c>
      <c r="L19" s="458">
        <f t="shared" si="0"/>
        <v>0</v>
      </c>
      <c r="M19" s="458">
        <f t="shared" si="0"/>
        <v>0</v>
      </c>
      <c r="N19" s="458">
        <f t="shared" si="0"/>
        <v>0</v>
      </c>
      <c r="O19" s="458">
        <f t="shared" si="0"/>
        <v>0</v>
      </c>
      <c r="P19" s="458">
        <f t="shared" si="0"/>
        <v>0</v>
      </c>
      <c r="Q19" s="458">
        <f t="shared" si="0"/>
        <v>0</v>
      </c>
      <c r="R19" s="458">
        <f t="shared" si="0"/>
        <v>0</v>
      </c>
      <c r="S19" s="458">
        <f t="shared" si="0"/>
        <v>0</v>
      </c>
      <c r="T19" s="457">
        <f>SUM(H19:S19)</f>
        <v>0</v>
      </c>
      <c r="U19" s="456"/>
      <c r="V19" s="456"/>
      <c r="W19" s="455"/>
      <c r="X19" s="455"/>
      <c r="Y19" s="455"/>
      <c r="Z19" s="455"/>
      <c r="AA19" s="455"/>
      <c r="AB19" s="455"/>
      <c r="AC19" s="455"/>
      <c r="AD19" s="455"/>
      <c r="AE19" s="481"/>
    </row>
    <row r="20" spans="1:35" ht="24.95" customHeight="1">
      <c r="A20" s="1182"/>
      <c r="B20" s="1088"/>
      <c r="C20" s="1089"/>
      <c r="D20" s="1092"/>
      <c r="E20" s="1092"/>
      <c r="F20" s="1092"/>
      <c r="G20" s="418" t="s">
        <v>229</v>
      </c>
      <c r="H20" s="417"/>
      <c r="I20" s="417"/>
      <c r="J20" s="417"/>
      <c r="K20" s="417"/>
      <c r="L20" s="417"/>
      <c r="M20" s="417"/>
      <c r="N20" s="417"/>
      <c r="O20" s="417"/>
      <c r="P20" s="417"/>
      <c r="Q20" s="417"/>
      <c r="R20" s="417"/>
      <c r="S20" s="417"/>
      <c r="T20" s="416">
        <f>COUNTA(H20:S20)</f>
        <v>0</v>
      </c>
      <c r="U20" s="415"/>
      <c r="V20" s="414"/>
      <c r="W20" s="455"/>
      <c r="X20" s="455"/>
      <c r="Y20" s="455"/>
      <c r="Z20" s="455"/>
      <c r="AA20" s="455"/>
      <c r="AB20" s="455"/>
      <c r="AC20" s="455"/>
      <c r="AD20" s="455"/>
      <c r="AE20" s="460"/>
    </row>
    <row r="21" spans="1:35" ht="24.95" customHeight="1">
      <c r="A21" s="1183"/>
      <c r="B21" s="1185"/>
      <c r="C21" s="1186"/>
      <c r="D21" s="1187"/>
      <c r="E21" s="1187"/>
      <c r="F21" s="1187"/>
      <c r="G21" s="472" t="s">
        <v>317</v>
      </c>
      <c r="H21" s="478"/>
      <c r="I21" s="478"/>
      <c r="J21" s="478"/>
      <c r="K21" s="478"/>
      <c r="L21" s="478"/>
      <c r="M21" s="478"/>
      <c r="N21" s="478"/>
      <c r="O21" s="478"/>
      <c r="P21" s="478"/>
      <c r="Q21" s="478"/>
      <c r="R21" s="478"/>
      <c r="S21" s="478"/>
      <c r="T21" s="470">
        <f>SUM(H21:S21)</f>
        <v>0</v>
      </c>
      <c r="U21" s="469"/>
      <c r="V21" s="468"/>
      <c r="W21" s="573"/>
      <c r="X21" s="573"/>
      <c r="Y21" s="573"/>
      <c r="Z21" s="573"/>
      <c r="AA21" s="573"/>
      <c r="AB21" s="573"/>
      <c r="AC21" s="573"/>
      <c r="AD21" s="573"/>
      <c r="AE21" s="460"/>
    </row>
    <row r="22" spans="1:35" ht="24.95" customHeight="1">
      <c r="A22" s="1183"/>
      <c r="B22" s="1185"/>
      <c r="C22" s="1186"/>
      <c r="D22" s="1187"/>
      <c r="E22" s="1187"/>
      <c r="F22" s="1187"/>
      <c r="G22" s="467" t="s">
        <v>318</v>
      </c>
      <c r="H22" s="476"/>
      <c r="I22" s="477"/>
      <c r="J22" s="476"/>
      <c r="K22" s="476"/>
      <c r="L22" s="476"/>
      <c r="M22" s="476"/>
      <c r="N22" s="476"/>
      <c r="O22" s="476"/>
      <c r="P22" s="476"/>
      <c r="Q22" s="476"/>
      <c r="R22" s="476"/>
      <c r="S22" s="476"/>
      <c r="T22" s="464">
        <f>SUM(H22:S22)</f>
        <v>0</v>
      </c>
      <c r="U22" s="463"/>
      <c r="V22" s="462"/>
      <c r="W22" s="573"/>
      <c r="X22" s="573"/>
      <c r="Y22" s="573"/>
      <c r="Z22" s="573"/>
      <c r="AA22" s="573"/>
      <c r="AB22" s="573"/>
      <c r="AC22" s="573"/>
      <c r="AD22" s="573"/>
      <c r="AE22" s="460"/>
    </row>
    <row r="23" spans="1:35" ht="24.95" customHeight="1">
      <c r="A23" s="1184"/>
      <c r="B23" s="1090"/>
      <c r="C23" s="1091"/>
      <c r="D23" s="1093"/>
      <c r="E23" s="1093"/>
      <c r="F23" s="1093"/>
      <c r="G23" s="475" t="s">
        <v>228</v>
      </c>
      <c r="H23" s="458">
        <f t="shared" ref="H23:S23" si="1">IF(H21+H22&lt;4,H21+H22,4)</f>
        <v>0</v>
      </c>
      <c r="I23" s="458">
        <f t="shared" si="1"/>
        <v>0</v>
      </c>
      <c r="J23" s="458">
        <f t="shared" si="1"/>
        <v>0</v>
      </c>
      <c r="K23" s="458">
        <f t="shared" si="1"/>
        <v>0</v>
      </c>
      <c r="L23" s="458">
        <f t="shared" si="1"/>
        <v>0</v>
      </c>
      <c r="M23" s="458">
        <f t="shared" si="1"/>
        <v>0</v>
      </c>
      <c r="N23" s="458">
        <f t="shared" si="1"/>
        <v>0</v>
      </c>
      <c r="O23" s="458">
        <f t="shared" si="1"/>
        <v>0</v>
      </c>
      <c r="P23" s="458">
        <f t="shared" si="1"/>
        <v>0</v>
      </c>
      <c r="Q23" s="458">
        <f t="shared" si="1"/>
        <v>0</v>
      </c>
      <c r="R23" s="458">
        <f t="shared" si="1"/>
        <v>0</v>
      </c>
      <c r="S23" s="458">
        <f t="shared" si="1"/>
        <v>0</v>
      </c>
      <c r="T23" s="457">
        <f>SUM(H23:S23)</f>
        <v>0</v>
      </c>
      <c r="U23" s="456"/>
      <c r="V23" s="456"/>
      <c r="W23" s="455"/>
      <c r="X23" s="455"/>
      <c r="Y23" s="455"/>
      <c r="Z23" s="455"/>
      <c r="AA23" s="455"/>
      <c r="AB23" s="455"/>
      <c r="AC23" s="455"/>
      <c r="AD23" s="455"/>
      <c r="AE23" s="480"/>
    </row>
    <row r="24" spans="1:35" ht="24.95" customHeight="1">
      <c r="A24" s="1182"/>
      <c r="B24" s="1088"/>
      <c r="C24" s="1089"/>
      <c r="D24" s="1092"/>
      <c r="E24" s="1092"/>
      <c r="F24" s="1092"/>
      <c r="G24" s="418" t="s">
        <v>229</v>
      </c>
      <c r="H24" s="417"/>
      <c r="I24" s="417"/>
      <c r="J24" s="417"/>
      <c r="K24" s="417"/>
      <c r="L24" s="417"/>
      <c r="M24" s="417"/>
      <c r="N24" s="417"/>
      <c r="O24" s="417"/>
      <c r="P24" s="417"/>
      <c r="Q24" s="417"/>
      <c r="R24" s="417"/>
      <c r="S24" s="417"/>
      <c r="T24" s="416">
        <f>COUNTA(H24:S24)</f>
        <v>0</v>
      </c>
      <c r="U24" s="415"/>
      <c r="V24" s="414"/>
      <c r="W24" s="455"/>
      <c r="X24" s="455"/>
      <c r="Y24" s="455"/>
      <c r="Z24" s="455"/>
      <c r="AA24" s="455"/>
      <c r="AB24" s="455"/>
      <c r="AC24" s="455"/>
      <c r="AD24" s="455"/>
      <c r="AE24" s="479"/>
    </row>
    <row r="25" spans="1:35" ht="24.95" customHeight="1">
      <c r="A25" s="1183"/>
      <c r="B25" s="1185"/>
      <c r="C25" s="1186"/>
      <c r="D25" s="1187"/>
      <c r="E25" s="1187"/>
      <c r="F25" s="1187"/>
      <c r="G25" s="472" t="s">
        <v>317</v>
      </c>
      <c r="H25" s="478"/>
      <c r="I25" s="478"/>
      <c r="J25" s="478"/>
      <c r="K25" s="478"/>
      <c r="L25" s="478"/>
      <c r="M25" s="478"/>
      <c r="N25" s="478"/>
      <c r="O25" s="478"/>
      <c r="P25" s="478"/>
      <c r="Q25" s="478"/>
      <c r="R25" s="478"/>
      <c r="S25" s="478"/>
      <c r="T25" s="470">
        <f>SUM(H25:S25)</f>
        <v>0</v>
      </c>
      <c r="U25" s="469"/>
      <c r="V25" s="468"/>
      <c r="W25" s="573"/>
      <c r="X25" s="573"/>
      <c r="Y25" s="573"/>
      <c r="Z25" s="573"/>
      <c r="AA25" s="573"/>
      <c r="AB25" s="573"/>
      <c r="AC25" s="573"/>
      <c r="AD25" s="573"/>
      <c r="AE25" s="460"/>
    </row>
    <row r="26" spans="1:35" ht="24.95" customHeight="1">
      <c r="A26" s="1183"/>
      <c r="B26" s="1185"/>
      <c r="C26" s="1186"/>
      <c r="D26" s="1187"/>
      <c r="E26" s="1187"/>
      <c r="F26" s="1187"/>
      <c r="G26" s="467" t="s">
        <v>318</v>
      </c>
      <c r="H26" s="476"/>
      <c r="I26" s="477"/>
      <c r="J26" s="476"/>
      <c r="K26" s="476"/>
      <c r="L26" s="476"/>
      <c r="M26" s="476"/>
      <c r="N26" s="476"/>
      <c r="O26" s="476"/>
      <c r="P26" s="476"/>
      <c r="Q26" s="476"/>
      <c r="R26" s="476"/>
      <c r="S26" s="476"/>
      <c r="T26" s="464">
        <f>SUM(H26:S26)</f>
        <v>0</v>
      </c>
      <c r="U26" s="463"/>
      <c r="V26" s="462"/>
      <c r="W26" s="573"/>
      <c r="X26" s="573"/>
      <c r="Y26" s="573"/>
      <c r="Z26" s="573"/>
      <c r="AA26" s="573"/>
      <c r="AB26" s="573"/>
      <c r="AC26" s="573"/>
      <c r="AD26" s="573"/>
      <c r="AE26" s="460"/>
    </row>
    <row r="27" spans="1:35" ht="24.95" customHeight="1">
      <c r="A27" s="1184"/>
      <c r="B27" s="1090"/>
      <c r="C27" s="1091"/>
      <c r="D27" s="1093"/>
      <c r="E27" s="1093"/>
      <c r="F27" s="1093"/>
      <c r="G27" s="475" t="s">
        <v>228</v>
      </c>
      <c r="H27" s="458">
        <f t="shared" ref="H27:S27" si="2">IF(H25+H26&lt;4,H25+H26,4)</f>
        <v>0</v>
      </c>
      <c r="I27" s="458">
        <f t="shared" si="2"/>
        <v>0</v>
      </c>
      <c r="J27" s="458">
        <f t="shared" si="2"/>
        <v>0</v>
      </c>
      <c r="K27" s="458">
        <f t="shared" si="2"/>
        <v>0</v>
      </c>
      <c r="L27" s="458">
        <f t="shared" si="2"/>
        <v>0</v>
      </c>
      <c r="M27" s="458">
        <f t="shared" si="2"/>
        <v>0</v>
      </c>
      <c r="N27" s="458">
        <f t="shared" si="2"/>
        <v>0</v>
      </c>
      <c r="O27" s="458">
        <f t="shared" si="2"/>
        <v>0</v>
      </c>
      <c r="P27" s="458">
        <f t="shared" si="2"/>
        <v>0</v>
      </c>
      <c r="Q27" s="458">
        <f t="shared" si="2"/>
        <v>0</v>
      </c>
      <c r="R27" s="458">
        <f t="shared" si="2"/>
        <v>0</v>
      </c>
      <c r="S27" s="458">
        <f t="shared" si="2"/>
        <v>0</v>
      </c>
      <c r="T27" s="457">
        <f>SUM(H27:S27)</f>
        <v>0</v>
      </c>
      <c r="U27" s="456"/>
      <c r="V27" s="456"/>
      <c r="W27" s="455"/>
      <c r="X27" s="455"/>
      <c r="Y27" s="455"/>
      <c r="Z27" s="455"/>
      <c r="AA27" s="455"/>
      <c r="AB27" s="455"/>
      <c r="AC27" s="455"/>
      <c r="AD27" s="455"/>
      <c r="AE27" s="474"/>
    </row>
    <row r="28" spans="1:35" ht="24.95" customHeight="1">
      <c r="A28" s="1182"/>
      <c r="B28" s="1088"/>
      <c r="C28" s="1089"/>
      <c r="D28" s="1092"/>
      <c r="E28" s="1092"/>
      <c r="F28" s="1092"/>
      <c r="G28" s="418" t="s">
        <v>229</v>
      </c>
      <c r="H28" s="473"/>
      <c r="I28" s="473"/>
      <c r="J28" s="473"/>
      <c r="K28" s="473"/>
      <c r="L28" s="473"/>
      <c r="M28" s="473"/>
      <c r="N28" s="473"/>
      <c r="O28" s="473"/>
      <c r="P28" s="473"/>
      <c r="Q28" s="473"/>
      <c r="R28" s="473"/>
      <c r="S28" s="473"/>
      <c r="T28" s="416">
        <f>COUNTA(H28:S28)</f>
        <v>0</v>
      </c>
      <c r="U28" s="415"/>
      <c r="V28" s="414"/>
      <c r="W28" s="455"/>
      <c r="X28" s="455"/>
      <c r="Y28" s="455"/>
      <c r="Z28" s="455"/>
      <c r="AA28" s="455"/>
      <c r="AB28" s="455"/>
      <c r="AC28" s="455"/>
      <c r="AD28" s="455"/>
      <c r="AE28" s="460"/>
    </row>
    <row r="29" spans="1:35" ht="24.95" customHeight="1">
      <c r="A29" s="1183"/>
      <c r="B29" s="1185"/>
      <c r="C29" s="1186"/>
      <c r="D29" s="1187"/>
      <c r="E29" s="1187"/>
      <c r="F29" s="1187"/>
      <c r="G29" s="472" t="s">
        <v>317</v>
      </c>
      <c r="H29" s="471"/>
      <c r="I29" s="471"/>
      <c r="J29" s="471"/>
      <c r="K29" s="471"/>
      <c r="L29" s="471"/>
      <c r="M29" s="471"/>
      <c r="N29" s="471"/>
      <c r="O29" s="471"/>
      <c r="P29" s="471"/>
      <c r="Q29" s="471"/>
      <c r="R29" s="471"/>
      <c r="S29" s="471"/>
      <c r="T29" s="470">
        <f>SUM(H29:S29)</f>
        <v>0</v>
      </c>
      <c r="U29" s="469"/>
      <c r="V29" s="468"/>
      <c r="W29" s="573"/>
      <c r="X29" s="573"/>
      <c r="Y29" s="573"/>
      <c r="Z29" s="573"/>
      <c r="AA29" s="573"/>
      <c r="AB29" s="573"/>
      <c r="AC29" s="573"/>
      <c r="AD29" s="573"/>
      <c r="AE29" s="460"/>
    </row>
    <row r="30" spans="1:35" ht="24.95" customHeight="1">
      <c r="A30" s="1183"/>
      <c r="B30" s="1185"/>
      <c r="C30" s="1186"/>
      <c r="D30" s="1187"/>
      <c r="E30" s="1187"/>
      <c r="F30" s="1187"/>
      <c r="G30" s="467" t="s">
        <v>318</v>
      </c>
      <c r="H30" s="465"/>
      <c r="I30" s="466"/>
      <c r="J30" s="465"/>
      <c r="K30" s="465"/>
      <c r="L30" s="465"/>
      <c r="M30" s="465"/>
      <c r="N30" s="465"/>
      <c r="O30" s="465"/>
      <c r="P30" s="465"/>
      <c r="Q30" s="465"/>
      <c r="R30" s="465"/>
      <c r="S30" s="465"/>
      <c r="T30" s="464">
        <f>SUM(H30:S30)</f>
        <v>0</v>
      </c>
      <c r="U30" s="463"/>
      <c r="V30" s="462"/>
      <c r="W30" s="573"/>
      <c r="X30" s="573"/>
      <c r="Y30" s="573"/>
      <c r="Z30" s="573"/>
      <c r="AA30" s="573"/>
      <c r="AB30" s="573"/>
      <c r="AC30" s="573"/>
      <c r="AD30" s="573"/>
      <c r="AE30" s="460"/>
    </row>
    <row r="31" spans="1:35" ht="24.95" customHeight="1" thickBot="1">
      <c r="A31" s="1184"/>
      <c r="B31" s="1090"/>
      <c r="C31" s="1091"/>
      <c r="D31" s="1093"/>
      <c r="E31" s="1093"/>
      <c r="F31" s="1093"/>
      <c r="G31" s="574" t="s">
        <v>228</v>
      </c>
      <c r="H31" s="458">
        <f t="shared" ref="H31:S31" si="3">IF(H29+H30&lt;4,H29+H30,4)</f>
        <v>0</v>
      </c>
      <c r="I31" s="458">
        <f t="shared" si="3"/>
        <v>0</v>
      </c>
      <c r="J31" s="458">
        <f t="shared" si="3"/>
        <v>0</v>
      </c>
      <c r="K31" s="458">
        <f t="shared" si="3"/>
        <v>0</v>
      </c>
      <c r="L31" s="458">
        <f t="shared" si="3"/>
        <v>0</v>
      </c>
      <c r="M31" s="458">
        <f t="shared" si="3"/>
        <v>0</v>
      </c>
      <c r="N31" s="458">
        <f t="shared" si="3"/>
        <v>0</v>
      </c>
      <c r="O31" s="458">
        <f t="shared" si="3"/>
        <v>0</v>
      </c>
      <c r="P31" s="513">
        <f t="shared" si="3"/>
        <v>0</v>
      </c>
      <c r="Q31" s="513">
        <f t="shared" si="3"/>
        <v>0</v>
      </c>
      <c r="R31" s="513">
        <f t="shared" si="3"/>
        <v>0</v>
      </c>
      <c r="S31" s="513">
        <f t="shared" si="3"/>
        <v>0</v>
      </c>
      <c r="T31" s="514">
        <f>SUM(H31:S31)</f>
        <v>0</v>
      </c>
      <c r="U31" s="515"/>
      <c r="V31" s="515"/>
      <c r="W31" s="516"/>
      <c r="X31" s="516"/>
      <c r="Y31" s="516"/>
      <c r="Z31" s="516"/>
      <c r="AA31" s="516"/>
      <c r="AB31" s="516"/>
      <c r="AC31" s="516"/>
      <c r="AD31" s="516"/>
      <c r="AE31" s="454"/>
    </row>
    <row r="32" spans="1:35" ht="20.100000000000001" customHeight="1">
      <c r="F32" s="607"/>
      <c r="G32" s="402"/>
      <c r="H32" s="401"/>
      <c r="I32" s="401"/>
      <c r="J32" s="401"/>
      <c r="K32" s="401"/>
      <c r="L32" s="401"/>
      <c r="M32" s="401"/>
      <c r="N32" s="401"/>
      <c r="O32" s="401"/>
      <c r="P32" s="1170" t="s">
        <v>228</v>
      </c>
      <c r="Q32" s="1171"/>
      <c r="R32" s="1101" t="s">
        <v>229</v>
      </c>
      <c r="S32" s="1101"/>
      <c r="T32" s="517">
        <f t="shared" ref="T32:AD34" si="4">T16+T20+T24+T28</f>
        <v>0</v>
      </c>
      <c r="U32" s="518">
        <f t="shared" ref="U32:V34" si="5">U16+U20+U24+U28</f>
        <v>0</v>
      </c>
      <c r="V32" s="519">
        <f t="shared" si="5"/>
        <v>0</v>
      </c>
      <c r="W32" s="520" t="s">
        <v>230</v>
      </c>
      <c r="X32" s="406" t="s">
        <v>231</v>
      </c>
      <c r="Y32" s="521" t="s">
        <v>232</v>
      </c>
      <c r="Z32" s="406" t="s">
        <v>233</v>
      </c>
      <c r="AA32" s="521" t="s">
        <v>234</v>
      </c>
      <c r="AB32" s="406" t="s">
        <v>235</v>
      </c>
      <c r="AC32" s="521" t="s">
        <v>236</v>
      </c>
      <c r="AD32" s="405" t="s">
        <v>163</v>
      </c>
    </row>
    <row r="33" spans="1:37" ht="20.100000000000001" customHeight="1">
      <c r="B33" s="404"/>
      <c r="C33" s="404"/>
      <c r="D33" s="395"/>
      <c r="E33" s="395"/>
      <c r="F33" s="607"/>
      <c r="G33" s="402"/>
      <c r="H33" s="401"/>
      <c r="I33" s="401"/>
      <c r="J33" s="401"/>
      <c r="K33" s="401"/>
      <c r="L33" s="401"/>
      <c r="M33" s="401"/>
      <c r="N33" s="401"/>
      <c r="O33" s="401"/>
      <c r="P33" s="1172"/>
      <c r="Q33" s="1163"/>
      <c r="R33" s="1175" t="s">
        <v>237</v>
      </c>
      <c r="S33" s="1175"/>
      <c r="T33" s="575">
        <f t="shared" si="4"/>
        <v>0</v>
      </c>
      <c r="U33" s="576">
        <f t="shared" si="5"/>
        <v>0</v>
      </c>
      <c r="V33" s="453">
        <f t="shared" si="5"/>
        <v>0</v>
      </c>
      <c r="W33" s="452">
        <f t="shared" si="4"/>
        <v>0</v>
      </c>
      <c r="X33" s="452">
        <f t="shared" si="4"/>
        <v>0</v>
      </c>
      <c r="Y33" s="452">
        <f t="shared" si="4"/>
        <v>0</v>
      </c>
      <c r="Z33" s="452">
        <f t="shared" si="4"/>
        <v>0</v>
      </c>
      <c r="AA33" s="452">
        <f t="shared" si="4"/>
        <v>0</v>
      </c>
      <c r="AB33" s="452">
        <f t="shared" si="4"/>
        <v>0</v>
      </c>
      <c r="AC33" s="452">
        <f t="shared" si="4"/>
        <v>0</v>
      </c>
      <c r="AD33" s="522">
        <f t="shared" si="4"/>
        <v>0</v>
      </c>
      <c r="AH33" s="526" t="s">
        <v>249</v>
      </c>
      <c r="AI33" s="527">
        <f>T34</f>
        <v>0</v>
      </c>
      <c r="AJ33" s="527">
        <f>U34</f>
        <v>0</v>
      </c>
      <c r="AK33" s="527">
        <f>V34</f>
        <v>0</v>
      </c>
    </row>
    <row r="34" spans="1:37" ht="20.100000000000001" customHeight="1">
      <c r="B34" s="404"/>
      <c r="C34" s="404"/>
      <c r="D34" s="395"/>
      <c r="E34" s="395"/>
      <c r="F34" s="607"/>
      <c r="G34" s="402"/>
      <c r="H34" s="401"/>
      <c r="I34" s="401"/>
      <c r="J34" s="401"/>
      <c r="K34" s="401"/>
      <c r="L34" s="401"/>
      <c r="M34" s="401"/>
      <c r="N34" s="401"/>
      <c r="O34" s="401"/>
      <c r="P34" s="1172"/>
      <c r="Q34" s="1163"/>
      <c r="R34" s="1176" t="s">
        <v>319</v>
      </c>
      <c r="S34" s="1177"/>
      <c r="T34" s="1180">
        <f t="shared" si="4"/>
        <v>0</v>
      </c>
      <c r="U34" s="1166">
        <f t="shared" si="5"/>
        <v>0</v>
      </c>
      <c r="V34" s="1166">
        <f t="shared" si="5"/>
        <v>0</v>
      </c>
      <c r="W34" s="450" t="s">
        <v>250</v>
      </c>
      <c r="X34" s="451" t="s">
        <v>251</v>
      </c>
      <c r="Y34" s="450" t="s">
        <v>252</v>
      </c>
      <c r="Z34" s="451" t="s">
        <v>253</v>
      </c>
      <c r="AA34" s="450" t="s">
        <v>254</v>
      </c>
      <c r="AB34" s="451" t="s">
        <v>255</v>
      </c>
      <c r="AC34" s="450" t="s">
        <v>256</v>
      </c>
      <c r="AD34" s="523" t="s">
        <v>257</v>
      </c>
    </row>
    <row r="35" spans="1:37" ht="20.100000000000001" customHeight="1" thickBot="1">
      <c r="B35" s="404"/>
      <c r="C35" s="404"/>
      <c r="D35" s="395"/>
      <c r="E35" s="395"/>
      <c r="F35" s="607"/>
      <c r="G35" s="402"/>
      <c r="H35" s="401"/>
      <c r="I35" s="401"/>
      <c r="J35" s="401"/>
      <c r="K35" s="401"/>
      <c r="L35" s="401"/>
      <c r="M35" s="401"/>
      <c r="N35" s="401"/>
      <c r="O35" s="401"/>
      <c r="P35" s="1173"/>
      <c r="Q35" s="1174"/>
      <c r="R35" s="1178"/>
      <c r="S35" s="1179"/>
      <c r="T35" s="1181"/>
      <c r="U35" s="1167"/>
      <c r="V35" s="1167"/>
      <c r="W35" s="524">
        <f t="shared" ref="W35:AD35" si="6">W18+W22+W26+W30</f>
        <v>0</v>
      </c>
      <c r="X35" s="524">
        <f t="shared" si="6"/>
        <v>0</v>
      </c>
      <c r="Y35" s="524">
        <f t="shared" si="6"/>
        <v>0</v>
      </c>
      <c r="Z35" s="524">
        <f t="shared" si="6"/>
        <v>0</v>
      </c>
      <c r="AA35" s="524">
        <f t="shared" si="6"/>
        <v>0</v>
      </c>
      <c r="AB35" s="524">
        <f t="shared" si="6"/>
        <v>0</v>
      </c>
      <c r="AC35" s="524">
        <f t="shared" si="6"/>
        <v>0</v>
      </c>
      <c r="AD35" s="525">
        <f t="shared" si="6"/>
        <v>0</v>
      </c>
    </row>
    <row r="36" spans="1:37" ht="20.100000000000001" customHeight="1">
      <c r="B36" s="404"/>
      <c r="C36" s="404"/>
      <c r="D36" s="395"/>
      <c r="E36" s="395"/>
      <c r="F36" s="607"/>
      <c r="G36" s="402"/>
      <c r="H36" s="401"/>
      <c r="I36" s="401"/>
      <c r="J36" s="401"/>
      <c r="K36" s="401"/>
      <c r="L36" s="401"/>
      <c r="M36" s="401"/>
      <c r="N36" s="401"/>
      <c r="O36" s="401"/>
      <c r="P36" s="401"/>
      <c r="Q36" s="401"/>
      <c r="R36" s="402"/>
      <c r="S36" s="402"/>
      <c r="T36" s="401"/>
      <c r="U36" s="449"/>
      <c r="V36" s="449"/>
      <c r="W36" s="448"/>
      <c r="X36" s="448"/>
      <c r="Y36" s="448"/>
      <c r="Z36" s="448"/>
      <c r="AA36" s="448"/>
      <c r="AB36" s="448"/>
      <c r="AC36" s="448"/>
      <c r="AD36" s="448"/>
      <c r="AH36" s="526" t="s">
        <v>305</v>
      </c>
      <c r="AI36" s="526" t="s">
        <v>306</v>
      </c>
    </row>
    <row r="37" spans="1:37" ht="24.95" customHeight="1">
      <c r="B37" s="396"/>
      <c r="C37" s="396"/>
      <c r="D37" s="396"/>
      <c r="E37" s="396"/>
      <c r="F37" s="396"/>
      <c r="G37" s="395"/>
      <c r="T37" s="1168" t="s">
        <v>258</v>
      </c>
      <c r="U37" s="1168"/>
      <c r="V37" s="1168"/>
      <c r="W37" s="1168"/>
      <c r="X37" s="1168"/>
      <c r="Y37" s="1168"/>
      <c r="Z37" s="1168"/>
      <c r="AA37" s="1168"/>
      <c r="AB37" s="1168"/>
      <c r="AC37" s="1168"/>
      <c r="AD37" s="1168"/>
      <c r="AH37" s="527">
        <f>X38</f>
        <v>0</v>
      </c>
      <c r="AI37" s="527">
        <f>AB38</f>
        <v>0</v>
      </c>
    </row>
    <row r="38" spans="1:37" ht="24.95" customHeight="1">
      <c r="A38" s="1169" t="s">
        <v>320</v>
      </c>
      <c r="B38" s="1169"/>
      <c r="C38" s="1169"/>
      <c r="D38" s="1169"/>
      <c r="E38" s="1169"/>
      <c r="F38" s="1169"/>
      <c r="G38" s="1169"/>
      <c r="H38" s="1169"/>
      <c r="I38" s="1169"/>
      <c r="J38" s="1169"/>
      <c r="K38" s="1169"/>
      <c r="L38" s="1169"/>
      <c r="M38" s="1169"/>
      <c r="N38" s="1169"/>
      <c r="O38" s="1169"/>
      <c r="P38" s="1169"/>
      <c r="Q38" s="1169"/>
      <c r="T38" s="1103" t="s">
        <v>310</v>
      </c>
      <c r="U38" s="1104"/>
      <c r="V38" s="1105"/>
      <c r="W38" s="394" t="s">
        <v>159</v>
      </c>
      <c r="X38" s="1096">
        <f>Z33</f>
        <v>0</v>
      </c>
      <c r="Y38" s="1096"/>
      <c r="Z38" s="392" t="s">
        <v>241</v>
      </c>
      <c r="AA38" s="393" t="s">
        <v>242</v>
      </c>
      <c r="AB38" s="1096">
        <f>AD33</f>
        <v>0</v>
      </c>
      <c r="AC38" s="1096"/>
      <c r="AD38" s="392" t="s">
        <v>241</v>
      </c>
      <c r="AH38" s="526" t="s">
        <v>307</v>
      </c>
      <c r="AI38" s="526" t="s">
        <v>308</v>
      </c>
    </row>
    <row r="39" spans="1:37" ht="24.95" customHeight="1">
      <c r="A39" s="1169"/>
      <c r="B39" s="1169"/>
      <c r="C39" s="1169"/>
      <c r="D39" s="1169"/>
      <c r="E39" s="1169"/>
      <c r="F39" s="1169"/>
      <c r="G39" s="1169"/>
      <c r="H39" s="1169"/>
      <c r="I39" s="1169"/>
      <c r="J39" s="1169"/>
      <c r="K39" s="1169"/>
      <c r="L39" s="1169"/>
      <c r="M39" s="1169"/>
      <c r="N39" s="1169"/>
      <c r="O39" s="1169"/>
      <c r="P39" s="1169"/>
      <c r="Q39" s="1169"/>
      <c r="T39" s="1109" t="s">
        <v>311</v>
      </c>
      <c r="U39" s="1110"/>
      <c r="V39" s="1111"/>
      <c r="W39" s="1079" t="s">
        <v>164</v>
      </c>
      <c r="X39" s="1081" t="s">
        <v>244</v>
      </c>
      <c r="Y39" s="1081"/>
      <c r="Z39" s="1082"/>
      <c r="AA39" s="1083" t="s">
        <v>165</v>
      </c>
      <c r="AB39" s="1081" t="s">
        <v>245</v>
      </c>
      <c r="AC39" s="1081"/>
      <c r="AD39" s="1082"/>
      <c r="AH39" s="527">
        <f>X40</f>
        <v>0</v>
      </c>
      <c r="AI39" s="527">
        <f>AB40</f>
        <v>0</v>
      </c>
    </row>
    <row r="40" spans="1:37" ht="24.95" customHeight="1">
      <c r="A40" s="1169"/>
      <c r="B40" s="1169"/>
      <c r="C40" s="1169"/>
      <c r="D40" s="1169"/>
      <c r="E40" s="1169"/>
      <c r="F40" s="1169"/>
      <c r="G40" s="1169"/>
      <c r="H40" s="1169"/>
      <c r="I40" s="1169"/>
      <c r="J40" s="1169"/>
      <c r="K40" s="1169"/>
      <c r="L40" s="1169"/>
      <c r="M40" s="1169"/>
      <c r="N40" s="1169"/>
      <c r="O40" s="1169"/>
      <c r="P40" s="1169"/>
      <c r="Q40" s="1169"/>
      <c r="T40" s="1112"/>
      <c r="U40" s="1113"/>
      <c r="V40" s="1114"/>
      <c r="W40" s="1080"/>
      <c r="X40" s="1156">
        <f>W33+(X33*2)+(Y33*3)</f>
        <v>0</v>
      </c>
      <c r="Y40" s="1156"/>
      <c r="Z40" s="391" t="s">
        <v>246</v>
      </c>
      <c r="AA40" s="1084"/>
      <c r="AB40" s="1156">
        <f>AA33+(AB33*2)+(AC33*3)</f>
        <v>0</v>
      </c>
      <c r="AC40" s="1156"/>
      <c r="AD40" s="391" t="s">
        <v>246</v>
      </c>
    </row>
    <row r="41" spans="1:37" ht="24.95" customHeight="1">
      <c r="A41" s="1169"/>
      <c r="B41" s="1169"/>
      <c r="C41" s="1169"/>
      <c r="D41" s="1169"/>
      <c r="E41" s="1169"/>
      <c r="F41" s="1169"/>
      <c r="G41" s="1169"/>
      <c r="H41" s="1169"/>
      <c r="I41" s="1169"/>
      <c r="J41" s="1169"/>
      <c r="K41" s="1169"/>
      <c r="L41" s="1169"/>
      <c r="M41" s="1169"/>
      <c r="N41" s="1169"/>
      <c r="O41" s="1169"/>
      <c r="P41" s="1169"/>
      <c r="Q41" s="1169"/>
      <c r="R41" s="390"/>
      <c r="S41" s="390"/>
      <c r="T41" s="390"/>
      <c r="W41" s="390"/>
      <c r="X41" s="390"/>
      <c r="Y41" s="390"/>
      <c r="Z41" s="390"/>
      <c r="AA41" s="390"/>
      <c r="AB41" s="390"/>
      <c r="AC41" s="390"/>
      <c r="AD41" s="390"/>
      <c r="AE41" s="390"/>
    </row>
    <row r="42" spans="1:37" ht="24.95" customHeight="1">
      <c r="A42" s="1169"/>
      <c r="B42" s="1169"/>
      <c r="C42" s="1169"/>
      <c r="D42" s="1169"/>
      <c r="E42" s="1169"/>
      <c r="F42" s="1169"/>
      <c r="G42" s="1169"/>
      <c r="H42" s="1169"/>
      <c r="I42" s="1169"/>
      <c r="J42" s="1169"/>
      <c r="K42" s="1169"/>
      <c r="L42" s="1169"/>
      <c r="M42" s="1169"/>
      <c r="N42" s="1169"/>
      <c r="O42" s="1169"/>
      <c r="P42" s="1169"/>
      <c r="Q42" s="1169"/>
      <c r="T42" s="1168" t="s">
        <v>259</v>
      </c>
      <c r="U42" s="1168"/>
      <c r="V42" s="1168"/>
      <c r="W42" s="1168"/>
      <c r="X42" s="1168"/>
      <c r="Y42" s="1168"/>
      <c r="Z42" s="1168"/>
      <c r="AA42" s="1168"/>
      <c r="AB42" s="1168"/>
      <c r="AC42" s="1168"/>
      <c r="AD42" s="1168"/>
    </row>
    <row r="43" spans="1:37" ht="24.95" customHeight="1">
      <c r="D43" s="389"/>
      <c r="T43" s="1103" t="s">
        <v>310</v>
      </c>
      <c r="U43" s="1104"/>
      <c r="V43" s="1105"/>
      <c r="W43" s="394" t="s">
        <v>253</v>
      </c>
      <c r="X43" s="1096">
        <f>Z35</f>
        <v>0</v>
      </c>
      <c r="Y43" s="1096"/>
      <c r="Z43" s="392" t="s">
        <v>241</v>
      </c>
      <c r="AA43" s="393" t="s">
        <v>257</v>
      </c>
      <c r="AB43" s="1096">
        <f>AD35</f>
        <v>0</v>
      </c>
      <c r="AC43" s="1096"/>
      <c r="AD43" s="392" t="s">
        <v>241</v>
      </c>
      <c r="AH43" s="526" t="s">
        <v>321</v>
      </c>
      <c r="AI43" s="526" t="s">
        <v>322</v>
      </c>
    </row>
    <row r="44" spans="1:37" ht="24.95" customHeight="1">
      <c r="D44" s="389"/>
      <c r="T44" s="1109" t="s">
        <v>311</v>
      </c>
      <c r="U44" s="1110"/>
      <c r="V44" s="1111"/>
      <c r="W44" s="1079" t="s">
        <v>260</v>
      </c>
      <c r="X44" s="1081" t="s">
        <v>261</v>
      </c>
      <c r="Y44" s="1081"/>
      <c r="Z44" s="1082"/>
      <c r="AA44" s="1083" t="s">
        <v>262</v>
      </c>
      <c r="AB44" s="1081" t="s">
        <v>263</v>
      </c>
      <c r="AC44" s="1081"/>
      <c r="AD44" s="1082"/>
      <c r="AH44" s="527">
        <f>X43</f>
        <v>0</v>
      </c>
      <c r="AI44" s="527">
        <f>AB43</f>
        <v>0</v>
      </c>
    </row>
    <row r="45" spans="1:37" ht="24.95" customHeight="1">
      <c r="T45" s="1112"/>
      <c r="U45" s="1113"/>
      <c r="V45" s="1114"/>
      <c r="W45" s="1080"/>
      <c r="X45" s="1156">
        <f>W35+(X35*2)+(Y35*3)</f>
        <v>0</v>
      </c>
      <c r="Y45" s="1156"/>
      <c r="Z45" s="391" t="s">
        <v>246</v>
      </c>
      <c r="AA45" s="1084"/>
      <c r="AB45" s="1156">
        <f>AA35+(AB35*2)+(AC35*3)</f>
        <v>0</v>
      </c>
      <c r="AC45" s="1156"/>
      <c r="AD45" s="391" t="s">
        <v>246</v>
      </c>
      <c r="AH45" s="526" t="s">
        <v>323</v>
      </c>
      <c r="AI45" s="526" t="s">
        <v>324</v>
      </c>
    </row>
    <row r="46" spans="1:37" ht="15" customHeight="1">
      <c r="AH46" s="527">
        <f>X45</f>
        <v>0</v>
      </c>
      <c r="AI46" s="527">
        <f>AB45</f>
        <v>0</v>
      </c>
    </row>
    <row r="49" s="387" customFormat="1" ht="12"/>
    <row r="50" s="387" customFormat="1" ht="12"/>
    <row r="51" s="387" customFormat="1" ht="12"/>
    <row r="52" s="387" customFormat="1" ht="12"/>
    <row r="53" s="387" customFormat="1" ht="12"/>
    <row r="54" s="387" customFormat="1" ht="12"/>
    <row r="55" s="387" customFormat="1" ht="12"/>
    <row r="57" s="387" customFormat="1" ht="12"/>
    <row r="58" s="387" customFormat="1" ht="12"/>
    <row r="65" s="387" customFormat="1" ht="12"/>
    <row r="66" s="387" customFormat="1" ht="12"/>
    <row r="67" s="387" customFormat="1" ht="12"/>
    <row r="68" s="387" customFormat="1" ht="12"/>
    <row r="69" s="387" customFormat="1" ht="12"/>
    <row r="70" s="387" customFormat="1" ht="12"/>
    <row r="71" s="387" customFormat="1" ht="12"/>
    <row r="72" s="387" customFormat="1" ht="12"/>
    <row r="73" s="387" customFormat="1" ht="12"/>
    <row r="74" s="387" customFormat="1" ht="12"/>
    <row r="75" s="387" customFormat="1" ht="12"/>
    <row r="76" s="387" customFormat="1" ht="12"/>
    <row r="77" s="387" customFormat="1" ht="12"/>
    <row r="78" s="387" customFormat="1" ht="12"/>
    <row r="79" s="387" customFormat="1" ht="12"/>
    <row r="80" s="387" customFormat="1" ht="12"/>
    <row r="81" s="387" customFormat="1" ht="12"/>
    <row r="82" s="387" customFormat="1" ht="12"/>
    <row r="83" s="387" customFormat="1" ht="12"/>
    <row r="84" s="387" customFormat="1" ht="12"/>
    <row r="85" s="387" customFormat="1" ht="12"/>
    <row r="86" s="387" customFormat="1" ht="12"/>
    <row r="87" s="387" customFormat="1" ht="12"/>
    <row r="88" s="387" customFormat="1" ht="12"/>
    <row r="89" s="387" customFormat="1" ht="12"/>
    <row r="90" s="387" customFormat="1" ht="12"/>
    <row r="91" s="387" customFormat="1" ht="12"/>
    <row r="94" s="387" customFormat="1" ht="12"/>
    <row r="95" s="387" customFormat="1" ht="12"/>
  </sheetData>
  <mergeCells count="73">
    <mergeCell ref="T44:V45"/>
    <mergeCell ref="W44:W45"/>
    <mergeCell ref="X44:Z44"/>
    <mergeCell ref="AA44:AA45"/>
    <mergeCell ref="AB44:AD44"/>
    <mergeCell ref="X45:Y45"/>
    <mergeCell ref="AB45:AC45"/>
    <mergeCell ref="AB39:AD39"/>
    <mergeCell ref="X40:Y40"/>
    <mergeCell ref="AB40:AC40"/>
    <mergeCell ref="T42:AD42"/>
    <mergeCell ref="T43:V43"/>
    <mergeCell ref="X43:Y43"/>
    <mergeCell ref="AB43:AC43"/>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24:A27"/>
    <mergeCell ref="B24:C27"/>
    <mergeCell ref="D24:D27"/>
    <mergeCell ref="E24:E27"/>
    <mergeCell ref="F24:F27"/>
    <mergeCell ref="A28:A31"/>
    <mergeCell ref="B28:C31"/>
    <mergeCell ref="D28:D31"/>
    <mergeCell ref="E28:E31"/>
    <mergeCell ref="F28:F31"/>
    <mergeCell ref="A16:A19"/>
    <mergeCell ref="B16:C19"/>
    <mergeCell ref="D16:D19"/>
    <mergeCell ref="E16:E19"/>
    <mergeCell ref="F16:F19"/>
    <mergeCell ref="A20:A23"/>
    <mergeCell ref="B20:C23"/>
    <mergeCell ref="D20:D23"/>
    <mergeCell ref="E20:E23"/>
    <mergeCell ref="F20:F23"/>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B1"/>
    <mergeCell ref="B3:AE3"/>
    <mergeCell ref="A5:B5"/>
    <mergeCell ref="B8:E8"/>
    <mergeCell ref="I8:J8"/>
    <mergeCell ref="K8:L8"/>
  </mergeCells>
  <phoneticPr fontId="4"/>
  <conditionalFormatting sqref="A16:B16">
    <cfRule type="containsBlanks" dxfId="62" priority="16" stopIfTrue="1">
      <formula>LEN(TRIM(A16))=0</formula>
    </cfRule>
  </conditionalFormatting>
  <conditionalFormatting sqref="A20:B20">
    <cfRule type="containsBlanks" dxfId="61" priority="13" stopIfTrue="1">
      <formula>LEN(TRIM(A20))=0</formula>
    </cfRule>
  </conditionalFormatting>
  <conditionalFormatting sqref="A24:B24">
    <cfRule type="containsBlanks" dxfId="60" priority="12" stopIfTrue="1">
      <formula>LEN(TRIM(A24))=0</formula>
    </cfRule>
  </conditionalFormatting>
  <conditionalFormatting sqref="A28:B28">
    <cfRule type="containsBlanks" dxfId="59" priority="11" stopIfTrue="1">
      <formula>LEN(TRIM(A28))=0</formula>
    </cfRule>
  </conditionalFormatting>
  <conditionalFormatting sqref="B7:B8 F8:G8">
    <cfRule type="containsBlanks" dxfId="58" priority="1" stopIfTrue="1">
      <formula>LEN(TRIM(B7))=0</formula>
    </cfRule>
  </conditionalFormatting>
  <conditionalFormatting sqref="B10:B11 D10:D11">
    <cfRule type="containsBlanks" dxfId="57" priority="14" stopIfTrue="1">
      <formula>LEN(TRIM(B10))=0</formula>
    </cfRule>
  </conditionalFormatting>
  <conditionalFormatting sqref="B9:G9 F10">
    <cfRule type="containsBlanks" dxfId="56" priority="17" stopIfTrue="1">
      <formula>LEN(TRIM(B9))=0</formula>
    </cfRule>
  </conditionalFormatting>
  <conditionalFormatting sqref="D16:F31">
    <cfRule type="containsBlanks" dxfId="55" priority="15" stopIfTrue="1">
      <formula>LEN(TRIM(D16))=0</formula>
    </cfRule>
  </conditionalFormatting>
  <conditionalFormatting sqref="H16:S18">
    <cfRule type="containsBlanks" dxfId="54" priority="10">
      <formula>LEN(TRIM(H16))=0</formula>
    </cfRule>
  </conditionalFormatting>
  <conditionalFormatting sqref="H20:S22">
    <cfRule type="containsBlanks" dxfId="53" priority="9">
      <formula>LEN(TRIM(H20))=0</formula>
    </cfRule>
  </conditionalFormatting>
  <conditionalFormatting sqref="H24:S26">
    <cfRule type="containsBlanks" dxfId="52" priority="8">
      <formula>LEN(TRIM(H24))=0</formula>
    </cfRule>
  </conditionalFormatting>
  <conditionalFormatting sqref="K8:L9">
    <cfRule type="expression" dxfId="51" priority="2">
      <formula>IF($AI$17="入力不可",TRUE,FALSE)</formula>
    </cfRule>
  </conditionalFormatting>
  <conditionalFormatting sqref="U16:V18">
    <cfRule type="containsBlanks" dxfId="50" priority="7">
      <formula>LEN(TRIM(U16))=0</formula>
    </cfRule>
  </conditionalFormatting>
  <conditionalFormatting sqref="U20:V22">
    <cfRule type="containsBlanks" dxfId="49" priority="6">
      <formula>LEN(TRIM(U20))=0</formula>
    </cfRule>
  </conditionalFormatting>
  <conditionalFormatting sqref="U24:V26">
    <cfRule type="containsBlanks" dxfId="48" priority="5">
      <formula>LEN(TRIM(U24))=0</formula>
    </cfRule>
  </conditionalFormatting>
  <conditionalFormatting sqref="U28:V30">
    <cfRule type="containsBlanks" dxfId="47" priority="4">
      <formula>LEN(TRIM(U28))=0</formula>
    </cfRule>
  </conditionalFormatting>
  <conditionalFormatting sqref="W17:AD18 W21:AD22 W25:AD26 W29:AD30">
    <cfRule type="containsBlanks" dxfId="46"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AB7" sqref="AB7"/>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719</v>
      </c>
    </row>
    <row r="3" spans="1:7" ht="20.25" customHeight="1">
      <c r="A3" s="120" t="s">
        <v>720</v>
      </c>
      <c r="B3" s="705"/>
    </row>
    <row r="5" spans="1:7" ht="15" customHeight="1">
      <c r="A5" s="706" t="s">
        <v>327</v>
      </c>
      <c r="B5" s="707" t="s">
        <v>328</v>
      </c>
      <c r="C5" s="1527" t="s">
        <v>329</v>
      </c>
      <c r="D5" s="1528"/>
      <c r="E5" s="1529"/>
      <c r="F5" s="708" t="s">
        <v>330</v>
      </c>
      <c r="G5" s="707" t="s">
        <v>331</v>
      </c>
    </row>
    <row r="6" spans="1:7" ht="15" customHeight="1">
      <c r="A6" s="709"/>
      <c r="B6" s="710"/>
      <c r="C6" s="711"/>
      <c r="D6" s="712"/>
      <c r="E6" s="713"/>
      <c r="F6" s="710"/>
      <c r="G6" s="709"/>
    </row>
    <row r="7" spans="1:7" ht="15" customHeight="1">
      <c r="A7" s="714"/>
      <c r="B7" s="715"/>
      <c r="C7" s="716"/>
      <c r="D7" s="13"/>
      <c r="E7" s="717"/>
      <c r="F7" s="715"/>
      <c r="G7" s="714"/>
    </row>
    <row r="8" spans="1:7" ht="15" customHeight="1">
      <c r="A8" s="714"/>
      <c r="B8" s="715"/>
      <c r="C8" s="718"/>
      <c r="D8" s="13"/>
      <c r="E8" s="719"/>
      <c r="F8" s="715"/>
      <c r="G8" s="714"/>
    </row>
    <row r="9" spans="1:7" ht="15" customHeight="1">
      <c r="A9" s="714"/>
      <c r="B9" s="715"/>
      <c r="C9" s="716"/>
      <c r="D9" s="13"/>
      <c r="E9" s="717"/>
      <c r="F9" s="715"/>
      <c r="G9" s="714"/>
    </row>
    <row r="10" spans="1:7" ht="15" customHeight="1">
      <c r="A10" s="714"/>
      <c r="B10" s="715"/>
      <c r="C10" s="720"/>
      <c r="D10" s="13"/>
      <c r="E10" s="721"/>
      <c r="F10" s="715"/>
      <c r="G10" s="714"/>
    </row>
    <row r="11" spans="1:7" ht="15" customHeight="1">
      <c r="A11" s="714"/>
      <c r="B11" s="715"/>
      <c r="C11" s="716"/>
      <c r="D11" s="13"/>
      <c r="E11" s="717"/>
      <c r="F11" s="715"/>
      <c r="G11" s="714"/>
    </row>
    <row r="12" spans="1:7" ht="15" customHeight="1">
      <c r="A12" s="714"/>
      <c r="B12" s="715"/>
      <c r="C12" s="718"/>
      <c r="D12" s="13"/>
      <c r="E12" s="719"/>
      <c r="F12" s="715"/>
      <c r="G12" s="714"/>
    </row>
    <row r="13" spans="1:7" ht="15" customHeight="1">
      <c r="A13" s="714"/>
      <c r="B13" s="715"/>
      <c r="C13" s="718"/>
      <c r="D13" s="13"/>
      <c r="E13" s="719"/>
      <c r="F13" s="715"/>
      <c r="G13" s="714"/>
    </row>
    <row r="14" spans="1:7" ht="15" customHeight="1">
      <c r="A14" s="714"/>
      <c r="B14" s="715"/>
      <c r="C14" s="718"/>
      <c r="D14" s="13"/>
      <c r="E14" s="719"/>
      <c r="F14" s="715"/>
      <c r="G14" s="714"/>
    </row>
    <row r="15" spans="1:7" ht="15" customHeight="1">
      <c r="A15" s="714"/>
      <c r="B15" s="715"/>
      <c r="C15" s="718"/>
      <c r="D15" s="13"/>
      <c r="E15" s="719"/>
      <c r="F15" s="715"/>
      <c r="G15" s="714"/>
    </row>
    <row r="16" spans="1:7" ht="15" customHeight="1">
      <c r="A16" s="714"/>
      <c r="B16" s="715"/>
      <c r="C16" s="718"/>
      <c r="D16" s="13"/>
      <c r="E16" s="719"/>
      <c r="F16" s="715"/>
      <c r="G16" s="714"/>
    </row>
    <row r="17" spans="1:7" ht="15" customHeight="1">
      <c r="A17" s="714"/>
      <c r="B17" s="715"/>
      <c r="C17" s="718"/>
      <c r="D17" s="13"/>
      <c r="E17" s="719"/>
      <c r="F17" s="715"/>
      <c r="G17" s="714"/>
    </row>
    <row r="18" spans="1:7" ht="15" customHeight="1">
      <c r="A18" s="714"/>
      <c r="B18" s="715"/>
      <c r="C18" s="718"/>
      <c r="D18" s="13"/>
      <c r="E18" s="719"/>
      <c r="F18" s="715"/>
      <c r="G18" s="714"/>
    </row>
    <row r="19" spans="1:7" ht="15" customHeight="1">
      <c r="A19" s="714"/>
      <c r="B19" s="715"/>
      <c r="C19" s="718"/>
      <c r="D19" s="13"/>
      <c r="E19" s="719"/>
      <c r="F19" s="715"/>
      <c r="G19" s="714"/>
    </row>
    <row r="20" spans="1:7" ht="15" customHeight="1">
      <c r="A20" s="714"/>
      <c r="B20" s="715"/>
      <c r="C20" s="718"/>
      <c r="D20" s="13"/>
      <c r="E20" s="719"/>
      <c r="F20" s="715"/>
      <c r="G20" s="714"/>
    </row>
    <row r="21" spans="1:7" ht="15" customHeight="1">
      <c r="A21" s="714"/>
      <c r="B21" s="715"/>
      <c r="C21" s="718"/>
      <c r="D21" s="13"/>
      <c r="E21" s="719"/>
      <c r="F21" s="715"/>
      <c r="G21" s="714"/>
    </row>
    <row r="22" spans="1:7" ht="15" customHeight="1">
      <c r="A22" s="714"/>
      <c r="B22" s="715"/>
      <c r="C22" s="718"/>
      <c r="D22" s="13"/>
      <c r="E22" s="719"/>
      <c r="F22" s="715"/>
      <c r="G22" s="714"/>
    </row>
    <row r="23" spans="1:7" ht="15" customHeight="1">
      <c r="A23" s="714"/>
      <c r="B23" s="715"/>
      <c r="C23" s="718"/>
      <c r="D23" s="13"/>
      <c r="E23" s="719"/>
      <c r="F23" s="715"/>
      <c r="G23" s="714"/>
    </row>
    <row r="24" spans="1:7" ht="15" customHeight="1">
      <c r="A24" s="714"/>
      <c r="B24" s="715"/>
      <c r="C24" s="718"/>
      <c r="D24" s="13"/>
      <c r="E24" s="719"/>
      <c r="F24" s="715"/>
      <c r="G24" s="714"/>
    </row>
    <row r="25" spans="1:7" ht="15" customHeight="1">
      <c r="A25" s="714"/>
      <c r="B25" s="715"/>
      <c r="C25" s="718"/>
      <c r="D25" s="13"/>
      <c r="E25" s="719"/>
      <c r="F25" s="715"/>
      <c r="G25" s="714"/>
    </row>
    <row r="26" spans="1:7" ht="15" customHeight="1">
      <c r="A26" s="714"/>
      <c r="B26" s="715"/>
      <c r="C26" s="718"/>
      <c r="D26" s="13"/>
      <c r="E26" s="719"/>
      <c r="F26" s="715"/>
      <c r="G26" s="714"/>
    </row>
    <row r="27" spans="1:7" ht="15" customHeight="1">
      <c r="A27" s="714"/>
      <c r="B27" s="715"/>
      <c r="C27" s="718"/>
      <c r="D27" s="13"/>
      <c r="E27" s="719"/>
      <c r="F27" s="715"/>
      <c r="G27" s="714"/>
    </row>
    <row r="28" spans="1:7" ht="15" customHeight="1">
      <c r="A28" s="714"/>
      <c r="B28" s="715"/>
      <c r="C28" s="718"/>
      <c r="D28" s="13"/>
      <c r="E28" s="719"/>
      <c r="F28" s="715"/>
      <c r="G28" s="714"/>
    </row>
    <row r="29" spans="1:7" ht="15" customHeight="1">
      <c r="A29" s="714"/>
      <c r="B29" s="715"/>
      <c r="C29" s="718"/>
      <c r="D29" s="13"/>
      <c r="E29" s="719"/>
      <c r="F29" s="715"/>
      <c r="G29" s="714"/>
    </row>
    <row r="30" spans="1:7" ht="15" customHeight="1">
      <c r="A30" s="714"/>
      <c r="B30" s="715"/>
      <c r="C30" s="718"/>
      <c r="D30" s="13"/>
      <c r="E30" s="719"/>
      <c r="F30" s="715"/>
      <c r="G30" s="714"/>
    </row>
    <row r="31" spans="1:7" ht="15" customHeight="1">
      <c r="A31" s="714"/>
      <c r="B31" s="715"/>
      <c r="C31" s="718"/>
      <c r="D31" s="13"/>
      <c r="E31" s="719"/>
      <c r="F31" s="715"/>
      <c r="G31" s="714"/>
    </row>
    <row r="32" spans="1:7" ht="15" customHeight="1">
      <c r="A32" s="714"/>
      <c r="B32" s="715"/>
      <c r="C32" s="718"/>
      <c r="D32" s="13"/>
      <c r="E32" s="719"/>
      <c r="F32" s="715"/>
      <c r="G32" s="714"/>
    </row>
    <row r="33" spans="1:7" ht="15" customHeight="1" thickBot="1">
      <c r="A33" s="714"/>
      <c r="B33" s="715"/>
      <c r="C33" s="718"/>
      <c r="D33" s="13"/>
      <c r="E33" s="719"/>
      <c r="F33" s="715"/>
      <c r="G33" s="722"/>
    </row>
    <row r="34" spans="1:7" ht="15" customHeight="1" thickTop="1">
      <c r="A34" s="723"/>
      <c r="B34" s="724" t="s">
        <v>332</v>
      </c>
      <c r="C34" s="724"/>
      <c r="D34" s="725"/>
      <c r="E34" s="726"/>
      <c r="F34" s="727">
        <f>SUM(F6:F33)</f>
        <v>0</v>
      </c>
      <c r="G34" s="728"/>
    </row>
    <row r="35" spans="1:7" ht="15" customHeight="1">
      <c r="A35" s="12" t="s">
        <v>333</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B7" sqref="AB7"/>
    </sheetView>
  </sheetViews>
  <sheetFormatPr defaultRowHeight="14.25"/>
  <cols>
    <col min="1" max="1" width="25.5" style="190" customWidth="1"/>
    <col min="2" max="2" width="14" style="190" customWidth="1"/>
    <col min="3" max="3" width="12.125" style="190" customWidth="1"/>
    <col min="4" max="4" width="19.25" style="190" customWidth="1"/>
    <col min="5" max="5" width="17.375" style="190" customWidth="1"/>
    <col min="6" max="6" width="28.5" style="190" customWidth="1"/>
    <col min="7" max="7" width="53.5" style="190" customWidth="1"/>
    <col min="8" max="256" width="9" style="190"/>
    <col min="257" max="257" width="25.5" style="190" customWidth="1"/>
    <col min="258" max="258" width="14" style="190" customWidth="1"/>
    <col min="259" max="259" width="12.125" style="190" customWidth="1"/>
    <col min="260" max="260" width="19.25" style="190" customWidth="1"/>
    <col min="261" max="261" width="17.375" style="190" customWidth="1"/>
    <col min="262" max="262" width="28.5" style="190" customWidth="1"/>
    <col min="263" max="263" width="53.5" style="190" customWidth="1"/>
    <col min="264" max="512" width="9" style="190"/>
    <col min="513" max="513" width="25.5" style="190" customWidth="1"/>
    <col min="514" max="514" width="14" style="190" customWidth="1"/>
    <col min="515" max="515" width="12.125" style="190" customWidth="1"/>
    <col min="516" max="516" width="19.25" style="190" customWidth="1"/>
    <col min="517" max="517" width="17.375" style="190" customWidth="1"/>
    <col min="518" max="518" width="28.5" style="190" customWidth="1"/>
    <col min="519" max="519" width="53.5" style="190" customWidth="1"/>
    <col min="520" max="768" width="9" style="190"/>
    <col min="769" max="769" width="25.5" style="190" customWidth="1"/>
    <col min="770" max="770" width="14" style="190" customWidth="1"/>
    <col min="771" max="771" width="12.125" style="190" customWidth="1"/>
    <col min="772" max="772" width="19.25" style="190" customWidth="1"/>
    <col min="773" max="773" width="17.375" style="190" customWidth="1"/>
    <col min="774" max="774" width="28.5" style="190" customWidth="1"/>
    <col min="775" max="775" width="53.5" style="190" customWidth="1"/>
    <col min="776" max="1024" width="9" style="190"/>
    <col min="1025" max="1025" width="25.5" style="190" customWidth="1"/>
    <col min="1026" max="1026" width="14" style="190" customWidth="1"/>
    <col min="1027" max="1027" width="12.125" style="190" customWidth="1"/>
    <col min="1028" max="1028" width="19.25" style="190" customWidth="1"/>
    <col min="1029" max="1029" width="17.375" style="190" customWidth="1"/>
    <col min="1030" max="1030" width="28.5" style="190" customWidth="1"/>
    <col min="1031" max="1031" width="53.5" style="190" customWidth="1"/>
    <col min="1032" max="1280" width="9" style="190"/>
    <col min="1281" max="1281" width="25.5" style="190" customWidth="1"/>
    <col min="1282" max="1282" width="14" style="190" customWidth="1"/>
    <col min="1283" max="1283" width="12.125" style="190" customWidth="1"/>
    <col min="1284" max="1284" width="19.25" style="190" customWidth="1"/>
    <col min="1285" max="1285" width="17.375" style="190" customWidth="1"/>
    <col min="1286" max="1286" width="28.5" style="190" customWidth="1"/>
    <col min="1287" max="1287" width="53.5" style="190" customWidth="1"/>
    <col min="1288" max="1536" width="9" style="190"/>
    <col min="1537" max="1537" width="25.5" style="190" customWidth="1"/>
    <col min="1538" max="1538" width="14" style="190" customWidth="1"/>
    <col min="1539" max="1539" width="12.125" style="190" customWidth="1"/>
    <col min="1540" max="1540" width="19.25" style="190" customWidth="1"/>
    <col min="1541" max="1541" width="17.375" style="190" customWidth="1"/>
    <col min="1542" max="1542" width="28.5" style="190" customWidth="1"/>
    <col min="1543" max="1543" width="53.5" style="190" customWidth="1"/>
    <col min="1544" max="1792" width="9" style="190"/>
    <col min="1793" max="1793" width="25.5" style="190" customWidth="1"/>
    <col min="1794" max="1794" width="14" style="190" customWidth="1"/>
    <col min="1795" max="1795" width="12.125" style="190" customWidth="1"/>
    <col min="1796" max="1796" width="19.25" style="190" customWidth="1"/>
    <col min="1797" max="1797" width="17.375" style="190" customWidth="1"/>
    <col min="1798" max="1798" width="28.5" style="190" customWidth="1"/>
    <col min="1799" max="1799" width="53.5" style="190" customWidth="1"/>
    <col min="1800" max="2048" width="9" style="190"/>
    <col min="2049" max="2049" width="25.5" style="190" customWidth="1"/>
    <col min="2050" max="2050" width="14" style="190" customWidth="1"/>
    <col min="2051" max="2051" width="12.125" style="190" customWidth="1"/>
    <col min="2052" max="2052" width="19.25" style="190" customWidth="1"/>
    <col min="2053" max="2053" width="17.375" style="190" customWidth="1"/>
    <col min="2054" max="2054" width="28.5" style="190" customWidth="1"/>
    <col min="2055" max="2055" width="53.5" style="190" customWidth="1"/>
    <col min="2056" max="2304" width="9" style="190"/>
    <col min="2305" max="2305" width="25.5" style="190" customWidth="1"/>
    <col min="2306" max="2306" width="14" style="190" customWidth="1"/>
    <col min="2307" max="2307" width="12.125" style="190" customWidth="1"/>
    <col min="2308" max="2308" width="19.25" style="190" customWidth="1"/>
    <col min="2309" max="2309" width="17.375" style="190" customWidth="1"/>
    <col min="2310" max="2310" width="28.5" style="190" customWidth="1"/>
    <col min="2311" max="2311" width="53.5" style="190" customWidth="1"/>
    <col min="2312" max="2560" width="9" style="190"/>
    <col min="2561" max="2561" width="25.5" style="190" customWidth="1"/>
    <col min="2562" max="2562" width="14" style="190" customWidth="1"/>
    <col min="2563" max="2563" width="12.125" style="190" customWidth="1"/>
    <col min="2564" max="2564" width="19.25" style="190" customWidth="1"/>
    <col min="2565" max="2565" width="17.375" style="190" customWidth="1"/>
    <col min="2566" max="2566" width="28.5" style="190" customWidth="1"/>
    <col min="2567" max="2567" width="53.5" style="190" customWidth="1"/>
    <col min="2568" max="2816" width="9" style="190"/>
    <col min="2817" max="2817" width="25.5" style="190" customWidth="1"/>
    <col min="2818" max="2818" width="14" style="190" customWidth="1"/>
    <col min="2819" max="2819" width="12.125" style="190" customWidth="1"/>
    <col min="2820" max="2820" width="19.25" style="190" customWidth="1"/>
    <col min="2821" max="2821" width="17.375" style="190" customWidth="1"/>
    <col min="2822" max="2822" width="28.5" style="190" customWidth="1"/>
    <col min="2823" max="2823" width="53.5" style="190" customWidth="1"/>
    <col min="2824" max="3072" width="9" style="190"/>
    <col min="3073" max="3073" width="25.5" style="190" customWidth="1"/>
    <col min="3074" max="3074" width="14" style="190" customWidth="1"/>
    <col min="3075" max="3075" width="12.125" style="190" customWidth="1"/>
    <col min="3076" max="3076" width="19.25" style="190" customWidth="1"/>
    <col min="3077" max="3077" width="17.375" style="190" customWidth="1"/>
    <col min="3078" max="3078" width="28.5" style="190" customWidth="1"/>
    <col min="3079" max="3079" width="53.5" style="190" customWidth="1"/>
    <col min="3080" max="3328" width="9" style="190"/>
    <col min="3329" max="3329" width="25.5" style="190" customWidth="1"/>
    <col min="3330" max="3330" width="14" style="190" customWidth="1"/>
    <col min="3331" max="3331" width="12.125" style="190" customWidth="1"/>
    <col min="3332" max="3332" width="19.25" style="190" customWidth="1"/>
    <col min="3333" max="3333" width="17.375" style="190" customWidth="1"/>
    <col min="3334" max="3334" width="28.5" style="190" customWidth="1"/>
    <col min="3335" max="3335" width="53.5" style="190" customWidth="1"/>
    <col min="3336" max="3584" width="9" style="190"/>
    <col min="3585" max="3585" width="25.5" style="190" customWidth="1"/>
    <col min="3586" max="3586" width="14" style="190" customWidth="1"/>
    <col min="3587" max="3587" width="12.125" style="190" customWidth="1"/>
    <col min="3588" max="3588" width="19.25" style="190" customWidth="1"/>
    <col min="3589" max="3589" width="17.375" style="190" customWidth="1"/>
    <col min="3590" max="3590" width="28.5" style="190" customWidth="1"/>
    <col min="3591" max="3591" width="53.5" style="190" customWidth="1"/>
    <col min="3592" max="3840" width="9" style="190"/>
    <col min="3841" max="3841" width="25.5" style="190" customWidth="1"/>
    <col min="3842" max="3842" width="14" style="190" customWidth="1"/>
    <col min="3843" max="3843" width="12.125" style="190" customWidth="1"/>
    <col min="3844" max="3844" width="19.25" style="190" customWidth="1"/>
    <col min="3845" max="3845" width="17.375" style="190" customWidth="1"/>
    <col min="3846" max="3846" width="28.5" style="190" customWidth="1"/>
    <col min="3847" max="3847" width="53.5" style="190" customWidth="1"/>
    <col min="3848" max="4096" width="9" style="190"/>
    <col min="4097" max="4097" width="25.5" style="190" customWidth="1"/>
    <col min="4098" max="4098" width="14" style="190" customWidth="1"/>
    <col min="4099" max="4099" width="12.125" style="190" customWidth="1"/>
    <col min="4100" max="4100" width="19.25" style="190" customWidth="1"/>
    <col min="4101" max="4101" width="17.375" style="190" customWidth="1"/>
    <col min="4102" max="4102" width="28.5" style="190" customWidth="1"/>
    <col min="4103" max="4103" width="53.5" style="190" customWidth="1"/>
    <col min="4104" max="4352" width="9" style="190"/>
    <col min="4353" max="4353" width="25.5" style="190" customWidth="1"/>
    <col min="4354" max="4354" width="14" style="190" customWidth="1"/>
    <col min="4355" max="4355" width="12.125" style="190" customWidth="1"/>
    <col min="4356" max="4356" width="19.25" style="190" customWidth="1"/>
    <col min="4357" max="4357" width="17.375" style="190" customWidth="1"/>
    <col min="4358" max="4358" width="28.5" style="190" customWidth="1"/>
    <col min="4359" max="4359" width="53.5" style="190" customWidth="1"/>
    <col min="4360" max="4608" width="9" style="190"/>
    <col min="4609" max="4609" width="25.5" style="190" customWidth="1"/>
    <col min="4610" max="4610" width="14" style="190" customWidth="1"/>
    <col min="4611" max="4611" width="12.125" style="190" customWidth="1"/>
    <col min="4612" max="4612" width="19.25" style="190" customWidth="1"/>
    <col min="4613" max="4613" width="17.375" style="190" customWidth="1"/>
    <col min="4614" max="4614" width="28.5" style="190" customWidth="1"/>
    <col min="4615" max="4615" width="53.5" style="190" customWidth="1"/>
    <col min="4616" max="4864" width="9" style="190"/>
    <col min="4865" max="4865" width="25.5" style="190" customWidth="1"/>
    <col min="4866" max="4866" width="14" style="190" customWidth="1"/>
    <col min="4867" max="4867" width="12.125" style="190" customWidth="1"/>
    <col min="4868" max="4868" width="19.25" style="190" customWidth="1"/>
    <col min="4869" max="4869" width="17.375" style="190" customWidth="1"/>
    <col min="4870" max="4870" width="28.5" style="190" customWidth="1"/>
    <col min="4871" max="4871" width="53.5" style="190" customWidth="1"/>
    <col min="4872" max="5120" width="9" style="190"/>
    <col min="5121" max="5121" width="25.5" style="190" customWidth="1"/>
    <col min="5122" max="5122" width="14" style="190" customWidth="1"/>
    <col min="5123" max="5123" width="12.125" style="190" customWidth="1"/>
    <col min="5124" max="5124" width="19.25" style="190" customWidth="1"/>
    <col min="5125" max="5125" width="17.375" style="190" customWidth="1"/>
    <col min="5126" max="5126" width="28.5" style="190" customWidth="1"/>
    <col min="5127" max="5127" width="53.5" style="190" customWidth="1"/>
    <col min="5128" max="5376" width="9" style="190"/>
    <col min="5377" max="5377" width="25.5" style="190" customWidth="1"/>
    <col min="5378" max="5378" width="14" style="190" customWidth="1"/>
    <col min="5379" max="5379" width="12.125" style="190" customWidth="1"/>
    <col min="5380" max="5380" width="19.25" style="190" customWidth="1"/>
    <col min="5381" max="5381" width="17.375" style="190" customWidth="1"/>
    <col min="5382" max="5382" width="28.5" style="190" customWidth="1"/>
    <col min="5383" max="5383" width="53.5" style="190" customWidth="1"/>
    <col min="5384" max="5632" width="9" style="190"/>
    <col min="5633" max="5633" width="25.5" style="190" customWidth="1"/>
    <col min="5634" max="5634" width="14" style="190" customWidth="1"/>
    <col min="5635" max="5635" width="12.125" style="190" customWidth="1"/>
    <col min="5636" max="5636" width="19.25" style="190" customWidth="1"/>
    <col min="5637" max="5637" width="17.375" style="190" customWidth="1"/>
    <col min="5638" max="5638" width="28.5" style="190" customWidth="1"/>
    <col min="5639" max="5639" width="53.5" style="190" customWidth="1"/>
    <col min="5640" max="5888" width="9" style="190"/>
    <col min="5889" max="5889" width="25.5" style="190" customWidth="1"/>
    <col min="5890" max="5890" width="14" style="190" customWidth="1"/>
    <col min="5891" max="5891" width="12.125" style="190" customWidth="1"/>
    <col min="5892" max="5892" width="19.25" style="190" customWidth="1"/>
    <col min="5893" max="5893" width="17.375" style="190" customWidth="1"/>
    <col min="5894" max="5894" width="28.5" style="190" customWidth="1"/>
    <col min="5895" max="5895" width="53.5" style="190" customWidth="1"/>
    <col min="5896" max="6144" width="9" style="190"/>
    <col min="6145" max="6145" width="25.5" style="190" customWidth="1"/>
    <col min="6146" max="6146" width="14" style="190" customWidth="1"/>
    <col min="6147" max="6147" width="12.125" style="190" customWidth="1"/>
    <col min="6148" max="6148" width="19.25" style="190" customWidth="1"/>
    <col min="6149" max="6149" width="17.375" style="190" customWidth="1"/>
    <col min="6150" max="6150" width="28.5" style="190" customWidth="1"/>
    <col min="6151" max="6151" width="53.5" style="190" customWidth="1"/>
    <col min="6152" max="6400" width="9" style="190"/>
    <col min="6401" max="6401" width="25.5" style="190" customWidth="1"/>
    <col min="6402" max="6402" width="14" style="190" customWidth="1"/>
    <col min="6403" max="6403" width="12.125" style="190" customWidth="1"/>
    <col min="6404" max="6404" width="19.25" style="190" customWidth="1"/>
    <col min="6405" max="6405" width="17.375" style="190" customWidth="1"/>
    <col min="6406" max="6406" width="28.5" style="190" customWidth="1"/>
    <col min="6407" max="6407" width="53.5" style="190" customWidth="1"/>
    <col min="6408" max="6656" width="9" style="190"/>
    <col min="6657" max="6657" width="25.5" style="190" customWidth="1"/>
    <col min="6658" max="6658" width="14" style="190" customWidth="1"/>
    <col min="6659" max="6659" width="12.125" style="190" customWidth="1"/>
    <col min="6660" max="6660" width="19.25" style="190" customWidth="1"/>
    <col min="6661" max="6661" width="17.375" style="190" customWidth="1"/>
    <col min="6662" max="6662" width="28.5" style="190" customWidth="1"/>
    <col min="6663" max="6663" width="53.5" style="190" customWidth="1"/>
    <col min="6664" max="6912" width="9" style="190"/>
    <col min="6913" max="6913" width="25.5" style="190" customWidth="1"/>
    <col min="6914" max="6914" width="14" style="190" customWidth="1"/>
    <col min="6915" max="6915" width="12.125" style="190" customWidth="1"/>
    <col min="6916" max="6916" width="19.25" style="190" customWidth="1"/>
    <col min="6917" max="6917" width="17.375" style="190" customWidth="1"/>
    <col min="6918" max="6918" width="28.5" style="190" customWidth="1"/>
    <col min="6919" max="6919" width="53.5" style="190" customWidth="1"/>
    <col min="6920" max="7168" width="9" style="190"/>
    <col min="7169" max="7169" width="25.5" style="190" customWidth="1"/>
    <col min="7170" max="7170" width="14" style="190" customWidth="1"/>
    <col min="7171" max="7171" width="12.125" style="190" customWidth="1"/>
    <col min="7172" max="7172" width="19.25" style="190" customWidth="1"/>
    <col min="7173" max="7173" width="17.375" style="190" customWidth="1"/>
    <col min="7174" max="7174" width="28.5" style="190" customWidth="1"/>
    <col min="7175" max="7175" width="53.5" style="190" customWidth="1"/>
    <col min="7176" max="7424" width="9" style="190"/>
    <col min="7425" max="7425" width="25.5" style="190" customWidth="1"/>
    <col min="7426" max="7426" width="14" style="190" customWidth="1"/>
    <col min="7427" max="7427" width="12.125" style="190" customWidth="1"/>
    <col min="7428" max="7428" width="19.25" style="190" customWidth="1"/>
    <col min="7429" max="7429" width="17.375" style="190" customWidth="1"/>
    <col min="7430" max="7430" width="28.5" style="190" customWidth="1"/>
    <col min="7431" max="7431" width="53.5" style="190" customWidth="1"/>
    <col min="7432" max="7680" width="9" style="190"/>
    <col min="7681" max="7681" width="25.5" style="190" customWidth="1"/>
    <col min="7682" max="7682" width="14" style="190" customWidth="1"/>
    <col min="7683" max="7683" width="12.125" style="190" customWidth="1"/>
    <col min="7684" max="7684" width="19.25" style="190" customWidth="1"/>
    <col min="7685" max="7685" width="17.375" style="190" customWidth="1"/>
    <col min="7686" max="7686" width="28.5" style="190" customWidth="1"/>
    <col min="7687" max="7687" width="53.5" style="190" customWidth="1"/>
    <col min="7688" max="7936" width="9" style="190"/>
    <col min="7937" max="7937" width="25.5" style="190" customWidth="1"/>
    <col min="7938" max="7938" width="14" style="190" customWidth="1"/>
    <col min="7939" max="7939" width="12.125" style="190" customWidth="1"/>
    <col min="7940" max="7940" width="19.25" style="190" customWidth="1"/>
    <col min="7941" max="7941" width="17.375" style="190" customWidth="1"/>
    <col min="7942" max="7942" width="28.5" style="190" customWidth="1"/>
    <col min="7943" max="7943" width="53.5" style="190" customWidth="1"/>
    <col min="7944" max="8192" width="9" style="190"/>
    <col min="8193" max="8193" width="25.5" style="190" customWidth="1"/>
    <col min="8194" max="8194" width="14" style="190" customWidth="1"/>
    <col min="8195" max="8195" width="12.125" style="190" customWidth="1"/>
    <col min="8196" max="8196" width="19.25" style="190" customWidth="1"/>
    <col min="8197" max="8197" width="17.375" style="190" customWidth="1"/>
    <col min="8198" max="8198" width="28.5" style="190" customWidth="1"/>
    <col min="8199" max="8199" width="53.5" style="190" customWidth="1"/>
    <col min="8200" max="8448" width="9" style="190"/>
    <col min="8449" max="8449" width="25.5" style="190" customWidth="1"/>
    <col min="8450" max="8450" width="14" style="190" customWidth="1"/>
    <col min="8451" max="8451" width="12.125" style="190" customWidth="1"/>
    <col min="8452" max="8452" width="19.25" style="190" customWidth="1"/>
    <col min="8453" max="8453" width="17.375" style="190" customWidth="1"/>
    <col min="8454" max="8454" width="28.5" style="190" customWidth="1"/>
    <col min="8455" max="8455" width="53.5" style="190" customWidth="1"/>
    <col min="8456" max="8704" width="9" style="190"/>
    <col min="8705" max="8705" width="25.5" style="190" customWidth="1"/>
    <col min="8706" max="8706" width="14" style="190" customWidth="1"/>
    <col min="8707" max="8707" width="12.125" style="190" customWidth="1"/>
    <col min="8708" max="8708" width="19.25" style="190" customWidth="1"/>
    <col min="8709" max="8709" width="17.375" style="190" customWidth="1"/>
    <col min="8710" max="8710" width="28.5" style="190" customWidth="1"/>
    <col min="8711" max="8711" width="53.5" style="190" customWidth="1"/>
    <col min="8712" max="8960" width="9" style="190"/>
    <col min="8961" max="8961" width="25.5" style="190" customWidth="1"/>
    <col min="8962" max="8962" width="14" style="190" customWidth="1"/>
    <col min="8963" max="8963" width="12.125" style="190" customWidth="1"/>
    <col min="8964" max="8964" width="19.25" style="190" customWidth="1"/>
    <col min="8965" max="8965" width="17.375" style="190" customWidth="1"/>
    <col min="8966" max="8966" width="28.5" style="190" customWidth="1"/>
    <col min="8967" max="8967" width="53.5" style="190" customWidth="1"/>
    <col min="8968" max="9216" width="9" style="190"/>
    <col min="9217" max="9217" width="25.5" style="190" customWidth="1"/>
    <col min="9218" max="9218" width="14" style="190" customWidth="1"/>
    <col min="9219" max="9219" width="12.125" style="190" customWidth="1"/>
    <col min="9220" max="9220" width="19.25" style="190" customWidth="1"/>
    <col min="9221" max="9221" width="17.375" style="190" customWidth="1"/>
    <col min="9222" max="9222" width="28.5" style="190" customWidth="1"/>
    <col min="9223" max="9223" width="53.5" style="190" customWidth="1"/>
    <col min="9224" max="9472" width="9" style="190"/>
    <col min="9473" max="9473" width="25.5" style="190" customWidth="1"/>
    <col min="9474" max="9474" width="14" style="190" customWidth="1"/>
    <col min="9475" max="9475" width="12.125" style="190" customWidth="1"/>
    <col min="9476" max="9476" width="19.25" style="190" customWidth="1"/>
    <col min="9477" max="9477" width="17.375" style="190" customWidth="1"/>
    <col min="9478" max="9478" width="28.5" style="190" customWidth="1"/>
    <col min="9479" max="9479" width="53.5" style="190" customWidth="1"/>
    <col min="9480" max="9728" width="9" style="190"/>
    <col min="9729" max="9729" width="25.5" style="190" customWidth="1"/>
    <col min="9730" max="9730" width="14" style="190" customWidth="1"/>
    <col min="9731" max="9731" width="12.125" style="190" customWidth="1"/>
    <col min="9732" max="9732" width="19.25" style="190" customWidth="1"/>
    <col min="9733" max="9733" width="17.375" style="190" customWidth="1"/>
    <col min="9734" max="9734" width="28.5" style="190" customWidth="1"/>
    <col min="9735" max="9735" width="53.5" style="190" customWidth="1"/>
    <col min="9736" max="9984" width="9" style="190"/>
    <col min="9985" max="9985" width="25.5" style="190" customWidth="1"/>
    <col min="9986" max="9986" width="14" style="190" customWidth="1"/>
    <col min="9987" max="9987" width="12.125" style="190" customWidth="1"/>
    <col min="9988" max="9988" width="19.25" style="190" customWidth="1"/>
    <col min="9989" max="9989" width="17.375" style="190" customWidth="1"/>
    <col min="9990" max="9990" width="28.5" style="190" customWidth="1"/>
    <col min="9991" max="9991" width="53.5" style="190" customWidth="1"/>
    <col min="9992" max="10240" width="9" style="190"/>
    <col min="10241" max="10241" width="25.5" style="190" customWidth="1"/>
    <col min="10242" max="10242" width="14" style="190" customWidth="1"/>
    <col min="10243" max="10243" width="12.125" style="190" customWidth="1"/>
    <col min="10244" max="10244" width="19.25" style="190" customWidth="1"/>
    <col min="10245" max="10245" width="17.375" style="190" customWidth="1"/>
    <col min="10246" max="10246" width="28.5" style="190" customWidth="1"/>
    <col min="10247" max="10247" width="53.5" style="190" customWidth="1"/>
    <col min="10248" max="10496" width="9" style="190"/>
    <col min="10497" max="10497" width="25.5" style="190" customWidth="1"/>
    <col min="10498" max="10498" width="14" style="190" customWidth="1"/>
    <col min="10499" max="10499" width="12.125" style="190" customWidth="1"/>
    <col min="10500" max="10500" width="19.25" style="190" customWidth="1"/>
    <col min="10501" max="10501" width="17.375" style="190" customWidth="1"/>
    <col min="10502" max="10502" width="28.5" style="190" customWidth="1"/>
    <col min="10503" max="10503" width="53.5" style="190" customWidth="1"/>
    <col min="10504" max="10752" width="9" style="190"/>
    <col min="10753" max="10753" width="25.5" style="190" customWidth="1"/>
    <col min="10754" max="10754" width="14" style="190" customWidth="1"/>
    <col min="10755" max="10755" width="12.125" style="190" customWidth="1"/>
    <col min="10756" max="10756" width="19.25" style="190" customWidth="1"/>
    <col min="10757" max="10757" width="17.375" style="190" customWidth="1"/>
    <col min="10758" max="10758" width="28.5" style="190" customWidth="1"/>
    <col min="10759" max="10759" width="53.5" style="190" customWidth="1"/>
    <col min="10760" max="11008" width="9" style="190"/>
    <col min="11009" max="11009" width="25.5" style="190" customWidth="1"/>
    <col min="11010" max="11010" width="14" style="190" customWidth="1"/>
    <col min="11011" max="11011" width="12.125" style="190" customWidth="1"/>
    <col min="11012" max="11012" width="19.25" style="190" customWidth="1"/>
    <col min="11013" max="11013" width="17.375" style="190" customWidth="1"/>
    <col min="11014" max="11014" width="28.5" style="190" customWidth="1"/>
    <col min="11015" max="11015" width="53.5" style="190" customWidth="1"/>
    <col min="11016" max="11264" width="9" style="190"/>
    <col min="11265" max="11265" width="25.5" style="190" customWidth="1"/>
    <col min="11266" max="11266" width="14" style="190" customWidth="1"/>
    <col min="11267" max="11267" width="12.125" style="190" customWidth="1"/>
    <col min="11268" max="11268" width="19.25" style="190" customWidth="1"/>
    <col min="11269" max="11269" width="17.375" style="190" customWidth="1"/>
    <col min="11270" max="11270" width="28.5" style="190" customWidth="1"/>
    <col min="11271" max="11271" width="53.5" style="190" customWidth="1"/>
    <col min="11272" max="11520" width="9" style="190"/>
    <col min="11521" max="11521" width="25.5" style="190" customWidth="1"/>
    <col min="11522" max="11522" width="14" style="190" customWidth="1"/>
    <col min="11523" max="11523" width="12.125" style="190" customWidth="1"/>
    <col min="11524" max="11524" width="19.25" style="190" customWidth="1"/>
    <col min="11525" max="11525" width="17.375" style="190" customWidth="1"/>
    <col min="11526" max="11526" width="28.5" style="190" customWidth="1"/>
    <col min="11527" max="11527" width="53.5" style="190" customWidth="1"/>
    <col min="11528" max="11776" width="9" style="190"/>
    <col min="11777" max="11777" width="25.5" style="190" customWidth="1"/>
    <col min="11778" max="11778" width="14" style="190" customWidth="1"/>
    <col min="11779" max="11779" width="12.125" style="190" customWidth="1"/>
    <col min="11780" max="11780" width="19.25" style="190" customWidth="1"/>
    <col min="11781" max="11781" width="17.375" style="190" customWidth="1"/>
    <col min="11782" max="11782" width="28.5" style="190" customWidth="1"/>
    <col min="11783" max="11783" width="53.5" style="190" customWidth="1"/>
    <col min="11784" max="12032" width="9" style="190"/>
    <col min="12033" max="12033" width="25.5" style="190" customWidth="1"/>
    <col min="12034" max="12034" width="14" style="190" customWidth="1"/>
    <col min="12035" max="12035" width="12.125" style="190" customWidth="1"/>
    <col min="12036" max="12036" width="19.25" style="190" customWidth="1"/>
    <col min="12037" max="12037" width="17.375" style="190" customWidth="1"/>
    <col min="12038" max="12038" width="28.5" style="190" customWidth="1"/>
    <col min="12039" max="12039" width="53.5" style="190" customWidth="1"/>
    <col min="12040" max="12288" width="9" style="190"/>
    <col min="12289" max="12289" width="25.5" style="190" customWidth="1"/>
    <col min="12290" max="12290" width="14" style="190" customWidth="1"/>
    <col min="12291" max="12291" width="12.125" style="190" customWidth="1"/>
    <col min="12292" max="12292" width="19.25" style="190" customWidth="1"/>
    <col min="12293" max="12293" width="17.375" style="190" customWidth="1"/>
    <col min="12294" max="12294" width="28.5" style="190" customWidth="1"/>
    <col min="12295" max="12295" width="53.5" style="190" customWidth="1"/>
    <col min="12296" max="12544" width="9" style="190"/>
    <col min="12545" max="12545" width="25.5" style="190" customWidth="1"/>
    <col min="12546" max="12546" width="14" style="190" customWidth="1"/>
    <col min="12547" max="12547" width="12.125" style="190" customWidth="1"/>
    <col min="12548" max="12548" width="19.25" style="190" customWidth="1"/>
    <col min="12549" max="12549" width="17.375" style="190" customWidth="1"/>
    <col min="12550" max="12550" width="28.5" style="190" customWidth="1"/>
    <col min="12551" max="12551" width="53.5" style="190" customWidth="1"/>
    <col min="12552" max="12800" width="9" style="190"/>
    <col min="12801" max="12801" width="25.5" style="190" customWidth="1"/>
    <col min="12802" max="12802" width="14" style="190" customWidth="1"/>
    <col min="12803" max="12803" width="12.125" style="190" customWidth="1"/>
    <col min="12804" max="12804" width="19.25" style="190" customWidth="1"/>
    <col min="12805" max="12805" width="17.375" style="190" customWidth="1"/>
    <col min="12806" max="12806" width="28.5" style="190" customWidth="1"/>
    <col min="12807" max="12807" width="53.5" style="190" customWidth="1"/>
    <col min="12808" max="13056" width="9" style="190"/>
    <col min="13057" max="13057" width="25.5" style="190" customWidth="1"/>
    <col min="13058" max="13058" width="14" style="190" customWidth="1"/>
    <col min="13059" max="13059" width="12.125" style="190" customWidth="1"/>
    <col min="13060" max="13060" width="19.25" style="190" customWidth="1"/>
    <col min="13061" max="13061" width="17.375" style="190" customWidth="1"/>
    <col min="13062" max="13062" width="28.5" style="190" customWidth="1"/>
    <col min="13063" max="13063" width="53.5" style="190" customWidth="1"/>
    <col min="13064" max="13312" width="9" style="190"/>
    <col min="13313" max="13313" width="25.5" style="190" customWidth="1"/>
    <col min="13314" max="13314" width="14" style="190" customWidth="1"/>
    <col min="13315" max="13315" width="12.125" style="190" customWidth="1"/>
    <col min="13316" max="13316" width="19.25" style="190" customWidth="1"/>
    <col min="13317" max="13317" width="17.375" style="190" customWidth="1"/>
    <col min="13318" max="13318" width="28.5" style="190" customWidth="1"/>
    <col min="13319" max="13319" width="53.5" style="190" customWidth="1"/>
    <col min="13320" max="13568" width="9" style="190"/>
    <col min="13569" max="13569" width="25.5" style="190" customWidth="1"/>
    <col min="13570" max="13570" width="14" style="190" customWidth="1"/>
    <col min="13571" max="13571" width="12.125" style="190" customWidth="1"/>
    <col min="13572" max="13572" width="19.25" style="190" customWidth="1"/>
    <col min="13573" max="13573" width="17.375" style="190" customWidth="1"/>
    <col min="13574" max="13574" width="28.5" style="190" customWidth="1"/>
    <col min="13575" max="13575" width="53.5" style="190" customWidth="1"/>
    <col min="13576" max="13824" width="9" style="190"/>
    <col min="13825" max="13825" width="25.5" style="190" customWidth="1"/>
    <col min="13826" max="13826" width="14" style="190" customWidth="1"/>
    <col min="13827" max="13827" width="12.125" style="190" customWidth="1"/>
    <col min="13828" max="13828" width="19.25" style="190" customWidth="1"/>
    <col min="13829" max="13829" width="17.375" style="190" customWidth="1"/>
    <col min="13830" max="13830" width="28.5" style="190" customWidth="1"/>
    <col min="13831" max="13831" width="53.5" style="190" customWidth="1"/>
    <col min="13832" max="14080" width="9" style="190"/>
    <col min="14081" max="14081" width="25.5" style="190" customWidth="1"/>
    <col min="14082" max="14082" width="14" style="190" customWidth="1"/>
    <col min="14083" max="14083" width="12.125" style="190" customWidth="1"/>
    <col min="14084" max="14084" width="19.25" style="190" customWidth="1"/>
    <col min="14085" max="14085" width="17.375" style="190" customWidth="1"/>
    <col min="14086" max="14086" width="28.5" style="190" customWidth="1"/>
    <col min="14087" max="14087" width="53.5" style="190" customWidth="1"/>
    <col min="14088" max="14336" width="9" style="190"/>
    <col min="14337" max="14337" width="25.5" style="190" customWidth="1"/>
    <col min="14338" max="14338" width="14" style="190" customWidth="1"/>
    <col min="14339" max="14339" width="12.125" style="190" customWidth="1"/>
    <col min="14340" max="14340" width="19.25" style="190" customWidth="1"/>
    <col min="14341" max="14341" width="17.375" style="190" customWidth="1"/>
    <col min="14342" max="14342" width="28.5" style="190" customWidth="1"/>
    <col min="14343" max="14343" width="53.5" style="190" customWidth="1"/>
    <col min="14344" max="14592" width="9" style="190"/>
    <col min="14593" max="14593" width="25.5" style="190" customWidth="1"/>
    <col min="14594" max="14594" width="14" style="190" customWidth="1"/>
    <col min="14595" max="14595" width="12.125" style="190" customWidth="1"/>
    <col min="14596" max="14596" width="19.25" style="190" customWidth="1"/>
    <col min="14597" max="14597" width="17.375" style="190" customWidth="1"/>
    <col min="14598" max="14598" width="28.5" style="190" customWidth="1"/>
    <col min="14599" max="14599" width="53.5" style="190" customWidth="1"/>
    <col min="14600" max="14848" width="9" style="190"/>
    <col min="14849" max="14849" width="25.5" style="190" customWidth="1"/>
    <col min="14850" max="14850" width="14" style="190" customWidth="1"/>
    <col min="14851" max="14851" width="12.125" style="190" customWidth="1"/>
    <col min="14852" max="14852" width="19.25" style="190" customWidth="1"/>
    <col min="14853" max="14853" width="17.375" style="190" customWidth="1"/>
    <col min="14854" max="14854" width="28.5" style="190" customWidth="1"/>
    <col min="14855" max="14855" width="53.5" style="190" customWidth="1"/>
    <col min="14856" max="15104" width="9" style="190"/>
    <col min="15105" max="15105" width="25.5" style="190" customWidth="1"/>
    <col min="15106" max="15106" width="14" style="190" customWidth="1"/>
    <col min="15107" max="15107" width="12.125" style="190" customWidth="1"/>
    <col min="15108" max="15108" width="19.25" style="190" customWidth="1"/>
    <col min="15109" max="15109" width="17.375" style="190" customWidth="1"/>
    <col min="15110" max="15110" width="28.5" style="190" customWidth="1"/>
    <col min="15111" max="15111" width="53.5" style="190" customWidth="1"/>
    <col min="15112" max="15360" width="9" style="190"/>
    <col min="15361" max="15361" width="25.5" style="190" customWidth="1"/>
    <col min="15362" max="15362" width="14" style="190" customWidth="1"/>
    <col min="15363" max="15363" width="12.125" style="190" customWidth="1"/>
    <col min="15364" max="15364" width="19.25" style="190" customWidth="1"/>
    <col min="15365" max="15365" width="17.375" style="190" customWidth="1"/>
    <col min="15366" max="15366" width="28.5" style="190" customWidth="1"/>
    <col min="15367" max="15367" width="53.5" style="190" customWidth="1"/>
    <col min="15368" max="15616" width="9" style="190"/>
    <col min="15617" max="15617" width="25.5" style="190" customWidth="1"/>
    <col min="15618" max="15618" width="14" style="190" customWidth="1"/>
    <col min="15619" max="15619" width="12.125" style="190" customWidth="1"/>
    <col min="15620" max="15620" width="19.25" style="190" customWidth="1"/>
    <col min="15621" max="15621" width="17.375" style="190" customWidth="1"/>
    <col min="15622" max="15622" width="28.5" style="190" customWidth="1"/>
    <col min="15623" max="15623" width="53.5" style="190" customWidth="1"/>
    <col min="15624" max="15872" width="9" style="190"/>
    <col min="15873" max="15873" width="25.5" style="190" customWidth="1"/>
    <col min="15874" max="15874" width="14" style="190" customWidth="1"/>
    <col min="15875" max="15875" width="12.125" style="190" customWidth="1"/>
    <col min="15876" max="15876" width="19.25" style="190" customWidth="1"/>
    <col min="15877" max="15877" width="17.375" style="190" customWidth="1"/>
    <col min="15878" max="15878" width="28.5" style="190" customWidth="1"/>
    <col min="15879" max="15879" width="53.5" style="190" customWidth="1"/>
    <col min="15880" max="16128" width="9" style="190"/>
    <col min="16129" max="16129" width="25.5" style="190" customWidth="1"/>
    <col min="16130" max="16130" width="14" style="190" customWidth="1"/>
    <col min="16131" max="16131" width="12.125" style="190" customWidth="1"/>
    <col min="16132" max="16132" width="19.25" style="190" customWidth="1"/>
    <col min="16133" max="16133" width="17.375" style="190" customWidth="1"/>
    <col min="16134" max="16134" width="28.5" style="190" customWidth="1"/>
    <col min="16135" max="16135" width="53.5" style="190" customWidth="1"/>
    <col min="16136" max="16384" width="9" style="190"/>
  </cols>
  <sheetData>
    <row r="1" spans="1:7" ht="19.5" customHeight="1">
      <c r="A1" s="190" t="s">
        <v>334</v>
      </c>
    </row>
    <row r="2" spans="1:7" ht="19.5" customHeight="1"/>
    <row r="3" spans="1:7" ht="30" customHeight="1">
      <c r="A3" s="729" t="s">
        <v>721</v>
      </c>
      <c r="B3" s="72"/>
    </row>
    <row r="4" spans="1:7" ht="24.75" customHeight="1" thickBot="1">
      <c r="G4" s="730" t="s">
        <v>336</v>
      </c>
    </row>
    <row r="5" spans="1:7" s="731" customFormat="1" ht="59.25" customHeight="1" thickTop="1" thickBot="1">
      <c r="A5" s="1210" t="s">
        <v>337</v>
      </c>
      <c r="B5" s="1213" t="s">
        <v>338</v>
      </c>
      <c r="C5" s="1213" t="s">
        <v>339</v>
      </c>
      <c r="D5" s="1216" t="s">
        <v>340</v>
      </c>
      <c r="E5" s="1531"/>
      <c r="F5" s="1532"/>
      <c r="G5" s="1219" t="s">
        <v>341</v>
      </c>
    </row>
    <row r="6" spans="1:7" s="731" customFormat="1" ht="24.75" customHeight="1" thickTop="1">
      <c r="A6" s="1211"/>
      <c r="B6" s="1214"/>
      <c r="C6" s="1214"/>
      <c r="D6" s="1224" t="s">
        <v>342</v>
      </c>
      <c r="E6" s="1225"/>
      <c r="F6" s="1225"/>
      <c r="G6" s="1220"/>
    </row>
    <row r="7" spans="1:7" s="731" customFormat="1" ht="24.75" customHeight="1" thickBot="1">
      <c r="A7" s="1211"/>
      <c r="B7" s="1214"/>
      <c r="C7" s="1215"/>
      <c r="D7" s="1226"/>
      <c r="E7" s="1227"/>
      <c r="F7" s="1228"/>
      <c r="G7" s="1221"/>
    </row>
    <row r="8" spans="1:7" s="731" customFormat="1" ht="24.75" customHeight="1" thickTop="1">
      <c r="A8" s="1211"/>
      <c r="B8" s="1214"/>
      <c r="C8" s="1215"/>
      <c r="D8" s="1229" t="s">
        <v>343</v>
      </c>
      <c r="E8" s="1231" t="s">
        <v>344</v>
      </c>
      <c r="F8" s="191" t="s">
        <v>345</v>
      </c>
      <c r="G8" s="1222"/>
    </row>
    <row r="9" spans="1:7" s="731" customFormat="1" ht="24.75" customHeight="1" thickBot="1">
      <c r="A9" s="1212"/>
      <c r="B9" s="1212"/>
      <c r="C9" s="1212"/>
      <c r="D9" s="1230"/>
      <c r="E9" s="1232"/>
      <c r="F9" s="192" t="s">
        <v>346</v>
      </c>
      <c r="G9" s="1223"/>
    </row>
    <row r="10" spans="1:7" s="733" customFormat="1" ht="49.5" customHeight="1" thickTop="1" thickBot="1">
      <c r="A10" s="193"/>
      <c r="B10" s="194"/>
      <c r="C10" s="195"/>
      <c r="D10" s="196"/>
      <c r="E10" s="197"/>
      <c r="F10" s="198">
        <f>(D10*12)+E10</f>
        <v>0</v>
      </c>
      <c r="G10" s="732"/>
    </row>
    <row r="11" spans="1:7" s="733" customFormat="1" ht="24.75" customHeight="1" thickTop="1">
      <c r="A11" s="578" t="s">
        <v>347</v>
      </c>
      <c r="B11" s="200"/>
      <c r="C11" s="200"/>
      <c r="D11" s="201"/>
      <c r="E11" s="202"/>
      <c r="F11" s="203"/>
    </row>
    <row r="12" spans="1:7" s="733" customFormat="1" ht="24.75" customHeight="1">
      <c r="A12" s="204" t="s">
        <v>348</v>
      </c>
      <c r="B12" s="200"/>
      <c r="C12" s="200"/>
      <c r="D12" s="201"/>
      <c r="E12" s="202"/>
      <c r="F12" s="203"/>
    </row>
    <row r="13" spans="1:7" s="733" customFormat="1" ht="24.75" customHeight="1">
      <c r="A13" s="1208" t="s">
        <v>349</v>
      </c>
      <c r="B13" s="1208"/>
      <c r="C13" s="1208"/>
      <c r="D13" s="1208"/>
      <c r="E13" s="1208"/>
      <c r="F13" s="1208"/>
      <c r="G13" s="1208"/>
    </row>
    <row r="14" spans="1:7" s="733" customFormat="1" ht="24.75" customHeight="1">
      <c r="A14" s="1208" t="s">
        <v>350</v>
      </c>
      <c r="B14" s="1208"/>
      <c r="C14" s="1208"/>
      <c r="D14" s="1208"/>
      <c r="E14" s="1208"/>
      <c r="F14" s="1208"/>
      <c r="G14" s="1208"/>
    </row>
    <row r="15" spans="1:7" s="733" customFormat="1" ht="24.75" customHeight="1">
      <c r="A15" s="1208" t="s">
        <v>351</v>
      </c>
      <c r="B15" s="1208"/>
      <c r="C15" s="1208"/>
      <c r="D15" s="1208"/>
      <c r="E15" s="1208"/>
      <c r="F15" s="1208"/>
      <c r="G15" s="1208"/>
    </row>
    <row r="16" spans="1:7" s="733" customFormat="1" ht="24.75" customHeight="1">
      <c r="A16" s="204" t="s">
        <v>352</v>
      </c>
      <c r="B16" s="200"/>
      <c r="C16" s="200"/>
      <c r="D16" s="201"/>
      <c r="E16" s="202"/>
      <c r="F16" s="203"/>
    </row>
    <row r="17" spans="1:7" s="733" customFormat="1" ht="24.75" customHeight="1">
      <c r="A17" s="205" t="s">
        <v>353</v>
      </c>
      <c r="B17" s="200"/>
      <c r="C17" s="200"/>
      <c r="D17" s="201"/>
      <c r="E17" s="202"/>
      <c r="F17" s="203"/>
    </row>
    <row r="18" spans="1:7" ht="24.75" customHeight="1">
      <c r="A18" s="190" t="s">
        <v>354</v>
      </c>
      <c r="B18" s="206"/>
      <c r="C18" s="206"/>
      <c r="D18" s="207"/>
      <c r="E18" s="208"/>
      <c r="F18" s="208"/>
    </row>
    <row r="19" spans="1:7" ht="24.75" customHeight="1">
      <c r="A19" s="190" t="s">
        <v>355</v>
      </c>
      <c r="B19" s="206"/>
      <c r="C19" s="206"/>
      <c r="D19" s="207"/>
      <c r="E19" s="208"/>
      <c r="F19" s="208"/>
    </row>
    <row r="20" spans="1:7" ht="24.75" customHeight="1">
      <c r="A20" s="190" t="s">
        <v>356</v>
      </c>
      <c r="B20" s="206"/>
      <c r="C20" s="206"/>
      <c r="D20" s="207"/>
      <c r="E20" s="208"/>
      <c r="F20" s="208"/>
    </row>
    <row r="21" spans="1:7" ht="24.75" customHeight="1">
      <c r="B21" s="206"/>
      <c r="C21" s="206"/>
      <c r="D21" s="207"/>
      <c r="E21" s="208"/>
      <c r="F21" s="208"/>
    </row>
    <row r="22" spans="1:7" s="733" customFormat="1" ht="24.75" customHeight="1">
      <c r="A22" s="205" t="s">
        <v>357</v>
      </c>
      <c r="B22" s="200"/>
      <c r="C22" s="200"/>
      <c r="D22" s="201"/>
      <c r="E22" s="202"/>
      <c r="F22" s="203"/>
    </row>
    <row r="23" spans="1:7" ht="24.75" customHeight="1">
      <c r="A23" s="190" t="s">
        <v>358</v>
      </c>
    </row>
    <row r="24" spans="1:7" ht="24.75" customHeight="1"/>
    <row r="25" spans="1:7" ht="24.75" customHeight="1">
      <c r="A25" s="190" t="s">
        <v>359</v>
      </c>
    </row>
    <row r="26" spans="1:7" ht="24.75" customHeight="1">
      <c r="A26" s="190" t="s">
        <v>360</v>
      </c>
    </row>
    <row r="27" spans="1:7" ht="24.75" customHeight="1">
      <c r="A27" s="1530" t="s">
        <v>722</v>
      </c>
      <c r="B27" s="1530"/>
      <c r="C27" s="1530"/>
      <c r="D27" s="1530"/>
      <c r="E27" s="1530"/>
      <c r="F27" s="1530"/>
      <c r="G27" s="1530"/>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5"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65"/>
  <sheetViews>
    <sheetView view="pageBreakPreview" topLeftCell="A144"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514</v>
      </c>
      <c r="B1" s="295"/>
      <c r="AA1" s="1" t="s">
        <v>362</v>
      </c>
    </row>
    <row r="2" spans="1:29" ht="9" customHeight="1"/>
    <row r="3" spans="1:29" ht="18.75" customHeight="1">
      <c r="A3" s="969" t="s">
        <v>515</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9" ht="9" customHeight="1"/>
    <row r="5" spans="1:29" ht="18.75" customHeight="1">
      <c r="L5" s="588"/>
      <c r="N5" s="73" t="s">
        <v>364</v>
      </c>
    </row>
    <row r="6" spans="1:29" ht="18.75" customHeight="1">
      <c r="N6" s="1233"/>
      <c r="O6" s="1233"/>
      <c r="P6" s="1233"/>
      <c r="Q6" s="1233"/>
      <c r="R6" s="1233"/>
      <c r="S6" s="1233"/>
      <c r="T6" s="1233"/>
      <c r="U6" s="1233"/>
      <c r="V6" s="1233"/>
      <c r="W6" s="1233"/>
      <c r="X6" s="1233"/>
      <c r="Y6" s="1233"/>
    </row>
    <row r="7" spans="1:29" ht="18.75" customHeight="1">
      <c r="A7" s="1" t="s">
        <v>365</v>
      </c>
      <c r="I7" s="146"/>
      <c r="J7" s="1" t="s">
        <v>366</v>
      </c>
      <c r="N7" s="586"/>
      <c r="O7" s="586"/>
      <c r="P7" s="586"/>
      <c r="Q7" s="586"/>
      <c r="R7" s="586"/>
      <c r="S7" s="586"/>
      <c r="T7" s="586"/>
      <c r="U7" s="586"/>
      <c r="V7" s="586"/>
      <c r="W7" s="586"/>
      <c r="X7" s="586"/>
      <c r="Y7" s="586"/>
    </row>
    <row r="8" spans="1:29"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9"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9" ht="18.75" customHeight="1">
      <c r="N10" s="586"/>
      <c r="O10" s="586"/>
      <c r="P10" s="586"/>
      <c r="Q10" s="586"/>
      <c r="R10" s="586"/>
      <c r="S10" s="586"/>
      <c r="T10" s="586"/>
      <c r="U10" s="586"/>
      <c r="V10" s="586"/>
      <c r="W10" s="586"/>
      <c r="X10" s="586"/>
      <c r="Y10" s="586"/>
    </row>
    <row r="11" spans="1:29" ht="15" customHeight="1">
      <c r="A11" s="1" t="s">
        <v>368</v>
      </c>
    </row>
    <row r="12" spans="1:29" ht="15" customHeight="1">
      <c r="A12" s="1" t="s">
        <v>516</v>
      </c>
      <c r="AC12" s="1" t="s">
        <v>517</v>
      </c>
    </row>
    <row r="13" spans="1:29"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9"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9" ht="15" customHeight="1">
      <c r="B15" s="74" t="s">
        <v>375</v>
      </c>
      <c r="C15" s="53"/>
      <c r="D15" s="53"/>
      <c r="E15" s="53"/>
      <c r="F15" s="53"/>
      <c r="G15" s="53"/>
      <c r="H15" s="53"/>
      <c r="I15" s="53"/>
      <c r="J15" s="53"/>
      <c r="K15" s="53"/>
      <c r="L15" s="53"/>
      <c r="M15" s="1533">
        <f>'第4号様式別紙2-1（臨床研修（医師）実績報告）'!D8</f>
        <v>0</v>
      </c>
      <c r="N15" s="1534"/>
      <c r="O15" s="1534"/>
      <c r="P15" s="337" t="s">
        <v>376</v>
      </c>
      <c r="Q15" s="1533">
        <f>'第4号様式別紙2-1（臨床研修（医師）実績報告）'!D21</f>
        <v>0</v>
      </c>
      <c r="R15" s="1534"/>
      <c r="S15" s="1534"/>
      <c r="T15" s="23" t="s">
        <v>376</v>
      </c>
      <c r="U15" s="617" t="s">
        <v>377</v>
      </c>
      <c r="V15" s="1244">
        <f>SUM(M15+Q15)</f>
        <v>0</v>
      </c>
      <c r="W15" s="1244"/>
      <c r="X15" s="1244"/>
      <c r="Y15" s="23" t="s">
        <v>378</v>
      </c>
    </row>
    <row r="16" spans="1:29" ht="15" customHeight="1">
      <c r="B16" s="74" t="s">
        <v>379</v>
      </c>
      <c r="C16" s="53"/>
      <c r="D16" s="53"/>
      <c r="E16" s="53"/>
      <c r="F16" s="53"/>
      <c r="G16" s="53"/>
      <c r="H16" s="53"/>
      <c r="I16" s="53"/>
      <c r="J16" s="53"/>
      <c r="K16" s="53"/>
      <c r="L16" s="53"/>
      <c r="M16" s="1533">
        <f>'第4号様式別紙2-1（臨床研修（医師）実績報告）'!E8</f>
        <v>0</v>
      </c>
      <c r="N16" s="1534"/>
      <c r="O16" s="1534"/>
      <c r="P16" s="337" t="s">
        <v>376</v>
      </c>
      <c r="Q16" s="1533">
        <f>'第4号様式別紙2-1（臨床研修（医師）実績報告）'!E21</f>
        <v>0</v>
      </c>
      <c r="R16" s="1534"/>
      <c r="S16" s="1534"/>
      <c r="T16" s="23" t="s">
        <v>376</v>
      </c>
      <c r="U16" s="599"/>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337" t="s">
        <v>376</v>
      </c>
      <c r="Q17" s="1401">
        <f>SUM(Q15:S16)</f>
        <v>0</v>
      </c>
      <c r="R17" s="1391"/>
      <c r="S17" s="1391"/>
      <c r="T17" s="338" t="s">
        <v>376</v>
      </c>
      <c r="U17" s="339" t="s">
        <v>381</v>
      </c>
      <c r="V17" s="1391">
        <f>SUM(V15:X16)</f>
        <v>0</v>
      </c>
      <c r="W17" s="1391"/>
      <c r="X17" s="1391"/>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34" t="s">
        <v>725</v>
      </c>
      <c r="C19" s="735"/>
      <c r="D19" s="1538" t="s">
        <v>726</v>
      </c>
      <c r="E19" s="1538"/>
      <c r="F19" s="1538"/>
      <c r="G19" s="1538"/>
      <c r="H19" s="1538"/>
      <c r="I19" s="1538"/>
      <c r="J19" s="1538"/>
      <c r="K19" s="1538"/>
      <c r="L19" s="1538"/>
      <c r="M19" s="1538"/>
      <c r="N19" s="1538"/>
      <c r="O19" s="1538"/>
      <c r="P19" s="1538"/>
      <c r="Q19" s="1538"/>
      <c r="R19" s="1538"/>
      <c r="S19" s="1538"/>
      <c r="T19" s="1538"/>
      <c r="U19" s="1538"/>
      <c r="V19" s="1538"/>
      <c r="W19" s="1538"/>
      <c r="X19" s="1538"/>
      <c r="Y19" s="1538"/>
    </row>
    <row r="20" spans="1:25" ht="21.75" customHeight="1">
      <c r="B20" s="736" t="s">
        <v>727</v>
      </c>
      <c r="C20"/>
      <c r="D20" s="1539" t="s">
        <v>728</v>
      </c>
      <c r="E20" s="1539"/>
      <c r="F20" s="1539"/>
      <c r="G20" s="1539"/>
      <c r="H20" s="1539"/>
      <c r="I20" s="1539"/>
      <c r="J20" s="1539"/>
      <c r="K20" s="1539"/>
      <c r="L20" s="1539"/>
      <c r="M20" s="1539"/>
      <c r="N20" s="1539"/>
      <c r="O20" s="1539"/>
      <c r="P20" s="1539"/>
      <c r="Q20" s="1539"/>
      <c r="R20" s="1539"/>
      <c r="S20" s="1539"/>
      <c r="T20" s="1539"/>
      <c r="U20" s="1539"/>
      <c r="V20" s="1539"/>
      <c r="W20" s="1539"/>
      <c r="X20" s="1539"/>
      <c r="Y20" s="1539"/>
    </row>
    <row r="21" spans="1:25" ht="12" customHeight="1">
      <c r="B21" s="358"/>
      <c r="C21" s="386"/>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249">
        <f>M17</f>
        <v>0</v>
      </c>
      <c r="K25" s="1250"/>
      <c r="L25" s="1250"/>
      <c r="M25" s="1250"/>
      <c r="N25" s="57" t="s">
        <v>378</v>
      </c>
      <c r="O25" s="74" t="s">
        <v>388</v>
      </c>
      <c r="P25" s="53"/>
      <c r="Q25" s="53"/>
      <c r="R25" s="57"/>
      <c r="S25" s="596" t="s">
        <v>389</v>
      </c>
      <c r="T25" s="1394">
        <f>ROUND(J25/12,3)</f>
        <v>0</v>
      </c>
      <c r="U25" s="1394"/>
      <c r="V25" s="1394"/>
      <c r="W25" s="1394"/>
      <c r="X25" s="1394"/>
      <c r="Y25" s="57" t="s">
        <v>378</v>
      </c>
    </row>
    <row r="26" spans="1:25" ht="15" customHeight="1">
      <c r="B26" s="74" t="s">
        <v>390</v>
      </c>
      <c r="C26" s="75"/>
      <c r="D26" s="75"/>
      <c r="E26" s="75"/>
      <c r="F26" s="75"/>
      <c r="G26" s="75"/>
      <c r="H26" s="75"/>
      <c r="I26" s="76"/>
      <c r="J26" s="1249">
        <f>Q17</f>
        <v>0</v>
      </c>
      <c r="K26" s="1250"/>
      <c r="L26" s="1250"/>
      <c r="M26" s="1250"/>
      <c r="N26" s="57" t="s">
        <v>378</v>
      </c>
      <c r="O26" s="74" t="s">
        <v>388</v>
      </c>
      <c r="P26" s="53"/>
      <c r="Q26" s="53"/>
      <c r="R26" s="57"/>
      <c r="S26" s="596" t="s">
        <v>391</v>
      </c>
      <c r="T26" s="1394">
        <f>ROUND(J26/12,3)</f>
        <v>0</v>
      </c>
      <c r="U26" s="1394"/>
      <c r="V26" s="1394"/>
      <c r="W26" s="1394"/>
      <c r="X26" s="1394"/>
      <c r="Y26" s="57" t="s">
        <v>378</v>
      </c>
    </row>
    <row r="27" spans="1:25" ht="15" customHeight="1">
      <c r="B27" s="79"/>
      <c r="C27" s="79"/>
      <c r="D27" s="79"/>
      <c r="E27" s="79"/>
      <c r="F27" s="80"/>
      <c r="G27" s="80"/>
      <c r="H27" s="62"/>
      <c r="I27" s="79"/>
      <c r="J27" s="79"/>
      <c r="K27" s="79"/>
      <c r="L27" s="79"/>
      <c r="M27" s="74"/>
      <c r="N27" s="53"/>
      <c r="O27" s="53"/>
      <c r="P27" s="53" t="s">
        <v>374</v>
      </c>
      <c r="Q27" s="597"/>
      <c r="R27" s="617"/>
      <c r="S27" s="597"/>
      <c r="T27" s="151"/>
      <c r="U27" s="1399">
        <f>SUM(T25:X26)</f>
        <v>0</v>
      </c>
      <c r="V27" s="1535"/>
      <c r="W27" s="1535"/>
      <c r="X27" s="1535"/>
      <c r="Y27" s="57" t="s">
        <v>378</v>
      </c>
    </row>
    <row r="28" spans="1:25" ht="15" customHeight="1">
      <c r="B28" s="586"/>
      <c r="C28" s="586"/>
      <c r="D28" s="586"/>
      <c r="E28" s="586"/>
      <c r="F28" s="82"/>
      <c r="G28" s="82"/>
      <c r="I28" s="586"/>
      <c r="J28" s="586"/>
      <c r="K28" s="586"/>
      <c r="L28" s="586"/>
      <c r="M28" s="74" t="s">
        <v>392</v>
      </c>
      <c r="N28" s="53"/>
      <c r="O28" s="53"/>
      <c r="P28" s="53"/>
      <c r="Q28" s="597"/>
      <c r="R28" s="617"/>
      <c r="S28" s="597"/>
      <c r="T28" s="596" t="s">
        <v>393</v>
      </c>
      <c r="U28" s="1400">
        <f>ROUND(IF(T25=0,IF(J26=0,0,T26),IF(J26=0,T25,(T25+T26)/2)),0)</f>
        <v>0</v>
      </c>
      <c r="V28" s="1536"/>
      <c r="W28" s="1536"/>
      <c r="X28" s="1536"/>
      <c r="Y28" s="57" t="s">
        <v>376</v>
      </c>
    </row>
    <row r="29" spans="1:25" ht="9" customHeight="1"/>
    <row r="30" spans="1:25" ht="15" customHeight="1">
      <c r="B30" s="1" t="s">
        <v>394</v>
      </c>
      <c r="T30" s="586"/>
    </row>
    <row r="31" spans="1:25" ht="15" customHeight="1">
      <c r="B31" s="74" t="s">
        <v>387</v>
      </c>
      <c r="C31" s="75"/>
      <c r="D31" s="75"/>
      <c r="E31" s="75"/>
      <c r="F31" s="75"/>
      <c r="G31" s="75"/>
      <c r="H31" s="75"/>
      <c r="I31" s="76"/>
      <c r="J31" s="1537">
        <f>M15</f>
        <v>0</v>
      </c>
      <c r="K31" s="1536"/>
      <c r="L31" s="1536"/>
      <c r="M31" s="1536"/>
      <c r="N31" s="57" t="s">
        <v>378</v>
      </c>
      <c r="O31" s="74" t="s">
        <v>388</v>
      </c>
      <c r="P31" s="53"/>
      <c r="Q31" s="53"/>
      <c r="R31" s="57"/>
      <c r="S31" s="596" t="s">
        <v>395</v>
      </c>
      <c r="T31" s="1394">
        <f>ROUND(J31/12,3)</f>
        <v>0</v>
      </c>
      <c r="U31" s="1394"/>
      <c r="V31" s="1394"/>
      <c r="W31" s="1394"/>
      <c r="X31" s="1394"/>
      <c r="Y31" s="57" t="s">
        <v>378</v>
      </c>
    </row>
    <row r="32" spans="1:25" ht="15" customHeight="1">
      <c r="B32" s="74" t="s">
        <v>390</v>
      </c>
      <c r="C32" s="75"/>
      <c r="D32" s="75"/>
      <c r="E32" s="75"/>
      <c r="F32" s="75"/>
      <c r="G32" s="75"/>
      <c r="H32" s="75"/>
      <c r="I32" s="76"/>
      <c r="J32" s="1537">
        <f>Q15</f>
        <v>0</v>
      </c>
      <c r="K32" s="1536"/>
      <c r="L32" s="1536"/>
      <c r="M32" s="1536"/>
      <c r="N32" s="57" t="s">
        <v>378</v>
      </c>
      <c r="O32" s="74" t="s">
        <v>388</v>
      </c>
      <c r="P32" s="53"/>
      <c r="Q32" s="53"/>
      <c r="R32" s="57"/>
      <c r="S32" s="596" t="s">
        <v>396</v>
      </c>
      <c r="T32" s="1394">
        <f>ROUND(J32/12,3)</f>
        <v>0</v>
      </c>
      <c r="U32" s="1394"/>
      <c r="V32" s="1394"/>
      <c r="W32" s="1394"/>
      <c r="X32" s="1394"/>
      <c r="Y32" s="57" t="s">
        <v>378</v>
      </c>
    </row>
    <row r="33" spans="1:34" ht="12" customHeight="1">
      <c r="B33" s="1256" t="s">
        <v>397</v>
      </c>
      <c r="C33" s="1256"/>
      <c r="D33" s="1256"/>
      <c r="E33" s="1256"/>
      <c r="F33" s="1256"/>
      <c r="G33" s="1256"/>
      <c r="H33" s="1256"/>
      <c r="I33" s="1256"/>
      <c r="J33" s="1256"/>
      <c r="K33" s="1256"/>
      <c r="L33" s="1256"/>
      <c r="M33" s="1256"/>
      <c r="N33" s="1256"/>
      <c r="O33" s="1256"/>
      <c r="P33" s="1256"/>
      <c r="Q33" s="1256"/>
      <c r="R33" s="1256"/>
      <c r="S33" s="1256"/>
      <c r="T33" s="1256"/>
      <c r="U33" s="1256"/>
      <c r="V33" s="1256"/>
      <c r="W33" s="1256"/>
      <c r="X33" s="1256"/>
      <c r="Y33" s="1256"/>
      <c r="AH33" s="1" t="b">
        <f>IF('第4号様式別紙2-1（臨床研修（医師）実績報告）附表 A1'!AI17="入力不可",FALSE,TRUE)</f>
        <v>1</v>
      </c>
    </row>
    <row r="34" spans="1:34" ht="12" customHeight="1">
      <c r="B34" s="1257"/>
      <c r="C34" s="1257"/>
      <c r="D34" s="1257"/>
      <c r="E34" s="1257"/>
      <c r="F34" s="1257"/>
      <c r="G34" s="1257"/>
      <c r="H34" s="1257"/>
      <c r="I34" s="1257"/>
      <c r="J34" s="1257"/>
      <c r="K34" s="1257"/>
      <c r="L34" s="1257"/>
      <c r="M34" s="1257"/>
      <c r="N34" s="1257"/>
      <c r="O34" s="1257"/>
      <c r="P34" s="1257"/>
      <c r="Q34" s="1257"/>
      <c r="R34" s="1257"/>
      <c r="S34" s="1257"/>
      <c r="T34" s="1257"/>
      <c r="U34" s="1257"/>
      <c r="V34" s="1257"/>
      <c r="W34" s="1257"/>
      <c r="X34" s="1257"/>
      <c r="Y34" s="1257"/>
    </row>
    <row r="35" spans="1:34" ht="12" customHeight="1">
      <c r="B35" s="1258" t="s">
        <v>398</v>
      </c>
      <c r="C35" s="1258"/>
      <c r="D35" s="1258"/>
      <c r="E35" s="1258"/>
      <c r="F35" s="1258"/>
      <c r="G35" s="1258"/>
      <c r="H35" s="1258"/>
      <c r="I35" s="1258"/>
      <c r="J35" s="1258"/>
      <c r="K35" s="1258"/>
      <c r="L35" s="1258"/>
      <c r="M35" s="1258"/>
      <c r="N35" s="1258"/>
      <c r="O35" s="1258"/>
      <c r="P35" s="1258"/>
      <c r="Q35" s="1258"/>
      <c r="R35" s="1258"/>
      <c r="S35" s="1258"/>
      <c r="T35" s="1258"/>
      <c r="U35" s="1258"/>
      <c r="V35" s="1258"/>
      <c r="W35" s="1258"/>
      <c r="X35" s="1258"/>
      <c r="Y35" s="1258"/>
    </row>
    <row r="36" spans="1:34" ht="12" customHeight="1">
      <c r="B36" s="1259"/>
      <c r="C36" s="1259"/>
      <c r="D36" s="1259"/>
      <c r="E36" s="1259"/>
      <c r="F36" s="1259"/>
      <c r="G36" s="1259"/>
      <c r="H36" s="1259"/>
      <c r="I36" s="1259"/>
      <c r="J36" s="1259"/>
      <c r="K36" s="1259"/>
      <c r="L36" s="1259"/>
      <c r="M36" s="1259"/>
      <c r="N36" s="1259"/>
      <c r="O36" s="1259"/>
      <c r="P36" s="1259"/>
      <c r="Q36" s="1259"/>
      <c r="R36" s="1259"/>
      <c r="S36" s="1259"/>
      <c r="T36" s="1259"/>
      <c r="U36" s="1259"/>
      <c r="V36" s="1259"/>
      <c r="W36" s="1259"/>
      <c r="X36" s="1259"/>
      <c r="Y36" s="1259"/>
    </row>
    <row r="37" spans="1:34" ht="9" customHeight="1">
      <c r="A37" s="73"/>
    </row>
    <row r="38" spans="1:34" ht="15" customHeight="1">
      <c r="A38" s="1" t="s">
        <v>399</v>
      </c>
    </row>
    <row r="39" spans="1:34" ht="15" customHeight="1">
      <c r="B39" s="74" t="s">
        <v>400</v>
      </c>
      <c r="C39" s="75"/>
      <c r="D39" s="75"/>
      <c r="E39" s="75"/>
      <c r="F39" s="75"/>
      <c r="G39" s="75"/>
      <c r="H39" s="75"/>
      <c r="I39" s="76"/>
      <c r="J39" s="1405"/>
      <c r="K39" s="1406"/>
      <c r="L39" s="1406"/>
      <c r="M39" s="1406"/>
      <c r="N39" s="57" t="s">
        <v>378</v>
      </c>
      <c r="O39" s="77" t="s">
        <v>401</v>
      </c>
      <c r="P39" s="53"/>
      <c r="Q39" s="53"/>
      <c r="R39" s="53"/>
      <c r="S39" s="598"/>
      <c r="T39" s="340"/>
      <c r="U39" s="1395"/>
      <c r="V39" s="1396"/>
      <c r="W39" s="1396"/>
      <c r="X39" s="1396"/>
      <c r="Y39" s="57" t="s">
        <v>378</v>
      </c>
    </row>
    <row r="40" spans="1:34" ht="15" customHeight="1">
      <c r="B40" s="74" t="s">
        <v>402</v>
      </c>
      <c r="C40" s="75"/>
      <c r="D40" s="75"/>
      <c r="E40" s="75"/>
      <c r="F40" s="75"/>
      <c r="G40" s="75"/>
      <c r="H40" s="75"/>
      <c r="I40" s="76"/>
      <c r="J40" s="1260"/>
      <c r="K40" s="1261"/>
      <c r="L40" s="1261"/>
      <c r="M40" s="1261"/>
      <c r="N40" s="57" t="s">
        <v>378</v>
      </c>
      <c r="O40" s="77" t="s">
        <v>403</v>
      </c>
      <c r="P40" s="53"/>
      <c r="Q40" s="53"/>
      <c r="R40" s="53"/>
      <c r="S40" s="598"/>
      <c r="T40" s="340"/>
      <c r="U40" s="1395"/>
      <c r="V40" s="1396"/>
      <c r="W40" s="1396"/>
      <c r="X40" s="1396"/>
      <c r="Y40" s="57" t="s">
        <v>378</v>
      </c>
    </row>
    <row r="41" spans="1:34" ht="15" customHeight="1">
      <c r="B41" s="79"/>
      <c r="C41" s="79"/>
      <c r="D41" s="79"/>
      <c r="E41" s="79"/>
      <c r="F41" s="80"/>
      <c r="G41" s="80"/>
      <c r="H41" s="62"/>
      <c r="I41" s="79"/>
      <c r="J41" s="79"/>
      <c r="K41" s="79"/>
      <c r="L41" s="79"/>
      <c r="M41" s="74"/>
      <c r="N41" s="53"/>
      <c r="O41" s="53"/>
      <c r="P41" s="53" t="s">
        <v>374</v>
      </c>
      <c r="Q41" s="597"/>
      <c r="R41" s="617"/>
      <c r="S41" s="597"/>
      <c r="T41" s="81"/>
      <c r="U41" s="1397">
        <f>SUM(U39:X40)</f>
        <v>0</v>
      </c>
      <c r="V41" s="1540"/>
      <c r="W41" s="1540"/>
      <c r="X41" s="1540"/>
      <c r="Y41" s="57" t="s">
        <v>378</v>
      </c>
    </row>
    <row r="42" spans="1:34" ht="15" customHeight="1">
      <c r="B42" s="586"/>
      <c r="C42" s="586"/>
      <c r="D42" s="586"/>
      <c r="E42" s="586"/>
      <c r="F42" s="82"/>
      <c r="G42" s="82"/>
      <c r="I42" s="586"/>
      <c r="J42" s="586"/>
      <c r="K42" s="586"/>
      <c r="L42" s="586"/>
      <c r="M42" s="83" t="s">
        <v>404</v>
      </c>
      <c r="N42" s="53"/>
      <c r="O42" s="53"/>
      <c r="P42" s="53"/>
      <c r="Q42" s="597"/>
      <c r="R42" s="617"/>
      <c r="S42" s="597"/>
      <c r="T42" s="598"/>
      <c r="U42" s="1398" t="e">
        <f>ROUNDDOWN(U41/(J39+J40),3)</f>
        <v>#DIV/0!</v>
      </c>
      <c r="V42" s="1541"/>
      <c r="W42" s="1541"/>
      <c r="X42" s="1541"/>
      <c r="Y42" s="57"/>
    </row>
    <row r="43" spans="1:34" ht="6" customHeight="1">
      <c r="B43" s="586"/>
      <c r="C43" s="586"/>
      <c r="D43" s="586"/>
      <c r="E43" s="586"/>
      <c r="F43" s="82"/>
      <c r="G43" s="82"/>
      <c r="I43" s="586"/>
      <c r="J43" s="586"/>
      <c r="K43" s="586"/>
      <c r="L43" s="586"/>
      <c r="M43" s="12"/>
      <c r="Q43" s="586"/>
      <c r="R43" s="559"/>
      <c r="S43" s="586"/>
      <c r="T43" s="586"/>
      <c r="U43" s="341"/>
      <c r="V43" s="85"/>
      <c r="W43" s="85"/>
      <c r="X43" s="85"/>
    </row>
    <row r="44" spans="1:34" ht="12" customHeight="1">
      <c r="B44" s="1279" t="s">
        <v>405</v>
      </c>
      <c r="C44" s="1279"/>
      <c r="D44" s="1279"/>
      <c r="E44" s="1279"/>
      <c r="F44" s="1279"/>
      <c r="G44" s="1279"/>
      <c r="H44" s="1279"/>
      <c r="I44" s="1279"/>
      <c r="J44" s="1279"/>
      <c r="K44" s="1279"/>
      <c r="L44" s="1279"/>
      <c r="M44" s="1279"/>
      <c r="N44" s="1279"/>
      <c r="O44" s="1279"/>
      <c r="P44" s="1279"/>
      <c r="Q44" s="1279"/>
      <c r="R44" s="1279"/>
      <c r="S44" s="1279"/>
      <c r="T44" s="1279"/>
      <c r="U44" s="1279"/>
      <c r="V44" s="1279"/>
      <c r="W44" s="1279"/>
      <c r="X44" s="1279"/>
      <c r="Y44" s="1279"/>
    </row>
    <row r="45" spans="1:34" ht="12" customHeight="1">
      <c r="B45" s="595"/>
      <c r="C45" s="595"/>
      <c r="D45" s="595"/>
      <c r="E45" s="595"/>
      <c r="F45" s="595"/>
      <c r="G45" s="595"/>
      <c r="H45" s="595"/>
      <c r="I45" s="595"/>
      <c r="J45" s="595"/>
      <c r="K45" s="595"/>
      <c r="L45" s="595"/>
      <c r="M45" s="595"/>
      <c r="N45" s="595"/>
      <c r="O45" s="595"/>
      <c r="P45" s="595"/>
      <c r="Q45" s="595"/>
      <c r="R45" s="595"/>
      <c r="S45" s="595"/>
      <c r="T45" s="595"/>
      <c r="U45" s="595"/>
      <c r="V45" s="595"/>
      <c r="W45" s="595"/>
      <c r="X45" s="595"/>
      <c r="Y45" s="595"/>
    </row>
    <row r="46" spans="1:34" ht="15" customHeight="1">
      <c r="A46" s="1" t="s">
        <v>406</v>
      </c>
    </row>
    <row r="47" spans="1:34" ht="15" customHeight="1">
      <c r="B47" s="1402" t="s">
        <v>372</v>
      </c>
      <c r="C47" s="1403"/>
      <c r="D47" s="1403"/>
      <c r="E47" s="1404"/>
      <c r="F47" s="1402" t="s">
        <v>373</v>
      </c>
      <c r="G47" s="1403"/>
      <c r="H47" s="1403"/>
      <c r="I47" s="1404"/>
      <c r="J47" s="1402" t="s">
        <v>374</v>
      </c>
      <c r="K47" s="1403"/>
      <c r="L47" s="1403"/>
      <c r="M47" s="1403"/>
      <c r="N47" s="1404"/>
      <c r="O47" s="484"/>
      <c r="P47" s="358"/>
      <c r="Q47" s="358"/>
      <c r="R47" s="358"/>
      <c r="S47" s="358"/>
      <c r="T47" s="358"/>
      <c r="U47" s="358"/>
      <c r="V47" s="358"/>
      <c r="W47" s="358"/>
      <c r="X47" s="358"/>
      <c r="Y47" s="358"/>
    </row>
    <row r="48" spans="1:34" ht="15" customHeight="1">
      <c r="B48" s="1407"/>
      <c r="C48" s="1408"/>
      <c r="D48" s="1408"/>
      <c r="E48" s="487" t="s">
        <v>376</v>
      </c>
      <c r="F48" s="1407"/>
      <c r="G48" s="1408"/>
      <c r="H48" s="1408"/>
      <c r="I48" s="488" t="s">
        <v>376</v>
      </c>
      <c r="J48" s="489" t="s">
        <v>408</v>
      </c>
      <c r="K48" s="1409">
        <f>B48+F48</f>
        <v>0</v>
      </c>
      <c r="L48" s="1409"/>
      <c r="M48" s="1409"/>
      <c r="N48" s="488" t="s">
        <v>376</v>
      </c>
      <c r="O48" s="484"/>
      <c r="P48" s="743"/>
      <c r="Q48" s="743"/>
      <c r="R48" s="743"/>
      <c r="S48" s="743"/>
      <c r="T48" s="743"/>
      <c r="U48" s="743"/>
      <c r="V48" s="743"/>
      <c r="W48" s="743"/>
      <c r="X48" s="743"/>
      <c r="Y48" s="743"/>
    </row>
    <row r="49" spans="1:40" ht="12" customHeight="1">
      <c r="B49" s="73" t="s">
        <v>723</v>
      </c>
      <c r="C49" s="92"/>
      <c r="D49" s="92" t="s">
        <v>731</v>
      </c>
      <c r="E49" s="92"/>
      <c r="F49" s="92"/>
      <c r="G49" s="92"/>
      <c r="H49" s="92"/>
      <c r="I49" s="92"/>
      <c r="J49" s="92"/>
      <c r="K49" s="92"/>
      <c r="L49" s="92"/>
      <c r="M49" s="92"/>
      <c r="N49" s="62"/>
      <c r="O49" s="742"/>
      <c r="P49" s="742"/>
      <c r="Q49" s="742"/>
      <c r="R49" s="742"/>
      <c r="S49" s="742"/>
      <c r="T49" s="742"/>
      <c r="U49" s="742"/>
      <c r="V49" s="742"/>
      <c r="W49" s="742"/>
      <c r="X49" s="742"/>
      <c r="Y49" s="742"/>
    </row>
    <row r="50" spans="1:40" ht="23.25" customHeight="1">
      <c r="B50" s="734" t="s">
        <v>725</v>
      </c>
      <c r="C50" s="735"/>
      <c r="D50" s="1538" t="s">
        <v>726</v>
      </c>
      <c r="E50" s="1538"/>
      <c r="F50" s="1538"/>
      <c r="G50" s="1538"/>
      <c r="H50" s="1538"/>
      <c r="I50" s="1538"/>
      <c r="J50" s="1538"/>
      <c r="K50" s="1538"/>
      <c r="L50" s="1538"/>
      <c r="M50" s="1538"/>
      <c r="N50" s="1538"/>
      <c r="O50" s="1538"/>
      <c r="P50" s="1538"/>
      <c r="Q50" s="1538"/>
      <c r="R50" s="1538"/>
      <c r="S50" s="1538"/>
      <c r="T50" s="1538"/>
      <c r="U50" s="1538"/>
      <c r="V50" s="1538"/>
      <c r="W50" s="1538"/>
      <c r="X50" s="1538"/>
      <c r="Y50" s="1538"/>
    </row>
    <row r="51" spans="1:40" ht="22.5" customHeight="1">
      <c r="B51" s="736" t="s">
        <v>727</v>
      </c>
      <c r="C51"/>
      <c r="D51" s="1539" t="s">
        <v>728</v>
      </c>
      <c r="E51" s="1539"/>
      <c r="F51" s="1539"/>
      <c r="G51" s="1539"/>
      <c r="H51" s="1539"/>
      <c r="I51" s="1539"/>
      <c r="J51" s="1539"/>
      <c r="K51" s="1539"/>
      <c r="L51" s="1539"/>
      <c r="M51" s="1539"/>
      <c r="N51" s="1539"/>
      <c r="O51" s="1539"/>
      <c r="P51" s="1539"/>
      <c r="Q51" s="1539"/>
      <c r="R51" s="1539"/>
      <c r="S51" s="1539"/>
      <c r="T51" s="1539"/>
      <c r="U51" s="1539"/>
      <c r="V51" s="1539"/>
      <c r="W51" s="1539"/>
      <c r="X51" s="1539"/>
      <c r="Y51" s="1539"/>
    </row>
    <row r="52" spans="1:40" ht="12" customHeight="1">
      <c r="B52" s="358"/>
      <c r="C52" s="386"/>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587"/>
      <c r="Q55" s="1280" t="s">
        <v>410</v>
      </c>
      <c r="R55" s="1281"/>
      <c r="S55" s="1282"/>
      <c r="T55" s="596" t="s">
        <v>411</v>
      </c>
      <c r="U55" s="1542">
        <f>'第4号様式別紙2-2（臨床研修（医師）実績報告）'!F34</f>
        <v>0</v>
      </c>
      <c r="V55" s="1542"/>
      <c r="W55" s="1542"/>
      <c r="X55" s="1542"/>
      <c r="Y55" s="57" t="s">
        <v>412</v>
      </c>
    </row>
    <row r="56" spans="1:40" ht="15" customHeight="1">
      <c r="Q56" s="586"/>
      <c r="R56" s="586"/>
      <c r="S56" s="586"/>
      <c r="T56" s="586"/>
    </row>
    <row r="57" spans="1:40" ht="15" customHeight="1">
      <c r="A57" s="1" t="s">
        <v>413</v>
      </c>
      <c r="V57" s="1284" t="s">
        <v>414</v>
      </c>
      <c r="W57" s="1284"/>
      <c r="X57" s="1284" t="s">
        <v>415</v>
      </c>
      <c r="Y57" s="1284"/>
    </row>
    <row r="58" spans="1:40" ht="15" customHeight="1">
      <c r="V58" s="1284"/>
      <c r="W58" s="1284"/>
      <c r="X58" s="1284"/>
      <c r="Y58" s="1284"/>
    </row>
    <row r="59" spans="1:40"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c r="W59" s="1288"/>
      <c r="X59" s="1287"/>
      <c r="Y59" s="1288"/>
    </row>
    <row r="60" spans="1:40"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40"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c r="W61" s="1288"/>
      <c r="X61" s="1287"/>
      <c r="Y61" s="1288"/>
    </row>
    <row r="62" spans="1:40"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40" ht="24.95" customHeight="1">
      <c r="A63" s="1291" t="s">
        <v>729</v>
      </c>
      <c r="B63" s="1291"/>
      <c r="C63" s="1291"/>
      <c r="D63" s="1291"/>
      <c r="E63" s="1291"/>
      <c r="F63" s="1291"/>
      <c r="G63" s="1291"/>
      <c r="H63" s="1291"/>
      <c r="I63" s="1291"/>
      <c r="J63" s="1291"/>
      <c r="K63" s="1291"/>
      <c r="L63" s="1291"/>
      <c r="M63" s="1291"/>
      <c r="N63" s="1041" t="s">
        <v>421</v>
      </c>
      <c r="O63" s="1047"/>
      <c r="P63" s="1294" t="s">
        <v>422</v>
      </c>
      <c r="Q63" s="1295"/>
      <c r="R63" s="1295"/>
      <c r="S63" s="1296"/>
      <c r="T63" s="599" t="s">
        <v>423</v>
      </c>
      <c r="U63" s="1543">
        <f>'第4号様式別紙2-1（臨床研修（医師）実績報告）'!E42</f>
        <v>0</v>
      </c>
      <c r="V63" s="1544"/>
      <c r="W63" s="1544"/>
      <c r="X63" s="1545"/>
      <c r="Y63" s="57" t="s">
        <v>424</v>
      </c>
    </row>
    <row r="64" spans="1:40" ht="24.95" customHeight="1">
      <c r="A64" s="1291"/>
      <c r="B64" s="1291"/>
      <c r="C64" s="1291"/>
      <c r="D64" s="1291"/>
      <c r="E64" s="1291"/>
      <c r="F64" s="1291"/>
      <c r="G64" s="1291"/>
      <c r="H64" s="1291"/>
      <c r="I64" s="1291"/>
      <c r="J64" s="1291"/>
      <c r="K64" s="1291"/>
      <c r="L64" s="1291"/>
      <c r="M64" s="1291"/>
      <c r="N64" s="1301"/>
      <c r="O64" s="1302"/>
      <c r="P64" s="1294" t="s">
        <v>425</v>
      </c>
      <c r="Q64" s="1295"/>
      <c r="R64" s="1295"/>
      <c r="S64" s="1296"/>
      <c r="T64" s="599" t="s">
        <v>426</v>
      </c>
      <c r="U64" s="1543">
        <f>'第4号様式別紙2-1（臨床研修（医師）実績報告）'!E44</f>
        <v>0</v>
      </c>
      <c r="V64" s="1544"/>
      <c r="W64" s="1544"/>
      <c r="X64" s="1545"/>
      <c r="Y64" s="57" t="s">
        <v>412</v>
      </c>
      <c r="AM64" s="154"/>
      <c r="AN64" s="154"/>
    </row>
    <row r="65" spans="1:40" ht="24.95" customHeight="1">
      <c r="A65" s="1291" t="s">
        <v>427</v>
      </c>
      <c r="B65" s="1291"/>
      <c r="C65" s="1291"/>
      <c r="D65" s="1291"/>
      <c r="E65" s="1291"/>
      <c r="F65" s="1291"/>
      <c r="G65" s="1291"/>
      <c r="H65" s="1291"/>
      <c r="I65" s="1291"/>
      <c r="J65" s="1291"/>
      <c r="K65" s="1291"/>
      <c r="L65" s="1291"/>
      <c r="M65" s="1291"/>
      <c r="N65" s="1292" t="s">
        <v>428</v>
      </c>
      <c r="O65" s="1293"/>
      <c r="P65" s="1294" t="s">
        <v>422</v>
      </c>
      <c r="Q65" s="1295"/>
      <c r="R65" s="1295"/>
      <c r="S65" s="1296"/>
      <c r="T65" s="599" t="s">
        <v>429</v>
      </c>
      <c r="U65" s="1543">
        <f>'第4号様式別紙2-1（臨床研修（医師）実績報告）'!Q42</f>
        <v>0</v>
      </c>
      <c r="V65" s="1544"/>
      <c r="W65" s="1544"/>
      <c r="X65" s="1545"/>
      <c r="Y65" s="57" t="s">
        <v>424</v>
      </c>
      <c r="AM65" s="154">
        <v>1</v>
      </c>
      <c r="AN65" s="154">
        <v>2</v>
      </c>
    </row>
    <row r="66" spans="1:40" ht="24.95" customHeight="1">
      <c r="A66" s="1291"/>
      <c r="B66" s="1291"/>
      <c r="C66" s="1291"/>
      <c r="D66" s="1291"/>
      <c r="E66" s="1291"/>
      <c r="F66" s="1291"/>
      <c r="G66" s="1291"/>
      <c r="H66" s="1291"/>
      <c r="I66" s="1291"/>
      <c r="J66" s="1291"/>
      <c r="K66" s="1291"/>
      <c r="L66" s="1291"/>
      <c r="M66" s="1291"/>
      <c r="N66" s="1043"/>
      <c r="O66" s="1070"/>
      <c r="P66" s="1294" t="s">
        <v>425</v>
      </c>
      <c r="Q66" s="1295"/>
      <c r="R66" s="1295"/>
      <c r="S66" s="1296"/>
      <c r="T66" s="599" t="s">
        <v>430</v>
      </c>
      <c r="U66" s="1543">
        <f>'第4号様式別紙2-1（臨床研修（医師）実績報告）'!Q44</f>
        <v>0</v>
      </c>
      <c r="V66" s="1544"/>
      <c r="W66" s="1544"/>
      <c r="X66" s="1545"/>
      <c r="Y66" s="57" t="s">
        <v>412</v>
      </c>
      <c r="AM66" s="154">
        <v>2</v>
      </c>
      <c r="AN66" s="154">
        <v>3</v>
      </c>
    </row>
    <row r="67" spans="1:40" ht="13.5" customHeight="1">
      <c r="A67" s="582"/>
      <c r="B67" s="582"/>
      <c r="C67" s="582"/>
      <c r="D67" s="582"/>
      <c r="E67" s="582"/>
      <c r="F67" s="582"/>
      <c r="G67" s="582"/>
      <c r="H67" s="582"/>
      <c r="I67" s="582"/>
      <c r="J67" s="582"/>
      <c r="K67" s="582"/>
      <c r="L67" s="582"/>
      <c r="M67" s="582"/>
      <c r="N67" s="153"/>
      <c r="O67" s="153"/>
      <c r="P67" s="153"/>
      <c r="Q67" s="153"/>
      <c r="R67" s="153"/>
      <c r="S67" s="153"/>
      <c r="T67" s="560"/>
      <c r="AM67" s="154">
        <v>3</v>
      </c>
    </row>
    <row r="68" spans="1:40" ht="24.95" customHeight="1">
      <c r="A68" s="1291" t="s">
        <v>730</v>
      </c>
      <c r="B68" s="1291"/>
      <c r="C68" s="1291"/>
      <c r="D68" s="1291"/>
      <c r="E68" s="1291"/>
      <c r="F68" s="1291"/>
      <c r="G68" s="1291"/>
      <c r="H68" s="1291"/>
      <c r="I68" s="1291"/>
      <c r="J68" s="1291"/>
      <c r="K68" s="1291"/>
      <c r="L68" s="1291"/>
      <c r="M68" s="1291"/>
      <c r="N68" s="1312" t="s">
        <v>421</v>
      </c>
      <c r="O68" s="1313"/>
      <c r="P68" s="1316" t="s">
        <v>422</v>
      </c>
      <c r="Q68" s="1317"/>
      <c r="R68" s="1317"/>
      <c r="S68" s="1318"/>
      <c r="T68" s="155" t="s">
        <v>432</v>
      </c>
      <c r="U68" s="1546">
        <f>'第4号様式別紙2-1（臨床研修（医師）実績報告）'!I42</f>
        <v>0</v>
      </c>
      <c r="V68" s="1547"/>
      <c r="W68" s="1547"/>
      <c r="X68" s="1548"/>
      <c r="Y68" s="156" t="s">
        <v>424</v>
      </c>
      <c r="AM68" s="154">
        <v>4</v>
      </c>
    </row>
    <row r="69" spans="1:40" ht="24.95" customHeight="1">
      <c r="A69" s="1291"/>
      <c r="B69" s="1291"/>
      <c r="C69" s="1291"/>
      <c r="D69" s="1291"/>
      <c r="E69" s="1291"/>
      <c r="F69" s="1291"/>
      <c r="G69" s="1291"/>
      <c r="H69" s="1291"/>
      <c r="I69" s="1291"/>
      <c r="J69" s="1291"/>
      <c r="K69" s="1291"/>
      <c r="L69" s="1291"/>
      <c r="M69" s="1291"/>
      <c r="N69" s="1314"/>
      <c r="O69" s="1315"/>
      <c r="P69" s="1294" t="s">
        <v>425</v>
      </c>
      <c r="Q69" s="1295"/>
      <c r="R69" s="1295"/>
      <c r="S69" s="1296"/>
      <c r="T69" s="599" t="s">
        <v>433</v>
      </c>
      <c r="U69" s="1546">
        <f>'第4号様式別紙2-1（臨床研修（医師）実績報告）'!I44</f>
        <v>0</v>
      </c>
      <c r="V69" s="1547"/>
      <c r="W69" s="1547"/>
      <c r="X69" s="1548"/>
      <c r="Y69" s="157" t="s">
        <v>412</v>
      </c>
      <c r="AM69" s="154">
        <v>5</v>
      </c>
    </row>
    <row r="70" spans="1:40" ht="24.95" customHeight="1">
      <c r="A70" s="1291" t="s">
        <v>434</v>
      </c>
      <c r="B70" s="1291"/>
      <c r="C70" s="1291"/>
      <c r="D70" s="1291"/>
      <c r="E70" s="1291"/>
      <c r="F70" s="1291"/>
      <c r="G70" s="1291"/>
      <c r="H70" s="1291"/>
      <c r="I70" s="1291"/>
      <c r="J70" s="1291"/>
      <c r="K70" s="1291"/>
      <c r="L70" s="1291"/>
      <c r="M70" s="1291"/>
      <c r="N70" s="1303" t="s">
        <v>428</v>
      </c>
      <c r="O70" s="1293"/>
      <c r="P70" s="1294" t="s">
        <v>422</v>
      </c>
      <c r="Q70" s="1295"/>
      <c r="R70" s="1295"/>
      <c r="S70" s="1296"/>
      <c r="T70" s="599" t="s">
        <v>435</v>
      </c>
      <c r="U70" s="1546">
        <f>'第4号様式別紙2-1（臨床研修（医師）実績報告）'!U42</f>
        <v>0</v>
      </c>
      <c r="V70" s="1547"/>
      <c r="W70" s="1547"/>
      <c r="X70" s="1548"/>
      <c r="Y70" s="157" t="s">
        <v>424</v>
      </c>
    </row>
    <row r="71" spans="1:40" ht="24.95" customHeight="1">
      <c r="A71" s="1291"/>
      <c r="B71" s="1291"/>
      <c r="C71" s="1291"/>
      <c r="D71" s="1291"/>
      <c r="E71" s="1291"/>
      <c r="F71" s="1291"/>
      <c r="G71" s="1291"/>
      <c r="H71" s="1291"/>
      <c r="I71" s="1291"/>
      <c r="J71" s="1291"/>
      <c r="K71" s="1291"/>
      <c r="L71" s="1291"/>
      <c r="M71" s="1291"/>
      <c r="N71" s="1304"/>
      <c r="O71" s="1305"/>
      <c r="P71" s="1306" t="s">
        <v>425</v>
      </c>
      <c r="Q71" s="1307"/>
      <c r="R71" s="1307"/>
      <c r="S71" s="1308"/>
      <c r="T71" s="158" t="s">
        <v>436</v>
      </c>
      <c r="U71" s="1546">
        <f>'第4号様式別紙2-1（臨床研修（医師）実績報告）'!U44</f>
        <v>0</v>
      </c>
      <c r="V71" s="1547"/>
      <c r="W71" s="1547"/>
      <c r="X71" s="1548"/>
      <c r="Y71" s="159" t="s">
        <v>412</v>
      </c>
    </row>
    <row r="72" spans="1:40" ht="15" customHeight="1">
      <c r="A72" s="1" t="s">
        <v>437</v>
      </c>
      <c r="U72" s="740"/>
      <c r="V72" s="740"/>
      <c r="W72" s="740"/>
      <c r="X72" s="740"/>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549" t="s">
        <v>439</v>
      </c>
      <c r="I75" s="1549"/>
      <c r="J75" s="1549"/>
      <c r="K75" s="1549"/>
      <c r="L75" s="1549"/>
      <c r="M75" s="1549"/>
      <c r="N75" s="1549"/>
      <c r="O75" s="1549"/>
      <c r="P75" s="1549"/>
      <c r="Q75" s="1549"/>
      <c r="R75" s="1549"/>
      <c r="S75" s="1549"/>
      <c r="T75" s="1549"/>
      <c r="U75" s="1549"/>
      <c r="V75" s="1549"/>
      <c r="W75" s="1549"/>
      <c r="X75" s="1549"/>
      <c r="Y75" s="1550"/>
    </row>
    <row r="76" spans="1:40" ht="15" customHeight="1">
      <c r="B76" s="2"/>
      <c r="C76" s="1" t="s">
        <v>440</v>
      </c>
      <c r="I76" s="1323" t="s">
        <v>441</v>
      </c>
      <c r="J76" s="1324"/>
      <c r="K76" s="160"/>
      <c r="L76" s="1" t="s">
        <v>442</v>
      </c>
      <c r="N76" s="160"/>
      <c r="O76" s="1" t="s">
        <v>443</v>
      </c>
      <c r="T76" s="8" t="s">
        <v>444</v>
      </c>
      <c r="U76" s="1410" t="e">
        <f>U77+U101</f>
        <v>#VALUE!</v>
      </c>
      <c r="V76" s="1410"/>
      <c r="W76" s="1410"/>
      <c r="X76" s="1410"/>
      <c r="Y76" s="9" t="s">
        <v>445</v>
      </c>
      <c r="Z76" s="161"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86"/>
      <c r="J77" s="586"/>
      <c r="T77" s="8" t="s">
        <v>183</v>
      </c>
      <c r="U77" s="1410" t="e">
        <f>IF(OR(AB78="20人未満",$C$118=1),(E79*Q79)+(E81*Q81)+(E83*Q83)+(E85*Q85)+(E87*Q87),(E91*Q91)+(E93*Q93)+(E95*Q95)+(E97*Q97)+(E99*Q99))</f>
        <v>#VALUE!</v>
      </c>
      <c r="V77" s="1410"/>
      <c r="W77" s="1410"/>
      <c r="X77" s="1410"/>
      <c r="Y77" s="9" t="s">
        <v>184</v>
      </c>
    </row>
    <row r="78" spans="1:40" ht="30" customHeight="1">
      <c r="B78" s="1326" t="s">
        <v>447</v>
      </c>
      <c r="C78" s="968"/>
      <c r="D78" s="968"/>
      <c r="E78" s="968"/>
      <c r="F78" s="968"/>
      <c r="G78" s="968"/>
      <c r="H78" s="968"/>
      <c r="I78" s="968"/>
      <c r="J78" s="968"/>
      <c r="K78" s="968"/>
      <c r="L78" s="968"/>
      <c r="M78" s="968"/>
      <c r="N78" s="968"/>
      <c r="O78" s="968"/>
      <c r="P78" s="968"/>
      <c r="Q78" s="968"/>
      <c r="R78" s="968"/>
      <c r="S78" s="1327"/>
      <c r="T78" s="8"/>
      <c r="U78" s="342"/>
      <c r="V78" s="342"/>
      <c r="W78" s="342"/>
      <c r="X78" s="342"/>
      <c r="Y78" s="9"/>
      <c r="AB78" s="161" t="str">
        <f>IF(N158="","未入力",IF(N158&gt;=20,"20人以上","20人未満"))</f>
        <v>未入力</v>
      </c>
    </row>
    <row r="79" spans="1:40" ht="32.25" customHeight="1">
      <c r="B79" s="1328" t="s">
        <v>448</v>
      </c>
      <c r="C79" s="962"/>
      <c r="D79" s="560" t="s">
        <v>449</v>
      </c>
      <c r="E79" s="1412">
        <v>63000</v>
      </c>
      <c r="F79" s="1413"/>
      <c r="G79" s="1413"/>
      <c r="H79" s="1" t="s">
        <v>450</v>
      </c>
      <c r="K79" s="586" t="s">
        <v>188</v>
      </c>
      <c r="M79" s="1551" t="s">
        <v>451</v>
      </c>
      <c r="N79" s="1551"/>
      <c r="O79" s="1551"/>
      <c r="P79" s="1551"/>
      <c r="Q79" s="1416" t="str">
        <f>IF(OR($AB$78="20人未満",$C$118=1),IF($K$76=1,$V$15,0)+IF($K$76=2,$V$15,0),"")</f>
        <v/>
      </c>
      <c r="R79" s="1416"/>
      <c r="S79" s="1" t="s">
        <v>378</v>
      </c>
      <c r="T79" s="8"/>
      <c r="U79" s="342"/>
      <c r="V79" s="342"/>
      <c r="W79" s="342"/>
      <c r="X79" s="342"/>
      <c r="Y79" s="9"/>
    </row>
    <row r="80" spans="1:40" ht="9" customHeight="1">
      <c r="B80" s="24"/>
      <c r="C80" s="15"/>
      <c r="D80" s="560"/>
      <c r="E80" s="605"/>
      <c r="F80" s="605"/>
      <c r="G80" s="605"/>
      <c r="K80" s="586"/>
      <c r="M80" s="583"/>
      <c r="N80" s="583"/>
      <c r="O80" s="583"/>
      <c r="P80" s="583"/>
      <c r="Q80" s="604"/>
      <c r="R80" s="604"/>
      <c r="T80" s="8"/>
      <c r="U80" s="342"/>
      <c r="V80" s="342"/>
      <c r="W80" s="342"/>
      <c r="X80" s="342"/>
      <c r="Y80" s="9"/>
    </row>
    <row r="81" spans="2:25" ht="27.75" customHeight="1">
      <c r="B81" s="1333" t="s">
        <v>452</v>
      </c>
      <c r="C81" s="962"/>
      <c r="D81" s="560" t="s">
        <v>449</v>
      </c>
      <c r="E81" s="1412">
        <v>52000</v>
      </c>
      <c r="F81" s="1413"/>
      <c r="G81" s="1413"/>
      <c r="H81" s="1" t="s">
        <v>450</v>
      </c>
      <c r="K81" s="586" t="s">
        <v>188</v>
      </c>
      <c r="M81" s="1551" t="s">
        <v>451</v>
      </c>
      <c r="N81" s="1551"/>
      <c r="O81" s="1551"/>
      <c r="P81" s="1551"/>
      <c r="Q81" s="1416" t="str">
        <f>IF(OR($AB$78="20人未満",$C$118=1),IF($K$76=3,$V$15,0),"")</f>
        <v/>
      </c>
      <c r="R81" s="1416"/>
      <c r="S81" s="1" t="s">
        <v>378</v>
      </c>
      <c r="T81" s="8"/>
      <c r="U81" s="342"/>
      <c r="V81" s="342"/>
      <c r="W81" s="342"/>
      <c r="X81" s="342"/>
      <c r="Y81" s="9"/>
    </row>
    <row r="82" spans="2:25" ht="18" customHeight="1">
      <c r="B82" s="557"/>
      <c r="C82" s="558"/>
      <c r="D82" s="560"/>
      <c r="E82" s="608"/>
      <c r="F82" s="605"/>
      <c r="G82" s="605"/>
      <c r="K82" s="586"/>
      <c r="Q82" s="604"/>
      <c r="R82" s="604"/>
      <c r="T82" s="8"/>
      <c r="U82" s="342"/>
      <c r="V82" s="342"/>
      <c r="W82" s="342"/>
      <c r="X82" s="342"/>
      <c r="Y82" s="9"/>
    </row>
    <row r="83" spans="2:25" ht="18" customHeight="1">
      <c r="B83" s="1333" t="s">
        <v>453</v>
      </c>
      <c r="C83" s="962"/>
      <c r="D83" s="560" t="s">
        <v>449</v>
      </c>
      <c r="E83" s="1413">
        <v>47000</v>
      </c>
      <c r="F83" s="1413"/>
      <c r="G83" s="1413"/>
      <c r="H83" s="1" t="s">
        <v>450</v>
      </c>
      <c r="K83" s="586" t="s">
        <v>188</v>
      </c>
      <c r="M83" s="1551" t="s">
        <v>451</v>
      </c>
      <c r="N83" s="1551"/>
      <c r="O83" s="1551"/>
      <c r="P83" s="1551"/>
      <c r="Q83" s="1416" t="str">
        <f>IF(OR($AB$78="20人未満",$C$118=1),IF($K$76=4,$V$15,0),"")</f>
        <v/>
      </c>
      <c r="R83" s="1416"/>
      <c r="S83" s="1" t="s">
        <v>378</v>
      </c>
      <c r="T83" s="8"/>
      <c r="U83" s="342"/>
      <c r="V83" s="342"/>
      <c r="W83" s="342"/>
      <c r="X83" s="342"/>
      <c r="Y83" s="9"/>
    </row>
    <row r="84" spans="2:25" ht="18" customHeight="1">
      <c r="B84" s="557"/>
      <c r="C84" s="558"/>
      <c r="D84" s="560"/>
      <c r="E84" s="1413"/>
      <c r="F84" s="1413"/>
      <c r="G84" s="1413"/>
      <c r="K84" s="586"/>
      <c r="Q84" s="604"/>
      <c r="R84" s="604"/>
      <c r="T84" s="8"/>
      <c r="U84" s="342"/>
      <c r="V84" s="342"/>
      <c r="W84" s="342"/>
      <c r="X84" s="342"/>
      <c r="Y84" s="9"/>
    </row>
    <row r="85" spans="2:25" ht="18" customHeight="1">
      <c r="B85" s="1333" t="s">
        <v>454</v>
      </c>
      <c r="C85" s="962"/>
      <c r="D85" s="560" t="s">
        <v>449</v>
      </c>
      <c r="E85" s="1413">
        <v>42000</v>
      </c>
      <c r="F85" s="1413"/>
      <c r="G85" s="1413"/>
      <c r="H85" s="1" t="s">
        <v>450</v>
      </c>
      <c r="K85" s="586" t="s">
        <v>188</v>
      </c>
      <c r="M85" s="1551" t="s">
        <v>451</v>
      </c>
      <c r="N85" s="1551"/>
      <c r="O85" s="1551"/>
      <c r="P85" s="1551"/>
      <c r="Q85" s="1416" t="str">
        <f>IF(OR($AB$78="20人未満",$C118=1),IF($K$76=5,$V$15,0),"")</f>
        <v/>
      </c>
      <c r="R85" s="1416"/>
      <c r="S85" s="1" t="s">
        <v>378</v>
      </c>
      <c r="T85" s="8"/>
      <c r="U85" s="342"/>
      <c r="V85" s="342"/>
      <c r="W85" s="342"/>
      <c r="X85" s="342"/>
      <c r="Y85" s="9"/>
    </row>
    <row r="86" spans="2:25" ht="18" customHeight="1">
      <c r="B86" s="557"/>
      <c r="C86" s="558"/>
      <c r="D86" s="560"/>
      <c r="E86" s="1413"/>
      <c r="F86" s="1413"/>
      <c r="G86" s="1413"/>
      <c r="K86" s="586"/>
      <c r="Q86" s="604"/>
      <c r="R86" s="604"/>
      <c r="T86" s="8"/>
      <c r="U86" s="342"/>
      <c r="V86" s="342"/>
      <c r="W86" s="342"/>
      <c r="X86" s="342"/>
      <c r="Y86" s="9"/>
    </row>
    <row r="87" spans="2:25" ht="33.75" customHeight="1">
      <c r="B87" s="1334" t="s">
        <v>455</v>
      </c>
      <c r="C87" s="1335"/>
      <c r="D87" s="591" t="s">
        <v>449</v>
      </c>
      <c r="E87" s="1417">
        <v>500</v>
      </c>
      <c r="F87" s="1417"/>
      <c r="G87" s="1417"/>
      <c r="H87" s="588" t="s">
        <v>450</v>
      </c>
      <c r="I87" s="588"/>
      <c r="J87" s="588"/>
      <c r="K87" s="594" t="s">
        <v>188</v>
      </c>
      <c r="L87" s="588"/>
      <c r="M87" s="1337" t="s">
        <v>451</v>
      </c>
      <c r="N87" s="1337"/>
      <c r="O87" s="1337"/>
      <c r="P87" s="1337"/>
      <c r="Q87" s="1418" t="str">
        <f>IF(OR($AB$78="20人未満",$C118=1),IF($N$76=2,$V$15,0)+IF($N$76=3,$V$15,0),"")</f>
        <v/>
      </c>
      <c r="R87" s="1418"/>
      <c r="S87" s="588" t="s">
        <v>378</v>
      </c>
      <c r="T87" s="8"/>
      <c r="U87" s="342"/>
      <c r="V87" s="342"/>
      <c r="W87" s="342"/>
      <c r="X87" s="342"/>
      <c r="Y87" s="9"/>
    </row>
    <row r="88" spans="2:25" ht="9" customHeight="1">
      <c r="B88" s="589"/>
      <c r="C88" s="590"/>
      <c r="D88" s="591"/>
      <c r="E88" s="355"/>
      <c r="F88" s="355"/>
      <c r="G88" s="355"/>
      <c r="H88" s="588"/>
      <c r="I88" s="588"/>
      <c r="J88" s="588"/>
      <c r="K88" s="594"/>
      <c r="L88" s="588"/>
      <c r="M88" s="588"/>
      <c r="N88" s="588"/>
      <c r="O88" s="588"/>
      <c r="P88" s="588"/>
      <c r="Q88" s="603"/>
      <c r="R88" s="603"/>
      <c r="S88" s="588"/>
      <c r="T88" s="8"/>
      <c r="U88" s="342"/>
      <c r="V88" s="342"/>
      <c r="W88" s="342"/>
      <c r="X88" s="342"/>
      <c r="Y88" s="9"/>
    </row>
    <row r="89" spans="2:25" ht="9" customHeight="1">
      <c r="B89" s="589"/>
      <c r="C89" s="590"/>
      <c r="D89" s="591"/>
      <c r="E89" s="344"/>
      <c r="F89" s="344"/>
      <c r="G89" s="344"/>
      <c r="H89" s="96"/>
      <c r="I89" s="588"/>
      <c r="J89" s="588"/>
      <c r="K89" s="594"/>
      <c r="L89" s="588"/>
      <c r="M89" s="568"/>
      <c r="N89" s="568"/>
      <c r="O89" s="568"/>
      <c r="P89" s="568"/>
      <c r="Q89" s="344"/>
      <c r="R89" s="344"/>
      <c r="S89" s="588"/>
      <c r="T89" s="8"/>
      <c r="U89" s="48"/>
      <c r="V89" s="48"/>
      <c r="W89" s="48"/>
      <c r="X89" s="48"/>
      <c r="Y89" s="9"/>
    </row>
    <row r="90" spans="2:25" ht="30" customHeight="1">
      <c r="B90" s="1326" t="s">
        <v>461</v>
      </c>
      <c r="C90" s="968"/>
      <c r="D90" s="968"/>
      <c r="E90" s="968"/>
      <c r="F90" s="968"/>
      <c r="G90" s="968"/>
      <c r="H90" s="968"/>
      <c r="I90" s="968"/>
      <c r="J90" s="968"/>
      <c r="K90" s="968"/>
      <c r="L90" s="968"/>
      <c r="M90" s="968"/>
      <c r="N90" s="968"/>
      <c r="O90" s="968"/>
      <c r="P90" s="968"/>
      <c r="Q90" s="968"/>
      <c r="R90" s="968"/>
      <c r="S90" s="1327"/>
      <c r="T90" s="8"/>
      <c r="U90" s="342"/>
      <c r="V90" s="342"/>
      <c r="W90" s="342"/>
      <c r="X90" s="342"/>
      <c r="Y90" s="9"/>
    </row>
    <row r="91" spans="2:25" ht="32.25" customHeight="1">
      <c r="B91" s="1328" t="s">
        <v>448</v>
      </c>
      <c r="C91" s="962"/>
      <c r="D91" s="560" t="s">
        <v>449</v>
      </c>
      <c r="E91" s="1412">
        <v>46000</v>
      </c>
      <c r="F91" s="1413"/>
      <c r="G91" s="1413"/>
      <c r="H91" s="1" t="s">
        <v>450</v>
      </c>
      <c r="K91" s="586" t="s">
        <v>188</v>
      </c>
      <c r="M91" s="1551" t="s">
        <v>451</v>
      </c>
      <c r="N91" s="1551"/>
      <c r="O91" s="1551"/>
      <c r="P91" s="1551"/>
      <c r="Q91" s="1420" t="str">
        <f>IF(AND($AB$78="20人以上",$C$118=""),IF($K$76=1,$V$15,0)+IF($K$76=2,$V$15,0),"")</f>
        <v/>
      </c>
      <c r="R91" s="1420"/>
      <c r="S91" s="1" t="s">
        <v>378</v>
      </c>
      <c r="T91" s="8"/>
      <c r="U91" s="342"/>
      <c r="V91" s="342"/>
      <c r="W91" s="342"/>
      <c r="X91" s="342"/>
      <c r="Y91" s="9"/>
    </row>
    <row r="92" spans="2:25" ht="9" customHeight="1">
      <c r="B92" s="24"/>
      <c r="C92" s="15"/>
      <c r="D92" s="560"/>
      <c r="E92" s="605"/>
      <c r="F92" s="605"/>
      <c r="G92" s="605"/>
      <c r="K92" s="586"/>
      <c r="M92" s="583"/>
      <c r="N92" s="583"/>
      <c r="O92" s="583"/>
      <c r="P92" s="583"/>
      <c r="Q92" s="604"/>
      <c r="R92" s="604"/>
      <c r="T92" s="8"/>
      <c r="U92" s="342"/>
      <c r="V92" s="342"/>
      <c r="W92" s="342"/>
      <c r="X92" s="342"/>
      <c r="Y92" s="9"/>
    </row>
    <row r="93" spans="2:25" ht="27.75" customHeight="1">
      <c r="B93" s="1333" t="s">
        <v>452</v>
      </c>
      <c r="C93" s="962"/>
      <c r="D93" s="560" t="s">
        <v>449</v>
      </c>
      <c r="E93" s="1412">
        <v>39000</v>
      </c>
      <c r="F93" s="1413"/>
      <c r="G93" s="1413"/>
      <c r="H93" s="1" t="s">
        <v>450</v>
      </c>
      <c r="K93" s="586" t="s">
        <v>188</v>
      </c>
      <c r="M93" s="1551" t="s">
        <v>451</v>
      </c>
      <c r="N93" s="1551"/>
      <c r="O93" s="1551"/>
      <c r="P93" s="1551"/>
      <c r="Q93" s="1420" t="str">
        <f>IF(AND($AB$78="20人以上",$C$118=""),IF($K$76=3,$V$15,0),"")</f>
        <v/>
      </c>
      <c r="R93" s="1420"/>
      <c r="S93" s="1" t="s">
        <v>378</v>
      </c>
      <c r="T93" s="8"/>
      <c r="U93" s="342"/>
      <c r="V93" s="342"/>
      <c r="W93" s="342"/>
      <c r="X93" s="342"/>
      <c r="Y93" s="9"/>
    </row>
    <row r="94" spans="2:25" ht="18" customHeight="1">
      <c r="B94" s="557"/>
      <c r="C94" s="558"/>
      <c r="D94" s="560"/>
      <c r="E94" s="608"/>
      <c r="F94" s="605"/>
      <c r="G94" s="605"/>
      <c r="K94" s="586"/>
      <c r="Q94" s="604"/>
      <c r="R94" s="604"/>
      <c r="T94" s="8"/>
      <c r="U94" s="342"/>
      <c r="V94" s="342"/>
      <c r="W94" s="342"/>
      <c r="X94" s="342"/>
      <c r="Y94" s="9"/>
    </row>
    <row r="95" spans="2:25" ht="18" customHeight="1">
      <c r="B95" s="1333" t="s">
        <v>453</v>
      </c>
      <c r="C95" s="962"/>
      <c r="D95" s="560" t="s">
        <v>449</v>
      </c>
      <c r="E95" s="1413">
        <v>35000</v>
      </c>
      <c r="F95" s="1413"/>
      <c r="G95" s="1413"/>
      <c r="H95" s="1" t="s">
        <v>450</v>
      </c>
      <c r="K95" s="586" t="s">
        <v>188</v>
      </c>
      <c r="M95" s="1551" t="s">
        <v>451</v>
      </c>
      <c r="N95" s="1551"/>
      <c r="O95" s="1551"/>
      <c r="P95" s="1551"/>
      <c r="Q95" s="1420" t="str">
        <f>IF(AND($AB$78="20人以上",$C$118=""),IF($K$76=4,$V$15,0),"")</f>
        <v/>
      </c>
      <c r="R95" s="1420"/>
      <c r="S95" s="1" t="s">
        <v>378</v>
      </c>
      <c r="T95" s="8"/>
      <c r="U95" s="342"/>
      <c r="V95" s="342"/>
      <c r="W95" s="342"/>
      <c r="X95" s="342"/>
      <c r="Y95" s="9"/>
    </row>
    <row r="96" spans="2:25" ht="18" customHeight="1">
      <c r="B96" s="557"/>
      <c r="C96" s="558"/>
      <c r="D96" s="560"/>
      <c r="E96" s="1413"/>
      <c r="F96" s="1413"/>
      <c r="G96" s="1413"/>
      <c r="K96" s="586"/>
      <c r="Q96" s="604"/>
      <c r="R96" s="604"/>
      <c r="T96" s="8"/>
      <c r="U96" s="342"/>
      <c r="V96" s="342"/>
      <c r="W96" s="342"/>
      <c r="X96" s="342"/>
      <c r="Y96" s="9"/>
    </row>
    <row r="97" spans="2:33" ht="18" customHeight="1">
      <c r="B97" s="1333" t="s">
        <v>454</v>
      </c>
      <c r="C97" s="962"/>
      <c r="D97" s="560" t="s">
        <v>449</v>
      </c>
      <c r="E97" s="1413">
        <v>31000</v>
      </c>
      <c r="F97" s="1413"/>
      <c r="G97" s="1413"/>
      <c r="H97" s="1" t="s">
        <v>450</v>
      </c>
      <c r="K97" s="586" t="s">
        <v>188</v>
      </c>
      <c r="M97" s="1551" t="s">
        <v>451</v>
      </c>
      <c r="N97" s="1551"/>
      <c r="O97" s="1551"/>
      <c r="P97" s="1551"/>
      <c r="Q97" s="1420" t="str">
        <f>IF(AND($AB$78="20人以上",$C$118=""),IF($K$76=5,$V$15,0),"")</f>
        <v/>
      </c>
      <c r="R97" s="1420"/>
      <c r="S97" s="1" t="s">
        <v>378</v>
      </c>
      <c r="T97" s="8"/>
      <c r="U97" s="342"/>
      <c r="V97" s="342"/>
      <c r="W97" s="342"/>
      <c r="X97" s="342"/>
      <c r="Y97" s="9"/>
    </row>
    <row r="98" spans="2:33" ht="18" customHeight="1">
      <c r="B98" s="557"/>
      <c r="C98" s="558"/>
      <c r="D98" s="560"/>
      <c r="E98" s="1413"/>
      <c r="F98" s="1413"/>
      <c r="G98" s="1413"/>
      <c r="K98" s="586"/>
      <c r="Q98" s="604"/>
      <c r="R98" s="604"/>
      <c r="T98" s="8"/>
      <c r="U98" s="342"/>
      <c r="V98" s="342"/>
      <c r="W98" s="342"/>
      <c r="X98" s="342"/>
      <c r="Y98" s="9"/>
    </row>
    <row r="99" spans="2:33" ht="33.75" customHeight="1">
      <c r="B99" s="1334" t="s">
        <v>455</v>
      </c>
      <c r="C99" s="1335"/>
      <c r="D99" s="591" t="s">
        <v>449</v>
      </c>
      <c r="E99" s="1417">
        <v>300</v>
      </c>
      <c r="F99" s="1417"/>
      <c r="G99" s="1417"/>
      <c r="H99" s="588" t="s">
        <v>450</v>
      </c>
      <c r="I99" s="588"/>
      <c r="J99" s="588"/>
      <c r="K99" s="594" t="s">
        <v>188</v>
      </c>
      <c r="L99" s="588"/>
      <c r="M99" s="1337" t="s">
        <v>451</v>
      </c>
      <c r="N99" s="1337"/>
      <c r="O99" s="1337"/>
      <c r="P99" s="1337"/>
      <c r="Q99" s="1428" t="str">
        <f>IF(AND($AB$78="20人以上",$C$118=""),IF($N$76=2,$V$15,0)+IF($N$76=3,$V$15,0),"")</f>
        <v/>
      </c>
      <c r="R99" s="1428"/>
      <c r="S99" s="588" t="s">
        <v>378</v>
      </c>
      <c r="T99" s="8"/>
      <c r="U99" s="602"/>
      <c r="V99" s="602"/>
      <c r="W99" s="602"/>
      <c r="X99" s="602"/>
      <c r="Y99" s="9"/>
    </row>
    <row r="100" spans="2:33" ht="9" customHeight="1">
      <c r="B100" s="589"/>
      <c r="C100" s="590"/>
      <c r="D100" s="591"/>
      <c r="E100" s="741"/>
      <c r="F100" s="741"/>
      <c r="G100" s="741"/>
      <c r="H100" s="96"/>
      <c r="I100" s="588"/>
      <c r="J100" s="588"/>
      <c r="K100" s="594"/>
      <c r="L100" s="588"/>
      <c r="M100" s="568"/>
      <c r="N100" s="568"/>
      <c r="O100" s="568"/>
      <c r="P100" s="568"/>
      <c r="Q100" s="344"/>
      <c r="R100" s="344"/>
      <c r="S100" s="588"/>
      <c r="T100" s="8"/>
      <c r="U100" s="48"/>
      <c r="V100" s="48"/>
      <c r="W100" s="48"/>
      <c r="X100" s="48"/>
      <c r="Y100" s="9"/>
    </row>
    <row r="101" spans="2:33" s="588" customFormat="1" ht="19.5" customHeight="1">
      <c r="B101" s="30" t="s">
        <v>462</v>
      </c>
      <c r="C101" s="16"/>
      <c r="D101" s="591" t="s">
        <v>183</v>
      </c>
      <c r="E101" s="1417">
        <v>15000</v>
      </c>
      <c r="F101" s="1417"/>
      <c r="G101" s="1417"/>
      <c r="H101" s="588" t="s">
        <v>450</v>
      </c>
      <c r="K101" s="594" t="s">
        <v>188</v>
      </c>
      <c r="M101" s="1337" t="s">
        <v>451</v>
      </c>
      <c r="N101" s="1337"/>
      <c r="O101" s="1337"/>
      <c r="P101" s="1337"/>
      <c r="Q101" s="1416">
        <f>V15</f>
        <v>0</v>
      </c>
      <c r="R101" s="1416"/>
      <c r="S101" s="588" t="s">
        <v>376</v>
      </c>
      <c r="T101" s="166" t="s">
        <v>183</v>
      </c>
      <c r="U101" s="1421">
        <f>E101*Q101</f>
        <v>0</v>
      </c>
      <c r="V101" s="1421"/>
      <c r="W101" s="1421"/>
      <c r="X101" s="1421"/>
      <c r="Y101" s="167" t="s">
        <v>184</v>
      </c>
    </row>
    <row r="102" spans="2:33" ht="6" customHeight="1">
      <c r="B102" s="168"/>
      <c r="C102" s="169"/>
      <c r="D102" s="560"/>
      <c r="E102" s="603"/>
      <c r="F102" s="603"/>
      <c r="G102" s="603"/>
      <c r="K102" s="586"/>
      <c r="Q102" s="603"/>
      <c r="R102" s="603"/>
      <c r="T102" s="8"/>
      <c r="U102" s="602"/>
      <c r="V102" s="602"/>
      <c r="W102" s="602"/>
      <c r="X102" s="602"/>
      <c r="Y102" s="9"/>
    </row>
    <row r="103" spans="2:33" s="350" customFormat="1" ht="14.25" customHeight="1">
      <c r="B103" s="351"/>
      <c r="C103" s="358" t="s">
        <v>523</v>
      </c>
      <c r="D103" s="359"/>
      <c r="E103" s="614"/>
      <c r="F103" s="614"/>
      <c r="G103" s="614"/>
      <c r="H103" s="358"/>
      <c r="I103" s="358"/>
      <c r="J103" s="358"/>
      <c r="K103" s="361"/>
      <c r="L103" s="358"/>
      <c r="M103" s="358"/>
      <c r="N103" s="358"/>
      <c r="O103" s="358"/>
      <c r="P103" s="358"/>
      <c r="Q103" s="614"/>
      <c r="R103" s="614"/>
      <c r="S103" s="358"/>
      <c r="T103" s="362"/>
      <c r="U103" s="363"/>
      <c r="V103" s="363"/>
      <c r="W103" s="363"/>
      <c r="X103" s="363"/>
      <c r="Y103" s="364"/>
      <c r="Z103" s="358"/>
      <c r="AA103" s="358" t="s">
        <v>524</v>
      </c>
      <c r="AB103" s="358"/>
      <c r="AC103" s="358"/>
      <c r="AD103" s="358"/>
      <c r="AE103" s="358"/>
      <c r="AF103" s="358"/>
      <c r="AG103" s="358"/>
    </row>
    <row r="104" spans="2:33" s="350" customFormat="1" ht="14.25" customHeight="1">
      <c r="B104" s="351"/>
      <c r="C104" s="1422" t="s">
        <v>525</v>
      </c>
      <c r="D104" s="1422"/>
      <c r="E104" s="1422"/>
      <c r="F104" s="1422"/>
      <c r="G104" s="1422"/>
      <c r="H104" s="1422"/>
      <c r="I104" s="1422"/>
      <c r="J104" s="1422"/>
      <c r="K104" s="1422"/>
      <c r="L104" s="1422"/>
      <c r="M104" s="1422"/>
      <c r="N104" s="1422"/>
      <c r="O104" s="1422"/>
      <c r="P104" s="1422"/>
      <c r="Q104" s="1422"/>
      <c r="R104" s="1422"/>
      <c r="S104" s="1423"/>
      <c r="T104" s="362"/>
      <c r="U104" s="363"/>
      <c r="V104" s="363"/>
      <c r="W104" s="363"/>
      <c r="X104" s="363"/>
      <c r="Y104" s="364"/>
      <c r="Z104" s="358"/>
      <c r="AA104" s="358"/>
      <c r="AB104" s="358"/>
      <c r="AC104" s="358"/>
      <c r="AD104" s="358"/>
      <c r="AE104" s="358"/>
      <c r="AF104" s="358"/>
      <c r="AG104" s="358"/>
    </row>
    <row r="105" spans="2:33" s="350" customFormat="1" ht="14.25" customHeight="1">
      <c r="B105" s="351"/>
      <c r="C105" s="365"/>
      <c r="D105" s="366" t="s">
        <v>183</v>
      </c>
      <c r="E105" s="1424">
        <v>15000</v>
      </c>
      <c r="F105" s="1424"/>
      <c r="G105" s="1424"/>
      <c r="H105" s="606" t="s">
        <v>450</v>
      </c>
      <c r="I105" s="606"/>
      <c r="J105" s="606"/>
      <c r="K105" s="368" t="s">
        <v>188</v>
      </c>
      <c r="L105" s="606"/>
      <c r="M105" s="1425" t="s">
        <v>526</v>
      </c>
      <c r="N105" s="1425"/>
      <c r="O105" s="1425"/>
      <c r="P105" s="1425"/>
      <c r="Q105" s="1426" t="e">
        <f>IF($U$42&gt;=0.5,K48,"0")</f>
        <v>#DIV/0!</v>
      </c>
      <c r="R105" s="1426"/>
      <c r="S105" s="606" t="s">
        <v>376</v>
      </c>
      <c r="T105" s="744" t="s">
        <v>444</v>
      </c>
      <c r="U105" s="1427" t="e">
        <f>IF($K$76&gt;=3,0,IF($U$42&gt;=0.5,$E$105*$Q105,0))</f>
        <v>#DIV/0!</v>
      </c>
      <c r="V105" s="1427"/>
      <c r="W105" s="1427"/>
      <c r="X105" s="1427"/>
      <c r="Y105" s="745" t="s">
        <v>445</v>
      </c>
      <c r="Z105" s="358"/>
      <c r="AA105" s="358"/>
      <c r="AB105" s="358" t="e">
        <f>IF($U$42&gt;=0.5,"50％以上","50％未満")</f>
        <v>#DIV/0!</v>
      </c>
      <c r="AC105" s="358"/>
      <c r="AD105" s="358"/>
      <c r="AE105" s="358"/>
      <c r="AF105" s="358"/>
      <c r="AG105" s="358"/>
    </row>
    <row r="106" spans="2:33" ht="14.25" customHeight="1">
      <c r="B106" s="168"/>
      <c r="C106" s="365"/>
      <c r="D106" s="366"/>
      <c r="E106" s="1424"/>
      <c r="F106" s="1424"/>
      <c r="G106" s="1424"/>
      <c r="H106" s="606"/>
      <c r="I106" s="606"/>
      <c r="J106" s="606"/>
      <c r="K106" s="368"/>
      <c r="L106" s="606"/>
      <c r="M106" s="1429"/>
      <c r="N106" s="1429"/>
      <c r="O106" s="1429"/>
      <c r="P106" s="1429"/>
      <c r="Q106" s="1426"/>
      <c r="R106" s="1426"/>
      <c r="S106" s="606"/>
      <c r="T106" s="744"/>
      <c r="U106" s="1427"/>
      <c r="V106" s="1427"/>
      <c r="W106" s="1427"/>
      <c r="X106" s="1427"/>
      <c r="Y106" s="745"/>
      <c r="Z106" s="358"/>
      <c r="AA106" s="358"/>
      <c r="AB106" s="358"/>
      <c r="AC106" s="358"/>
      <c r="AD106" s="358"/>
      <c r="AE106" s="358"/>
      <c r="AF106" s="358"/>
      <c r="AG106" s="358"/>
    </row>
    <row r="107" spans="2:33" s="350" customFormat="1" ht="14.25" customHeight="1">
      <c r="B107" s="351"/>
      <c r="C107" s="358" t="s">
        <v>527</v>
      </c>
      <c r="D107" s="359"/>
      <c r="E107" s="614"/>
      <c r="F107" s="614"/>
      <c r="G107" s="614"/>
      <c r="H107" s="358"/>
      <c r="I107" s="358"/>
      <c r="J107" s="358"/>
      <c r="K107" s="361"/>
      <c r="L107" s="358"/>
      <c r="M107" s="358"/>
      <c r="N107" s="358"/>
      <c r="O107" s="358"/>
      <c r="P107" s="358"/>
      <c r="Q107" s="614"/>
      <c r="R107" s="614"/>
      <c r="S107" s="358"/>
      <c r="T107" s="746"/>
      <c r="U107" s="363"/>
      <c r="V107" s="363"/>
      <c r="W107" s="363"/>
      <c r="X107" s="363"/>
      <c r="Y107" s="747"/>
      <c r="Z107" s="358"/>
      <c r="AA107" s="358" t="s">
        <v>524</v>
      </c>
      <c r="AB107" s="358"/>
      <c r="AC107" s="358"/>
      <c r="AD107" s="358"/>
      <c r="AE107" s="358"/>
      <c r="AF107" s="358"/>
      <c r="AG107" s="358"/>
    </row>
    <row r="108" spans="2:33" s="350" customFormat="1" ht="14.25" customHeight="1">
      <c r="B108" s="351"/>
      <c r="C108" s="1422" t="s">
        <v>528</v>
      </c>
      <c r="D108" s="1422"/>
      <c r="E108" s="1422"/>
      <c r="F108" s="1422"/>
      <c r="G108" s="1422"/>
      <c r="H108" s="1422"/>
      <c r="I108" s="1422"/>
      <c r="J108" s="1422"/>
      <c r="K108" s="1422"/>
      <c r="L108" s="1422"/>
      <c r="M108" s="1422"/>
      <c r="N108" s="1422"/>
      <c r="O108" s="1422"/>
      <c r="P108" s="1422"/>
      <c r="Q108" s="1422"/>
      <c r="R108" s="1422"/>
      <c r="S108" s="1423"/>
      <c r="T108" s="746"/>
      <c r="U108" s="363"/>
      <c r="V108" s="363"/>
      <c r="W108" s="363"/>
      <c r="X108" s="363"/>
      <c r="Y108" s="747"/>
      <c r="Z108" s="358"/>
      <c r="AA108" s="358"/>
      <c r="AB108" s="358"/>
      <c r="AC108" s="358"/>
      <c r="AD108" s="358"/>
      <c r="AE108" s="358"/>
      <c r="AF108" s="358"/>
      <c r="AG108" s="358"/>
    </row>
    <row r="109" spans="2:33" s="350" customFormat="1" ht="14.25" customHeight="1">
      <c r="B109" s="351"/>
      <c r="C109" s="365"/>
      <c r="D109" s="366" t="s">
        <v>183</v>
      </c>
      <c r="E109" s="1424">
        <v>15000</v>
      </c>
      <c r="F109" s="1424"/>
      <c r="G109" s="1424"/>
      <c r="H109" s="371" t="s">
        <v>460</v>
      </c>
      <c r="I109" s="606"/>
      <c r="J109" s="606"/>
      <c r="K109" s="368" t="s">
        <v>188</v>
      </c>
      <c r="L109" s="606"/>
      <c r="M109" s="1425" t="s">
        <v>529</v>
      </c>
      <c r="N109" s="1425"/>
      <c r="O109" s="1425"/>
      <c r="P109" s="1425"/>
      <c r="Q109" s="1426" t="e">
        <f>IF($U$42&lt;0.5,K48,"0")</f>
        <v>#DIV/0!</v>
      </c>
      <c r="R109" s="1426"/>
      <c r="S109" s="606" t="s">
        <v>376</v>
      </c>
      <c r="T109" s="744" t="s">
        <v>444</v>
      </c>
      <c r="U109" s="1427" t="e">
        <f>IF($K$76&gt;=3,0,IF($U$42&lt;0.5,$E$109*$Q$109*0.5,0))</f>
        <v>#DIV/0!</v>
      </c>
      <c r="V109" s="1427"/>
      <c r="W109" s="1427"/>
      <c r="X109" s="1427"/>
      <c r="Y109" s="745" t="s">
        <v>445</v>
      </c>
      <c r="Z109" s="358"/>
      <c r="AA109" s="358"/>
      <c r="AB109" s="358" t="e">
        <f>IF($U$42&gt;=0.5,"50％以上","50％未満")</f>
        <v>#DIV/0!</v>
      </c>
      <c r="AC109" s="358"/>
      <c r="AD109" s="358"/>
      <c r="AE109" s="358"/>
      <c r="AF109" s="358"/>
      <c r="AG109" s="358"/>
    </row>
    <row r="110" spans="2:33" ht="14.25" customHeight="1">
      <c r="B110" s="168"/>
      <c r="C110" s="169"/>
      <c r="D110" s="591"/>
      <c r="E110" s="355"/>
      <c r="F110" s="355"/>
      <c r="G110" s="355"/>
      <c r="H110" s="588"/>
      <c r="I110" s="588"/>
      <c r="J110" s="588"/>
      <c r="K110" s="594"/>
      <c r="L110" s="588"/>
      <c r="M110" s="588"/>
      <c r="N110" s="588"/>
      <c r="O110" s="588"/>
      <c r="P110" s="588"/>
      <c r="Q110" s="604"/>
      <c r="R110" s="604"/>
      <c r="S110" s="588"/>
      <c r="T110" s="166"/>
      <c r="U110" s="601"/>
      <c r="V110" s="601"/>
      <c r="W110" s="601"/>
      <c r="X110" s="601"/>
      <c r="Y110" s="167"/>
    </row>
    <row r="111" spans="2:33" ht="15" customHeight="1" thickBot="1">
      <c r="B111" s="2"/>
      <c r="C111" s="358" t="s">
        <v>530</v>
      </c>
      <c r="H111" s="73" t="s">
        <v>464</v>
      </c>
      <c r="T111" s="166"/>
      <c r="U111" s="1350"/>
      <c r="V111" s="1350"/>
      <c r="W111" s="1350"/>
      <c r="X111" s="1350"/>
      <c r="Y111" s="167"/>
    </row>
    <row r="112" spans="2:33" ht="15" customHeight="1" thickBot="1">
      <c r="B112" s="2"/>
      <c r="C112" s="170"/>
      <c r="D112" s="1" t="s">
        <v>465</v>
      </c>
      <c r="K112" s="586" t="s">
        <v>466</v>
      </c>
      <c r="L112" s="73" t="s">
        <v>467</v>
      </c>
      <c r="Q112" s="1347">
        <f>U28</f>
        <v>0</v>
      </c>
      <c r="R112" s="1348"/>
      <c r="S112" s="1" t="s">
        <v>376</v>
      </c>
      <c r="T112" s="8"/>
      <c r="U112" s="1351"/>
      <c r="V112" s="1351"/>
      <c r="W112" s="1351"/>
      <c r="X112" s="1351"/>
      <c r="Y112" s="9"/>
      <c r="AB112" s="171"/>
      <c r="AC112" s="171"/>
      <c r="AF112" s="171"/>
    </row>
    <row r="113" spans="2:39" ht="15" customHeight="1" thickBot="1">
      <c r="B113" s="2"/>
      <c r="D113" s="560" t="s">
        <v>449</v>
      </c>
      <c r="E113" s="1413">
        <v>40000</v>
      </c>
      <c r="F113" s="1413"/>
      <c r="G113" s="1413"/>
      <c r="H113" s="1" t="s">
        <v>468</v>
      </c>
      <c r="K113" s="1355"/>
      <c r="L113" s="1355"/>
      <c r="M113" s="1355"/>
      <c r="N113" s="1355"/>
      <c r="O113" s="1355"/>
      <c r="P113" s="1355"/>
      <c r="Q113" s="1355"/>
      <c r="R113" s="1355"/>
      <c r="S113" s="1356"/>
      <c r="T113" s="2"/>
      <c r="U113" s="161"/>
      <c r="V113" s="161"/>
      <c r="W113" s="161"/>
      <c r="X113" s="161"/>
      <c r="Y113" s="9"/>
      <c r="AE113" s="171"/>
      <c r="AF113" s="171"/>
    </row>
    <row r="114" spans="2:39" ht="15" customHeight="1" thickBot="1">
      <c r="B114" s="2"/>
      <c r="C114" s="172"/>
      <c r="D114" s="1" t="s">
        <v>469</v>
      </c>
      <c r="E114" s="740"/>
      <c r="F114" s="740"/>
      <c r="G114" s="740"/>
      <c r="K114" s="586" t="s">
        <v>188</v>
      </c>
      <c r="L114" s="73" t="s">
        <v>467</v>
      </c>
      <c r="M114" s="173"/>
      <c r="N114" s="173"/>
      <c r="O114" s="173"/>
      <c r="P114" s="173"/>
      <c r="Q114" s="1416">
        <f>U28</f>
        <v>0</v>
      </c>
      <c r="R114" s="1416"/>
      <c r="S114" s="1" t="s">
        <v>378</v>
      </c>
      <c r="T114" s="8" t="s">
        <v>470</v>
      </c>
      <c r="U114" s="1357">
        <f>IF(C114="○",AA115,IF(C112="○",AA114,0))</f>
        <v>0</v>
      </c>
      <c r="V114" s="1357"/>
      <c r="W114" s="1357"/>
      <c r="X114" s="1357"/>
      <c r="Y114" s="9" t="s">
        <v>471</v>
      </c>
      <c r="AA114" s="1346">
        <f>IF(Q114=0,0,ROUNDDOWN((40000*M115/Q115*Q114),0))</f>
        <v>0</v>
      </c>
      <c r="AB114" s="1346"/>
      <c r="AC114" s="1346"/>
      <c r="AD114" s="1346"/>
      <c r="AE114" s="1346"/>
    </row>
    <row r="115" spans="2:39" ht="15" customHeight="1">
      <c r="B115" s="2"/>
      <c r="D115" s="560" t="s">
        <v>449</v>
      </c>
      <c r="E115" s="1413">
        <v>97000</v>
      </c>
      <c r="F115" s="1413"/>
      <c r="G115" s="1413"/>
      <c r="H115" s="1" t="s">
        <v>468</v>
      </c>
      <c r="K115" s="560" t="s">
        <v>449</v>
      </c>
      <c r="L115" s="586" t="s">
        <v>472</v>
      </c>
      <c r="M115" s="1347">
        <f>+V15</f>
        <v>0</v>
      </c>
      <c r="N115" s="1348"/>
      <c r="O115" s="586" t="s">
        <v>473</v>
      </c>
      <c r="P115" s="586" t="s">
        <v>474</v>
      </c>
      <c r="Q115" s="1347">
        <f>+V17</f>
        <v>0</v>
      </c>
      <c r="R115" s="1348"/>
      <c r="S115" s="1" t="s">
        <v>475</v>
      </c>
      <c r="T115" s="8"/>
      <c r="U115" s="602"/>
      <c r="V115" s="602"/>
      <c r="W115" s="602"/>
      <c r="X115" s="602"/>
      <c r="Y115" s="9"/>
      <c r="AA115" s="1346" t="e">
        <f>IF(C112="○","",ROUNDDOWN((97000*M115/Q115*Q114),0))</f>
        <v>#DIV/0!</v>
      </c>
      <c r="AB115" s="1346"/>
      <c r="AC115" s="1346"/>
      <c r="AD115" s="1346"/>
      <c r="AE115" s="1346"/>
    </row>
    <row r="116" spans="2:39" ht="8.25" customHeight="1">
      <c r="B116" s="2"/>
      <c r="M116" s="560"/>
      <c r="P116" s="586"/>
      <c r="T116" s="2"/>
      <c r="U116" s="161"/>
      <c r="V116" s="161"/>
      <c r="W116" s="161"/>
      <c r="X116" s="161"/>
      <c r="Y116" s="9"/>
    </row>
    <row r="117" spans="2:39" ht="13.5" customHeight="1" thickBot="1">
      <c r="B117" s="2"/>
      <c r="C117" s="73"/>
      <c r="D117" s="386" t="s">
        <v>531</v>
      </c>
      <c r="M117" s="560"/>
      <c r="P117" s="586"/>
      <c r="T117" s="2"/>
      <c r="U117" s="161"/>
      <c r="V117" s="161"/>
      <c r="W117" s="161"/>
      <c r="X117" s="161"/>
      <c r="Y117" s="9"/>
    </row>
    <row r="118" spans="2:39" ht="15" customHeight="1" thickBot="1">
      <c r="B118" s="2"/>
      <c r="C118" s="31"/>
      <c r="D118" s="73" t="s">
        <v>477</v>
      </c>
      <c r="M118" s="560"/>
      <c r="P118" s="586"/>
      <c r="T118" s="2"/>
      <c r="U118" s="161"/>
      <c r="V118" s="161"/>
      <c r="W118" s="161"/>
      <c r="X118" s="161"/>
      <c r="Y118" s="9"/>
    </row>
    <row r="119" spans="2:39" ht="15" customHeight="1">
      <c r="B119" s="2"/>
      <c r="C119" s="358" t="s">
        <v>532</v>
      </c>
      <c r="L119" s="174"/>
      <c r="M119" s="174"/>
      <c r="N119" s="174"/>
      <c r="O119" s="174"/>
      <c r="P119" s="174"/>
      <c r="T119" s="2"/>
      <c r="U119" s="161"/>
      <c r="V119" s="161"/>
      <c r="W119" s="161"/>
      <c r="X119" s="161"/>
      <c r="Y119" s="9"/>
    </row>
    <row r="120" spans="2:39" ht="15" customHeight="1" thickBot="1">
      <c r="B120" s="2"/>
      <c r="D120" s="174"/>
      <c r="E120" s="1352"/>
      <c r="F120" s="1352"/>
      <c r="G120" s="1352"/>
      <c r="H120" s="1352"/>
      <c r="K120" s="954" t="s">
        <v>479</v>
      </c>
      <c r="L120" s="954"/>
      <c r="M120" s="954"/>
      <c r="N120" s="954"/>
      <c r="O120" s="954"/>
      <c r="P120" s="954"/>
      <c r="Q120" s="1416">
        <f>U28</f>
        <v>0</v>
      </c>
      <c r="R120" s="1416"/>
      <c r="S120" s="1" t="s">
        <v>378</v>
      </c>
      <c r="T120" s="8" t="s">
        <v>470</v>
      </c>
      <c r="U120" s="1410">
        <f>IF($C118=1,0,IF(C121="○",0,IF($U28&gt;19,538000,IF($U28&gt;1,269000,IF($U28=0,0,179000)))))</f>
        <v>0</v>
      </c>
      <c r="V120" s="1410"/>
      <c r="W120" s="1410"/>
      <c r="X120" s="1410"/>
      <c r="Y120" s="9" t="s">
        <v>471</v>
      </c>
    </row>
    <row r="121" spans="2:39" ht="15" customHeight="1" thickBot="1">
      <c r="B121" s="2"/>
      <c r="C121" s="175"/>
      <c r="D121" s="1353" t="s">
        <v>480</v>
      </c>
      <c r="E121" s="1353"/>
      <c r="F121" s="1353"/>
      <c r="G121" s="1353"/>
      <c r="H121" s="1353"/>
      <c r="I121" s="1353"/>
      <c r="J121" s="1353"/>
      <c r="K121" s="1353"/>
      <c r="L121" s="1353"/>
      <c r="M121" s="1353"/>
      <c r="N121" s="1353"/>
      <c r="O121" s="1353"/>
      <c r="P121" s="1353"/>
      <c r="Q121" s="1353"/>
      <c r="R121" s="1353"/>
      <c r="S121" s="1354"/>
      <c r="T121" s="8" t="s">
        <v>470</v>
      </c>
      <c r="U121" s="1410">
        <f>IF(C118=1,0,IF(C121="○",1076000,0))</f>
        <v>0</v>
      </c>
      <c r="V121" s="1410"/>
      <c r="W121" s="1410"/>
      <c r="X121" s="1410"/>
      <c r="Y121" s="9" t="s">
        <v>471</v>
      </c>
    </row>
    <row r="122" spans="2:39" ht="7.5" customHeight="1">
      <c r="B122" s="2"/>
      <c r="D122" s="1353"/>
      <c r="E122" s="1353"/>
      <c r="F122" s="1353"/>
      <c r="G122" s="1353"/>
      <c r="H122" s="1353"/>
      <c r="I122" s="1353"/>
      <c r="J122" s="1353"/>
      <c r="K122" s="1353"/>
      <c r="L122" s="1353"/>
      <c r="M122" s="1353"/>
      <c r="N122" s="1353"/>
      <c r="O122" s="1353"/>
      <c r="P122" s="1353"/>
      <c r="Q122" s="1353"/>
      <c r="R122" s="1353"/>
      <c r="S122" s="1354"/>
      <c r="T122" s="8"/>
      <c r="U122" s="602"/>
      <c r="V122" s="602"/>
      <c r="W122" s="602"/>
      <c r="X122" s="602"/>
      <c r="Y122" s="9"/>
    </row>
    <row r="123" spans="2:39" ht="15" customHeight="1">
      <c r="B123" s="2"/>
      <c r="D123" s="174"/>
      <c r="E123" s="174"/>
      <c r="T123" s="2"/>
      <c r="U123" s="161"/>
      <c r="V123" s="161"/>
      <c r="W123" s="161"/>
      <c r="X123" s="161"/>
      <c r="Y123" s="9"/>
    </row>
    <row r="124" spans="2:39" ht="15" customHeight="1">
      <c r="B124" s="2"/>
      <c r="C124" s="358" t="s">
        <v>533</v>
      </c>
      <c r="T124" s="8" t="s">
        <v>470</v>
      </c>
      <c r="U124" s="1410">
        <f>U125+U127</f>
        <v>0</v>
      </c>
      <c r="V124" s="1410"/>
      <c r="W124" s="1410"/>
      <c r="X124" s="1410"/>
      <c r="Y124" s="9" t="s">
        <v>471</v>
      </c>
    </row>
    <row r="125" spans="2:39" ht="15" customHeight="1">
      <c r="B125" s="2"/>
      <c r="D125" s="1" t="s">
        <v>482</v>
      </c>
      <c r="T125" s="8" t="s">
        <v>183</v>
      </c>
      <c r="U125" s="1410">
        <f>IF($I$7="",0,IF(C118=1,0,240000))</f>
        <v>0</v>
      </c>
      <c r="V125" s="1410"/>
      <c r="W125" s="1410"/>
      <c r="X125" s="1410"/>
      <c r="Y125" s="9" t="s">
        <v>184</v>
      </c>
      <c r="AJ125" s="1">
        <v>0</v>
      </c>
    </row>
    <row r="126" spans="2:39" ht="15" customHeight="1">
      <c r="B126" s="2"/>
      <c r="D126" s="1" t="s">
        <v>483</v>
      </c>
      <c r="T126" s="8"/>
      <c r="U126" s="602"/>
      <c r="V126" s="602"/>
      <c r="W126" s="602"/>
      <c r="X126" s="602"/>
      <c r="Y126" s="9"/>
    </row>
    <row r="127" spans="2:39" ht="15" customHeight="1">
      <c r="B127" s="2"/>
      <c r="E127" s="345"/>
      <c r="F127" s="345"/>
      <c r="G127" s="1415">
        <v>81000</v>
      </c>
      <c r="H127" s="1415"/>
      <c r="I127" s="1415"/>
      <c r="J127" s="1" t="s">
        <v>168</v>
      </c>
      <c r="K127" s="1" t="s">
        <v>466</v>
      </c>
      <c r="L127" s="1359" t="s">
        <v>484</v>
      </c>
      <c r="M127" s="1359"/>
      <c r="N127" s="1359"/>
      <c r="O127" s="1430">
        <v>0</v>
      </c>
      <c r="P127" s="1430"/>
      <c r="Q127" s="1" t="s">
        <v>485</v>
      </c>
      <c r="T127" s="8" t="s">
        <v>183</v>
      </c>
      <c r="U127" s="1410">
        <f>IF(C118=1,0,G127*O127)</f>
        <v>0</v>
      </c>
      <c r="V127" s="1410"/>
      <c r="W127" s="1410"/>
      <c r="X127" s="1410"/>
      <c r="Y127" s="9" t="s">
        <v>184</v>
      </c>
      <c r="AM127" s="154">
        <v>0</v>
      </c>
    </row>
    <row r="128" spans="2:39" ht="15" customHeight="1">
      <c r="B128" s="2"/>
      <c r="N128" s="12" t="s">
        <v>486</v>
      </c>
      <c r="T128" s="8"/>
      <c r="U128" s="602"/>
      <c r="V128" s="602"/>
      <c r="W128" s="602"/>
      <c r="X128" s="602"/>
      <c r="Y128" s="9"/>
      <c r="AM128" s="154">
        <v>1</v>
      </c>
    </row>
    <row r="129" spans="2:39" ht="15" customHeight="1">
      <c r="B129" s="2"/>
      <c r="C129" s="358" t="s">
        <v>534</v>
      </c>
      <c r="T129" s="2"/>
      <c r="U129" s="161"/>
      <c r="V129" s="161"/>
      <c r="W129" s="161"/>
      <c r="X129" s="161"/>
      <c r="Y129" s="9"/>
      <c r="AM129" s="154">
        <v>2</v>
      </c>
    </row>
    <row r="130" spans="2:39" ht="15.75" customHeight="1">
      <c r="B130" s="2"/>
      <c r="D130" s="560" t="s">
        <v>449</v>
      </c>
      <c r="E130" s="1415">
        <v>10000</v>
      </c>
      <c r="F130" s="1415"/>
      <c r="G130" s="1415"/>
      <c r="H130" s="1" t="s">
        <v>488</v>
      </c>
      <c r="K130" s="586" t="s">
        <v>188</v>
      </c>
      <c r="M130" s="1358" t="s">
        <v>489</v>
      </c>
      <c r="N130" s="1358"/>
      <c r="O130" s="1358"/>
      <c r="P130" s="1" t="s">
        <v>490</v>
      </c>
      <c r="Q130" s="1416">
        <f>U55</f>
        <v>0</v>
      </c>
      <c r="R130" s="1416"/>
      <c r="S130" s="1" t="s">
        <v>412</v>
      </c>
      <c r="T130" s="8" t="s">
        <v>470</v>
      </c>
      <c r="U130" s="1410">
        <f>+IF(C118=1,0,E130*Q130)</f>
        <v>0</v>
      </c>
      <c r="V130" s="1410"/>
      <c r="W130" s="1410"/>
      <c r="X130" s="1410"/>
      <c r="Y130" s="9" t="s">
        <v>471</v>
      </c>
    </row>
    <row r="131" spans="2:39" ht="15.75" customHeight="1">
      <c r="B131" s="2"/>
      <c r="D131" s="560"/>
      <c r="E131" s="603"/>
      <c r="F131" s="603"/>
      <c r="G131" s="603"/>
      <c r="K131" s="586"/>
      <c r="M131" s="583"/>
      <c r="N131" s="583"/>
      <c r="O131" s="583"/>
      <c r="Q131" s="603"/>
      <c r="R131" s="603"/>
      <c r="T131" s="8"/>
      <c r="U131" s="602"/>
      <c r="V131" s="602"/>
      <c r="W131" s="602"/>
      <c r="X131" s="602"/>
      <c r="Y131" s="9"/>
    </row>
    <row r="132" spans="2:39">
      <c r="B132" s="2"/>
      <c r="C132" s="1169" t="s">
        <v>535</v>
      </c>
      <c r="D132" s="1169"/>
      <c r="E132" s="1169"/>
      <c r="F132" s="1169"/>
      <c r="G132" s="1169"/>
      <c r="H132" s="1169"/>
      <c r="I132" s="1169"/>
      <c r="J132" s="1169"/>
      <c r="K132" s="1169"/>
      <c r="L132" s="1169"/>
      <c r="M132" s="1169"/>
      <c r="N132" s="1169"/>
      <c r="O132" s="1169"/>
      <c r="P132" s="584"/>
      <c r="Q132" s="594"/>
      <c r="R132" s="594"/>
      <c r="S132" s="167"/>
      <c r="T132" s="8"/>
      <c r="U132" s="1410"/>
      <c r="V132" s="1410"/>
      <c r="W132" s="1410"/>
      <c r="X132" s="1410"/>
      <c r="Y132" s="9"/>
    </row>
    <row r="133" spans="2:39" ht="16.5" customHeight="1">
      <c r="B133" s="2"/>
      <c r="C133" s="582"/>
      <c r="D133" s="1" t="s">
        <v>492</v>
      </c>
      <c r="F133" s="582"/>
      <c r="G133" s="582"/>
      <c r="H133" s="582"/>
      <c r="I133" s="582"/>
      <c r="J133" s="582"/>
      <c r="K133" s="582"/>
      <c r="L133" s="582"/>
      <c r="M133" s="582"/>
      <c r="N133" s="582"/>
      <c r="O133" s="582"/>
      <c r="P133" s="584"/>
      <c r="Q133" s="594"/>
      <c r="R133" s="594"/>
      <c r="S133" s="167"/>
      <c r="T133" s="8" t="s">
        <v>470</v>
      </c>
      <c r="U133" s="1410">
        <f>U134+U135</f>
        <v>0</v>
      </c>
      <c r="V133" s="1410"/>
      <c r="W133" s="1410"/>
      <c r="X133" s="1410"/>
      <c r="Y133" s="9" t="s">
        <v>471</v>
      </c>
    </row>
    <row r="134" spans="2:39" ht="25.5" customHeight="1">
      <c r="B134" s="2"/>
      <c r="E134" s="1358"/>
      <c r="F134" s="1358"/>
      <c r="G134" s="560" t="s">
        <v>449</v>
      </c>
      <c r="H134" s="1552">
        <v>120000</v>
      </c>
      <c r="I134" s="1552"/>
      <c r="J134" s="1" t="s">
        <v>493</v>
      </c>
      <c r="M134" s="594" t="s">
        <v>494</v>
      </c>
      <c r="N134" s="1257" t="s">
        <v>495</v>
      </c>
      <c r="O134" s="1362"/>
      <c r="P134" s="1362"/>
      <c r="Q134" s="1350">
        <f>U63</f>
        <v>0</v>
      </c>
      <c r="R134" s="1350"/>
      <c r="S134" s="167" t="s">
        <v>424</v>
      </c>
      <c r="T134" s="166" t="s">
        <v>183</v>
      </c>
      <c r="U134" s="1421">
        <f>H134*Q134</f>
        <v>0</v>
      </c>
      <c r="V134" s="1421"/>
      <c r="W134" s="1421"/>
      <c r="X134" s="1421"/>
      <c r="Y134" s="167" t="s">
        <v>184</v>
      </c>
    </row>
    <row r="135" spans="2:39" ht="25.5" customHeight="1">
      <c r="B135" s="2"/>
      <c r="E135" s="1358"/>
      <c r="F135" s="1358"/>
      <c r="G135" s="560" t="s">
        <v>449</v>
      </c>
      <c r="H135" s="1552">
        <v>30000</v>
      </c>
      <c r="I135" s="1552"/>
      <c r="J135" s="1" t="s">
        <v>488</v>
      </c>
      <c r="M135" s="594" t="s">
        <v>494</v>
      </c>
      <c r="N135" s="1257" t="s">
        <v>496</v>
      </c>
      <c r="O135" s="1362"/>
      <c r="P135" s="1362"/>
      <c r="Q135" s="1350">
        <f>U64</f>
        <v>0</v>
      </c>
      <c r="R135" s="1350"/>
      <c r="S135" s="167" t="s">
        <v>412</v>
      </c>
      <c r="T135" s="166" t="s">
        <v>183</v>
      </c>
      <c r="U135" s="1421">
        <f>H135*Q135</f>
        <v>0</v>
      </c>
      <c r="V135" s="1421"/>
      <c r="W135" s="1421"/>
      <c r="X135" s="1421"/>
      <c r="Y135" s="167" t="s">
        <v>184</v>
      </c>
    </row>
    <row r="136" spans="2:39" ht="12.75" customHeight="1">
      <c r="B136" s="2"/>
      <c r="E136" s="583"/>
      <c r="F136" s="583"/>
      <c r="G136" s="560"/>
      <c r="H136" s="600"/>
      <c r="I136" s="600"/>
      <c r="M136" s="594"/>
      <c r="N136" s="579"/>
      <c r="O136" s="584"/>
      <c r="P136" s="584"/>
      <c r="Q136" s="585"/>
      <c r="R136" s="585"/>
      <c r="S136" s="167"/>
      <c r="T136" s="166"/>
      <c r="U136" s="601"/>
      <c r="V136" s="601"/>
      <c r="W136" s="601"/>
      <c r="X136" s="601"/>
      <c r="Y136" s="167"/>
    </row>
    <row r="137" spans="2:39" ht="15" customHeight="1">
      <c r="B137" s="2"/>
      <c r="D137" s="1" t="s">
        <v>497</v>
      </c>
      <c r="F137" s="582"/>
      <c r="G137" s="582"/>
      <c r="H137" s="582"/>
      <c r="I137" s="582"/>
      <c r="J137" s="582"/>
      <c r="K137" s="582"/>
      <c r="L137" s="582"/>
      <c r="M137" s="582"/>
      <c r="N137" s="582"/>
      <c r="O137" s="582"/>
      <c r="P137" s="584"/>
      <c r="Q137" s="585"/>
      <c r="R137" s="585"/>
      <c r="S137" s="167"/>
      <c r="T137" s="8" t="s">
        <v>470</v>
      </c>
      <c r="U137" s="1410">
        <f>U138+U139</f>
        <v>0</v>
      </c>
      <c r="V137" s="1410"/>
      <c r="W137" s="1410"/>
      <c r="X137" s="1410"/>
      <c r="Y137" s="9" t="s">
        <v>471</v>
      </c>
    </row>
    <row r="138" spans="2:39" ht="27.75" customHeight="1">
      <c r="B138" s="2"/>
      <c r="E138" s="1358"/>
      <c r="F138" s="1358"/>
      <c r="G138" s="560" t="s">
        <v>449</v>
      </c>
      <c r="H138" s="1552">
        <v>20000</v>
      </c>
      <c r="I138" s="1552"/>
      <c r="J138" s="1" t="s">
        <v>493</v>
      </c>
      <c r="M138" s="594" t="s">
        <v>494</v>
      </c>
      <c r="N138" s="1257" t="s">
        <v>498</v>
      </c>
      <c r="O138" s="1362"/>
      <c r="P138" s="1362"/>
      <c r="Q138" s="1350">
        <f>U65</f>
        <v>0</v>
      </c>
      <c r="R138" s="1350"/>
      <c r="S138" s="167" t="s">
        <v>424</v>
      </c>
      <c r="T138" s="166" t="s">
        <v>183</v>
      </c>
      <c r="U138" s="1421">
        <f>H138*Q138</f>
        <v>0</v>
      </c>
      <c r="V138" s="1421"/>
      <c r="W138" s="1421"/>
      <c r="X138" s="1421"/>
      <c r="Y138" s="167" t="s">
        <v>184</v>
      </c>
    </row>
    <row r="139" spans="2:39" ht="27.75" customHeight="1">
      <c r="B139" s="2"/>
      <c r="E139" s="1358"/>
      <c r="F139" s="1358"/>
      <c r="G139" s="560" t="s">
        <v>449</v>
      </c>
      <c r="H139" s="1552">
        <v>5000</v>
      </c>
      <c r="I139" s="1552"/>
      <c r="J139" s="1" t="s">
        <v>488</v>
      </c>
      <c r="M139" s="594" t="s">
        <v>494</v>
      </c>
      <c r="N139" s="1257" t="s">
        <v>499</v>
      </c>
      <c r="O139" s="1362"/>
      <c r="P139" s="1362"/>
      <c r="Q139" s="1350">
        <f>U66</f>
        <v>0</v>
      </c>
      <c r="R139" s="1350"/>
      <c r="S139" s="167" t="s">
        <v>412</v>
      </c>
      <c r="T139" s="166" t="s">
        <v>183</v>
      </c>
      <c r="U139" s="1421">
        <f>H139*Q139</f>
        <v>0</v>
      </c>
      <c r="V139" s="1421"/>
      <c r="W139" s="1421"/>
      <c r="X139" s="1421"/>
      <c r="Y139" s="167" t="s">
        <v>184</v>
      </c>
    </row>
    <row r="140" spans="2:39" ht="13.5" customHeight="1">
      <c r="B140" s="2"/>
      <c r="E140" s="583"/>
      <c r="F140" s="583"/>
      <c r="G140" s="560"/>
      <c r="H140" s="600"/>
      <c r="I140" s="600"/>
      <c r="M140" s="594"/>
      <c r="N140" s="579"/>
      <c r="O140" s="584"/>
      <c r="P140" s="584"/>
      <c r="Q140" s="585"/>
      <c r="R140" s="585"/>
      <c r="S140" s="167"/>
      <c r="T140" s="166"/>
      <c r="U140" s="601"/>
      <c r="V140" s="601"/>
      <c r="W140" s="601"/>
      <c r="X140" s="601"/>
      <c r="Y140" s="167"/>
    </row>
    <row r="141" spans="2:39">
      <c r="B141" s="2"/>
      <c r="C141" s="1169" t="s">
        <v>536</v>
      </c>
      <c r="D141" s="1169"/>
      <c r="E141" s="1169"/>
      <c r="F141" s="1169"/>
      <c r="G141" s="1169"/>
      <c r="H141" s="1169"/>
      <c r="I141" s="1169"/>
      <c r="J141" s="1169"/>
      <c r="K141" s="1169"/>
      <c r="L141" s="1169"/>
      <c r="M141" s="1169"/>
      <c r="N141" s="1169"/>
      <c r="O141" s="1169"/>
      <c r="P141" s="584"/>
      <c r="Q141" s="585"/>
      <c r="R141" s="585"/>
      <c r="S141" s="167"/>
      <c r="T141" s="8"/>
      <c r="U141" s="1410"/>
      <c r="V141" s="1410"/>
      <c r="W141" s="1410"/>
      <c r="X141" s="1410"/>
      <c r="Y141" s="9"/>
    </row>
    <row r="142" spans="2:39" ht="14.25" customHeight="1">
      <c r="B142" s="2"/>
      <c r="C142" s="582"/>
      <c r="D142" s="1" t="s">
        <v>492</v>
      </c>
      <c r="F142" s="582"/>
      <c r="G142" s="582"/>
      <c r="H142" s="582"/>
      <c r="I142" s="582"/>
      <c r="J142" s="582"/>
      <c r="K142" s="582"/>
      <c r="L142" s="582"/>
      <c r="M142" s="582"/>
      <c r="N142" s="582"/>
      <c r="O142" s="582"/>
      <c r="P142" s="584"/>
      <c r="Q142" s="585"/>
      <c r="R142" s="585"/>
      <c r="S142" s="167"/>
      <c r="T142" s="8" t="s">
        <v>470</v>
      </c>
      <c r="U142" s="1410">
        <f>U143+U144</f>
        <v>0</v>
      </c>
      <c r="V142" s="1410"/>
      <c r="W142" s="1410"/>
      <c r="X142" s="1410"/>
      <c r="Y142" s="9" t="s">
        <v>471</v>
      </c>
    </row>
    <row r="143" spans="2:39" ht="25.5" customHeight="1">
      <c r="B143" s="2"/>
      <c r="E143" s="1358"/>
      <c r="F143" s="1358"/>
      <c r="G143" s="560" t="s">
        <v>449</v>
      </c>
      <c r="H143" s="1552">
        <v>120000</v>
      </c>
      <c r="I143" s="1552"/>
      <c r="J143" s="1" t="s">
        <v>493</v>
      </c>
      <c r="M143" s="594" t="s">
        <v>494</v>
      </c>
      <c r="N143" s="1257" t="s">
        <v>501</v>
      </c>
      <c r="O143" s="1362"/>
      <c r="P143" s="1362"/>
      <c r="Q143" s="1350">
        <f>U68</f>
        <v>0</v>
      </c>
      <c r="R143" s="1350"/>
      <c r="S143" s="167" t="s">
        <v>424</v>
      </c>
      <c r="T143" s="166" t="s">
        <v>183</v>
      </c>
      <c r="U143" s="1421">
        <f>H143*Q143</f>
        <v>0</v>
      </c>
      <c r="V143" s="1421"/>
      <c r="W143" s="1421"/>
      <c r="X143" s="1421"/>
      <c r="Y143" s="167" t="s">
        <v>184</v>
      </c>
    </row>
    <row r="144" spans="2:39" ht="25.5" customHeight="1">
      <c r="B144" s="2"/>
      <c r="E144" s="1358"/>
      <c r="F144" s="1358"/>
      <c r="G144" s="560" t="s">
        <v>449</v>
      </c>
      <c r="H144" s="1552">
        <v>30000</v>
      </c>
      <c r="I144" s="1552"/>
      <c r="J144" s="1" t="s">
        <v>488</v>
      </c>
      <c r="M144" s="594" t="s">
        <v>494</v>
      </c>
      <c r="N144" s="1257" t="s">
        <v>502</v>
      </c>
      <c r="O144" s="1362"/>
      <c r="P144" s="1362"/>
      <c r="Q144" s="1350">
        <f>U69</f>
        <v>0</v>
      </c>
      <c r="R144" s="1350"/>
      <c r="S144" s="167" t="s">
        <v>412</v>
      </c>
      <c r="T144" s="166" t="s">
        <v>183</v>
      </c>
      <c r="U144" s="1421">
        <f>H144*Q144</f>
        <v>0</v>
      </c>
      <c r="V144" s="1421"/>
      <c r="W144" s="1421"/>
      <c r="X144" s="1421"/>
      <c r="Y144" s="167" t="s">
        <v>184</v>
      </c>
    </row>
    <row r="145" spans="2:28" ht="14.25" customHeight="1">
      <c r="B145" s="2"/>
      <c r="E145" s="583"/>
      <c r="F145" s="583"/>
      <c r="G145" s="560"/>
      <c r="H145" s="600"/>
      <c r="I145" s="600"/>
      <c r="M145" s="594"/>
      <c r="N145" s="579"/>
      <c r="O145" s="584"/>
      <c r="P145" s="584"/>
      <c r="Q145" s="585"/>
      <c r="R145" s="585"/>
      <c r="S145" s="167"/>
      <c r="T145" s="166"/>
      <c r="U145" s="601"/>
      <c r="V145" s="601"/>
      <c r="W145" s="601"/>
      <c r="X145" s="601"/>
      <c r="Y145" s="167"/>
    </row>
    <row r="146" spans="2:28" ht="15" customHeight="1">
      <c r="B146" s="2"/>
      <c r="D146" s="1" t="s">
        <v>497</v>
      </c>
      <c r="F146" s="582"/>
      <c r="G146" s="582"/>
      <c r="H146" s="582"/>
      <c r="I146" s="582"/>
      <c r="J146" s="582"/>
      <c r="K146" s="582"/>
      <c r="L146" s="582"/>
      <c r="M146" s="582"/>
      <c r="N146" s="582"/>
      <c r="O146" s="582"/>
      <c r="P146" s="584"/>
      <c r="Q146" s="585"/>
      <c r="R146" s="585"/>
      <c r="S146" s="167"/>
      <c r="T146" s="8" t="s">
        <v>470</v>
      </c>
      <c r="U146" s="1410">
        <f>U147+U148</f>
        <v>0</v>
      </c>
      <c r="V146" s="1410"/>
      <c r="W146" s="1410"/>
      <c r="X146" s="1410"/>
      <c r="Y146" s="9" t="s">
        <v>471</v>
      </c>
    </row>
    <row r="147" spans="2:28" ht="27.75" customHeight="1">
      <c r="B147" s="2"/>
      <c r="E147" s="1358"/>
      <c r="F147" s="1358"/>
      <c r="G147" s="560" t="s">
        <v>449</v>
      </c>
      <c r="H147" s="1552">
        <v>20000</v>
      </c>
      <c r="I147" s="1552"/>
      <c r="J147" s="1" t="s">
        <v>493</v>
      </c>
      <c r="M147" s="594" t="s">
        <v>494</v>
      </c>
      <c r="N147" s="1257" t="s">
        <v>503</v>
      </c>
      <c r="O147" s="1362"/>
      <c r="P147" s="1362"/>
      <c r="Q147" s="1350">
        <f>U70</f>
        <v>0</v>
      </c>
      <c r="R147" s="1350"/>
      <c r="S147" s="167" t="s">
        <v>424</v>
      </c>
      <c r="T147" s="166" t="s">
        <v>183</v>
      </c>
      <c r="U147" s="1421">
        <f>H147*Q147</f>
        <v>0</v>
      </c>
      <c r="V147" s="1421"/>
      <c r="W147" s="1421"/>
      <c r="X147" s="1421"/>
      <c r="Y147" s="167" t="s">
        <v>184</v>
      </c>
    </row>
    <row r="148" spans="2:28" ht="27.75" customHeight="1">
      <c r="B148" s="2"/>
      <c r="E148" s="1358"/>
      <c r="F148" s="1358"/>
      <c r="G148" s="560" t="s">
        <v>449</v>
      </c>
      <c r="H148" s="1552">
        <v>5000</v>
      </c>
      <c r="I148" s="1552"/>
      <c r="J148" s="1" t="s">
        <v>488</v>
      </c>
      <c r="M148" s="594" t="s">
        <v>494</v>
      </c>
      <c r="N148" s="1257" t="s">
        <v>504</v>
      </c>
      <c r="O148" s="1362"/>
      <c r="P148" s="1362"/>
      <c r="Q148" s="1350">
        <f>U71</f>
        <v>0</v>
      </c>
      <c r="R148" s="1350"/>
      <c r="S148" s="167" t="s">
        <v>412</v>
      </c>
      <c r="T148" s="166" t="s">
        <v>183</v>
      </c>
      <c r="U148" s="1421">
        <f>H148*Q148</f>
        <v>0</v>
      </c>
      <c r="V148" s="1421"/>
      <c r="W148" s="1421"/>
      <c r="X148" s="1421"/>
      <c r="Y148" s="167" t="s">
        <v>184</v>
      </c>
    </row>
    <row r="149" spans="2:28" ht="8.25" customHeight="1">
      <c r="B149" s="2"/>
      <c r="C149" s="1291"/>
      <c r="D149" s="1291"/>
      <c r="E149" s="1291"/>
      <c r="F149" s="1291"/>
      <c r="G149" s="1291"/>
      <c r="H149" s="1291"/>
      <c r="I149" s="1291"/>
      <c r="J149" s="1291"/>
      <c r="K149" s="1291"/>
      <c r="L149" s="1291"/>
      <c r="M149" s="1291"/>
      <c r="N149" s="1291"/>
      <c r="O149" s="1291"/>
      <c r="P149" s="603"/>
      <c r="Q149" s="603"/>
      <c r="R149" s="603"/>
      <c r="S149" s="9"/>
      <c r="T149" s="8"/>
      <c r="U149" s="602"/>
      <c r="V149" s="602"/>
      <c r="W149" s="602"/>
      <c r="X149" s="602"/>
      <c r="Y149" s="9"/>
    </row>
    <row r="150" spans="2:28" ht="9" customHeight="1">
      <c r="B150" s="2"/>
      <c r="D150" s="586"/>
      <c r="E150" s="583"/>
      <c r="F150" s="583"/>
      <c r="G150" s="560"/>
      <c r="H150" s="600"/>
      <c r="I150" s="600"/>
      <c r="M150" s="568"/>
      <c r="N150" s="581"/>
      <c r="O150" s="70"/>
      <c r="P150" s="70"/>
      <c r="Q150" s="594"/>
      <c r="R150" s="594"/>
      <c r="T150" s="166"/>
      <c r="U150" s="601"/>
      <c r="V150" s="601"/>
      <c r="W150" s="601"/>
      <c r="X150" s="601"/>
      <c r="Y150" s="167"/>
    </row>
    <row r="151" spans="2:28" ht="15" customHeight="1">
      <c r="B151" s="2"/>
      <c r="K151" s="1" t="s">
        <v>505</v>
      </c>
      <c r="P151" s="559"/>
      <c r="Q151" s="586"/>
      <c r="R151" s="586"/>
      <c r="S151" s="587"/>
      <c r="T151" s="8" t="s">
        <v>470</v>
      </c>
      <c r="U151" s="1433" t="e">
        <f>IF(P160="〇",(U76+U105+U109+U114+U120+U121+U124+U130+U133+U137+U142+U146)*0.8,U76+U105+U109+U114+U120+U121+U124+U130+U133+U137+U142+U146)</f>
        <v>#VALUE!</v>
      </c>
      <c r="V151" s="1433"/>
      <c r="W151" s="1433"/>
      <c r="X151" s="1433"/>
      <c r="Y151" s="9" t="s">
        <v>471</v>
      </c>
      <c r="AB151" s="82" t="e">
        <f>U151</f>
        <v>#VALUE!</v>
      </c>
    </row>
    <row r="152" spans="2:28" ht="6" customHeight="1" thickBot="1">
      <c r="B152" s="183"/>
      <c r="C152" s="184"/>
      <c r="D152" s="184"/>
      <c r="E152" s="184"/>
      <c r="F152" s="184"/>
      <c r="G152" s="184"/>
      <c r="H152" s="184"/>
      <c r="I152" s="184"/>
      <c r="J152" s="184"/>
      <c r="K152" s="184"/>
      <c r="L152" s="184"/>
      <c r="M152" s="184"/>
      <c r="N152" s="184"/>
      <c r="O152" s="184"/>
      <c r="P152" s="184"/>
      <c r="Q152" s="184"/>
      <c r="R152" s="184"/>
      <c r="S152" s="185"/>
      <c r="T152" s="183"/>
      <c r="U152" s="184"/>
      <c r="V152" s="184"/>
      <c r="W152" s="184"/>
      <c r="X152" s="184"/>
      <c r="Y152" s="185"/>
    </row>
    <row r="153" spans="2:28" ht="30" customHeight="1" thickTop="1">
      <c r="B153" s="1364" t="s">
        <v>506</v>
      </c>
      <c r="C153" s="1365"/>
      <c r="D153" s="1365"/>
      <c r="E153" s="1365"/>
      <c r="F153" s="1365"/>
      <c r="G153" s="1365"/>
      <c r="H153" s="1365"/>
      <c r="I153" s="1368"/>
      <c r="J153" s="1368"/>
      <c r="K153" s="1368"/>
      <c r="L153" s="1368"/>
      <c r="M153" s="1368"/>
      <c r="N153" s="1553"/>
      <c r="O153" s="1553"/>
      <c r="P153" s="1553"/>
      <c r="Q153" s="1553"/>
      <c r="R153" s="1553"/>
      <c r="S153" s="32"/>
      <c r="T153" s="1370" t="s">
        <v>507</v>
      </c>
      <c r="U153" s="1371"/>
      <c r="V153" s="1371"/>
      <c r="W153" s="1371"/>
      <c r="X153" s="1371"/>
      <c r="Y153" s="1372"/>
    </row>
    <row r="154" spans="2:28" ht="30" customHeight="1" thickBot="1">
      <c r="B154" s="1366"/>
      <c r="C154" s="1367"/>
      <c r="D154" s="1367"/>
      <c r="E154" s="1367"/>
      <c r="F154" s="1367"/>
      <c r="G154" s="1367"/>
      <c r="H154" s="1376" t="s">
        <v>508</v>
      </c>
      <c r="I154" s="1377"/>
      <c r="J154" s="1377"/>
      <c r="K154" s="1377"/>
      <c r="L154" s="1377"/>
      <c r="M154" s="1377"/>
      <c r="N154" s="1554">
        <f>'第4号様式別紙2-3（臨床研修（医師）実績報告）'!F10</f>
        <v>0</v>
      </c>
      <c r="O154" s="1554"/>
      <c r="P154" s="1554"/>
      <c r="Q154" s="1554"/>
      <c r="R154" s="1554"/>
      <c r="S154" s="9" t="s">
        <v>168</v>
      </c>
      <c r="T154" s="1373"/>
      <c r="U154" s="1374"/>
      <c r="V154" s="1374"/>
      <c r="W154" s="1374"/>
      <c r="X154" s="1374"/>
      <c r="Y154" s="1375"/>
      <c r="AB154" s="186" t="e">
        <f>U151</f>
        <v>#VALUE!</v>
      </c>
    </row>
    <row r="155" spans="2:28" ht="17.25" customHeight="1">
      <c r="B155" s="33"/>
      <c r="C155" s="34"/>
      <c r="D155" s="34"/>
      <c r="E155" s="34"/>
      <c r="F155" s="34"/>
      <c r="G155" s="34"/>
      <c r="H155" s="34"/>
      <c r="I155" s="34"/>
      <c r="J155" s="97" t="s">
        <v>537</v>
      </c>
      <c r="S155" s="9"/>
      <c r="T155" s="8" t="s">
        <v>470</v>
      </c>
      <c r="U155" s="1434">
        <f>ROUNDDOWN(IF(N154&gt;7200000,U151*0.8,0),0)</f>
        <v>0</v>
      </c>
      <c r="V155" s="1434"/>
      <c r="W155" s="1434"/>
      <c r="X155" s="1434"/>
      <c r="Y155" s="9" t="s">
        <v>471</v>
      </c>
      <c r="AB155" s="186">
        <f>U155</f>
        <v>0</v>
      </c>
    </row>
    <row r="156" spans="2:28" ht="28.5" customHeight="1">
      <c r="B156" s="11"/>
      <c r="C156" s="35"/>
      <c r="D156" s="35"/>
      <c r="E156" s="35"/>
      <c r="F156" s="35"/>
      <c r="G156" s="35"/>
      <c r="H156" s="1381" t="s">
        <v>538</v>
      </c>
      <c r="I156" s="1381"/>
      <c r="J156" s="1381"/>
      <c r="K156" s="1381"/>
      <c r="L156" s="1381"/>
      <c r="M156" s="1381"/>
      <c r="N156" s="1381"/>
      <c r="O156" s="1381"/>
      <c r="P156" s="1381"/>
      <c r="Q156" s="1381"/>
      <c r="R156" s="1381"/>
      <c r="S156" s="1382"/>
      <c r="T156" s="1373" t="s">
        <v>511</v>
      </c>
      <c r="U156" s="1374"/>
      <c r="V156" s="1374"/>
      <c r="W156" s="1374"/>
      <c r="X156" s="1374"/>
      <c r="Y156" s="1375"/>
      <c r="AB156" s="82">
        <f>U158</f>
        <v>0</v>
      </c>
    </row>
    <row r="157" spans="2:28" ht="30" customHeight="1">
      <c r="B157" s="1383" t="s">
        <v>512</v>
      </c>
      <c r="C157" s="1384"/>
      <c r="D157" s="1384"/>
      <c r="E157" s="1384"/>
      <c r="F157" s="1384"/>
      <c r="G157" s="1384"/>
      <c r="H157" s="1387"/>
      <c r="I157" s="1387"/>
      <c r="J157" s="1387"/>
      <c r="K157" s="36"/>
      <c r="L157" s="36"/>
      <c r="M157" s="36"/>
      <c r="N157" s="37"/>
      <c r="O157" s="37"/>
      <c r="P157" s="37"/>
      <c r="Q157" s="37"/>
      <c r="R157" s="37"/>
      <c r="S157" s="38"/>
      <c r="T157" s="1373"/>
      <c r="U157" s="1374"/>
      <c r="V157" s="1374"/>
      <c r="W157" s="1374"/>
      <c r="X157" s="1374"/>
      <c r="Y157" s="1375"/>
    </row>
    <row r="158" spans="2:28" ht="30" customHeight="1" thickBot="1">
      <c r="B158" s="1385"/>
      <c r="C158" s="1386"/>
      <c r="D158" s="1386"/>
      <c r="E158" s="1386"/>
      <c r="F158" s="1386"/>
      <c r="G158" s="1386"/>
      <c r="H158" s="1388"/>
      <c r="I158" s="1389"/>
      <c r="J158" s="1389"/>
      <c r="K158" s="1389"/>
      <c r="L158" s="1389"/>
      <c r="M158" s="1389"/>
      <c r="N158" s="1557"/>
      <c r="O158" s="1557"/>
      <c r="P158" s="1557"/>
      <c r="Q158" s="1557"/>
      <c r="R158" s="1557"/>
      <c r="S158" s="9" t="s">
        <v>376</v>
      </c>
      <c r="T158" s="8" t="s">
        <v>470</v>
      </c>
      <c r="U158" s="1434">
        <f>ROUNDDOWN(IF(AND(N154&gt;6300000,N154&lt;=7200000),U151*0.9,0),0)</f>
        <v>0</v>
      </c>
      <c r="V158" s="1434"/>
      <c r="W158" s="1434"/>
      <c r="X158" s="1434"/>
      <c r="Y158" s="9" t="s">
        <v>471</v>
      </c>
    </row>
    <row r="159" spans="2:28" ht="43.5" customHeight="1">
      <c r="B159" s="1379" t="s">
        <v>513</v>
      </c>
      <c r="C159" s="1257"/>
      <c r="D159" s="1257"/>
      <c r="E159" s="1257"/>
      <c r="F159" s="1257"/>
      <c r="G159" s="1257"/>
      <c r="H159" s="1257"/>
      <c r="I159" s="1257"/>
      <c r="J159" s="1257"/>
      <c r="K159" s="1257"/>
      <c r="L159" s="1257"/>
      <c r="M159" s="1257"/>
      <c r="N159" s="1257"/>
      <c r="O159" s="1257"/>
      <c r="P159" s="1257"/>
      <c r="Q159" s="1257"/>
      <c r="R159" s="1257"/>
      <c r="S159" s="1380"/>
      <c r="T159" s="8"/>
      <c r="U159" s="346"/>
      <c r="V159" s="346"/>
      <c r="W159" s="346"/>
      <c r="X159" s="346"/>
      <c r="Y159" s="9"/>
    </row>
    <row r="160" spans="2:28" ht="31.5" customHeight="1">
      <c r="B160" s="1292" t="s">
        <v>539</v>
      </c>
      <c r="C160" s="1293"/>
      <c r="D160" s="1293"/>
      <c r="E160" s="1293"/>
      <c r="F160" s="1293"/>
      <c r="G160" s="1293"/>
      <c r="H160" s="1293"/>
      <c r="I160" s="1293"/>
      <c r="J160" s="1293"/>
      <c r="K160" s="1293"/>
      <c r="L160" s="1293"/>
      <c r="M160" s="1293"/>
      <c r="N160" s="1293"/>
      <c r="O160" s="579"/>
      <c r="P160" s="1432"/>
      <c r="Q160" s="1432"/>
      <c r="R160" s="579"/>
      <c r="S160" s="580"/>
      <c r="T160" s="8"/>
      <c r="U160" s="346"/>
      <c r="V160" s="346"/>
      <c r="W160" s="346"/>
      <c r="X160" s="346"/>
      <c r="Y160" s="9"/>
    </row>
    <row r="161" spans="2:25" ht="9.75" customHeight="1">
      <c r="B161" s="593"/>
      <c r="C161" s="592"/>
      <c r="D161" s="592"/>
      <c r="E161" s="592"/>
      <c r="F161" s="592"/>
      <c r="G161" s="592"/>
      <c r="H161" s="592"/>
      <c r="I161" s="592"/>
      <c r="J161" s="592"/>
      <c r="K161" s="592"/>
      <c r="L161" s="592"/>
      <c r="M161" s="592"/>
      <c r="N161" s="592"/>
      <c r="O161" s="579"/>
      <c r="P161" s="742"/>
      <c r="Q161" s="749"/>
      <c r="R161" s="749"/>
      <c r="S161" s="580"/>
      <c r="T161" s="8"/>
      <c r="U161" s="346"/>
      <c r="V161" s="346"/>
      <c r="W161" s="346"/>
      <c r="X161" s="346"/>
      <c r="Y161" s="9"/>
    </row>
    <row r="162" spans="2:25" ht="31.5" customHeight="1">
      <c r="B162" s="1555" t="s">
        <v>732</v>
      </c>
      <c r="C162" s="1556"/>
      <c r="D162" s="1556"/>
      <c r="E162" s="1556"/>
      <c r="F162" s="1556"/>
      <c r="G162" s="1556"/>
      <c r="H162" s="1556"/>
      <c r="I162" s="1556"/>
      <c r="J162" s="1556"/>
      <c r="K162" s="1556"/>
      <c r="L162" s="1556"/>
      <c r="M162" s="1556"/>
      <c r="N162" s="1556"/>
      <c r="O162" s="41"/>
      <c r="P162" s="1451"/>
      <c r="Q162" s="1452"/>
      <c r="R162" s="41"/>
      <c r="S162" s="42"/>
      <c r="T162" s="11"/>
      <c r="U162" s="35"/>
      <c r="V162" s="35"/>
      <c r="W162" s="35"/>
      <c r="X162" s="35"/>
      <c r="Y162" s="43"/>
    </row>
    <row r="163" spans="2:25" ht="15.75" customHeight="1">
      <c r="B163" s="187" t="s">
        <v>208</v>
      </c>
      <c r="C163" s="188"/>
      <c r="D163" s="188"/>
      <c r="E163" s="188"/>
      <c r="F163" s="188"/>
      <c r="G163" s="188"/>
      <c r="H163" s="188"/>
      <c r="I163" s="188"/>
      <c r="J163" s="188"/>
      <c r="K163" s="188"/>
      <c r="L163" s="188"/>
      <c r="M163" s="188"/>
      <c r="N163" s="188"/>
      <c r="O163" s="188"/>
      <c r="P163" s="188"/>
      <c r="Q163" s="188"/>
      <c r="R163" s="188"/>
      <c r="S163" s="188"/>
      <c r="T163" s="188"/>
      <c r="U163" s="188"/>
      <c r="V163" s="188"/>
      <c r="W163" s="188"/>
      <c r="X163" s="188"/>
      <c r="Y163" s="188"/>
    </row>
    <row r="164" spans="2:25" ht="11.1" customHeight="1">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row>
    <row r="165" spans="2:25" ht="11.25" customHeight="1">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row>
  </sheetData>
  <mergeCells count="247">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D50:Y50"/>
    <mergeCell ref="D51:Y51"/>
    <mergeCell ref="Q55:S55"/>
    <mergeCell ref="U55:X5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D19:Y19"/>
    <mergeCell ref="D20:Y20"/>
    <mergeCell ref="J25:M25"/>
    <mergeCell ref="T25:X2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F48">
    <cfRule type="containsBlanks" dxfId="44" priority="2">
      <formula>LEN(TRIM(B48))=0</formula>
    </cfRule>
  </conditionalFormatting>
  <conditionalFormatting sqref="C112">
    <cfRule type="containsBlanks" dxfId="43" priority="7">
      <formula>LEN(TRIM(C112))=0</formula>
    </cfRule>
  </conditionalFormatting>
  <conditionalFormatting sqref="C114">
    <cfRule type="containsBlanks" dxfId="42" priority="6">
      <formula>LEN(TRIM(C114))=0</formula>
    </cfRule>
  </conditionalFormatting>
  <conditionalFormatting sqref="C118">
    <cfRule type="containsBlanks" dxfId="41" priority="5">
      <formula>LEN(TRIM(C118))=0</formula>
    </cfRule>
  </conditionalFormatting>
  <conditionalFormatting sqref="C121">
    <cfRule type="containsBlanks" dxfId="40" priority="4">
      <formula>LEN(TRIM(C121))=0</formula>
    </cfRule>
  </conditionalFormatting>
  <conditionalFormatting sqref="I7">
    <cfRule type="containsBlanks" dxfId="39" priority="10" stopIfTrue="1">
      <formula>LEN(TRIM(I7))=0</formula>
    </cfRule>
  </conditionalFormatting>
  <conditionalFormatting sqref="J39:M40 U39:X40">
    <cfRule type="containsBlanks" dxfId="38" priority="12">
      <formula>LEN(TRIM(J39))=0</formula>
    </cfRule>
  </conditionalFormatting>
  <conditionalFormatting sqref="K76 N76">
    <cfRule type="containsBlanks" dxfId="37" priority="8" stopIfTrue="1">
      <formula>LEN(TRIM(K76))=0</formula>
    </cfRule>
  </conditionalFormatting>
  <conditionalFormatting sqref="N158:R158">
    <cfRule type="containsBlanks" dxfId="36" priority="13">
      <formula>LEN(TRIM(N158))=0</formula>
    </cfRule>
  </conditionalFormatting>
  <conditionalFormatting sqref="N6:Y6">
    <cfRule type="containsBlanks" dxfId="35" priority="11" stopIfTrue="1">
      <formula>LEN(TRIM(N6))=0</formula>
    </cfRule>
  </conditionalFormatting>
  <conditionalFormatting sqref="O127:P127">
    <cfRule type="containsBlanks" dxfId="34" priority="3">
      <formula>LEN(TRIM(O127))=0</formula>
    </cfRule>
  </conditionalFormatting>
  <conditionalFormatting sqref="P160:Q160">
    <cfRule type="containsBlanks" dxfId="33" priority="14">
      <formula>LEN(TRIM(P160))=0</formula>
    </cfRule>
  </conditionalFormatting>
  <conditionalFormatting sqref="P162:Q162">
    <cfRule type="containsBlanks" dxfId="32" priority="1">
      <formula>LEN(TRIM(P162))=0</formula>
    </cfRule>
  </conditionalFormatting>
  <conditionalFormatting sqref="V59:Y62">
    <cfRule type="containsBlanks" dxfId="31" priority="9" stopIfTrue="1">
      <formula>LEN(TRIM(V59))=0</formula>
    </cfRule>
  </conditionalFormatting>
  <dataValidations count="7">
    <dataValidation type="list" allowBlank="1" showInputMessage="1" showErrorMessage="1" sqref="P160:Q160"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32C1778-CED3-4314-B5B9-469CF8B81A49}">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C38E33BD-4045-4BF3-A9AC-329EF00A986B}">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75A92076-5866-42ED-BF9F-88AD2EE097D1}">
      <formula1>$AM$127:$AM$129</formula1>
    </dataValidation>
    <dataValidation type="list" allowBlank="1" showInputMessage="1" showErrorMessage="1" sqref="P162:Q162" xr:uid="{862C0D2E-00A2-4740-9CDD-4393EC576554}">
      <formula1>"〇"</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65"/>
  <sheetViews>
    <sheetView view="pageBreakPreview" topLeftCell="A136" zoomScaleNormal="100" zoomScaleSheetLayoutView="100" workbookViewId="0">
      <selection activeCell="AB7" sqref="AB7"/>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540</v>
      </c>
      <c r="B1" s="295"/>
      <c r="AA1" s="1" t="s">
        <v>362</v>
      </c>
    </row>
    <row r="2" spans="1:29" ht="9" customHeight="1"/>
    <row r="3" spans="1:29" ht="18.75" customHeight="1">
      <c r="A3" s="969" t="s">
        <v>541</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9" ht="9" customHeight="1"/>
    <row r="5" spans="1:29" ht="18.75" customHeight="1">
      <c r="L5" s="588"/>
      <c r="N5" s="73" t="s">
        <v>364</v>
      </c>
    </row>
    <row r="6" spans="1:29" ht="18.75" customHeight="1">
      <c r="N6" s="1233"/>
      <c r="O6" s="1233"/>
      <c r="P6" s="1233"/>
      <c r="Q6" s="1233"/>
      <c r="R6" s="1233"/>
      <c r="S6" s="1233"/>
      <c r="T6" s="1233"/>
      <c r="U6" s="1233"/>
      <c r="V6" s="1233"/>
      <c r="W6" s="1233"/>
      <c r="X6" s="1233"/>
      <c r="Y6" s="1233"/>
    </row>
    <row r="7" spans="1:29" ht="18.75" customHeight="1">
      <c r="A7" s="1" t="s">
        <v>365</v>
      </c>
      <c r="I7" s="146"/>
      <c r="J7" s="1" t="s">
        <v>366</v>
      </c>
      <c r="N7" s="586"/>
      <c r="O7" s="586"/>
      <c r="P7" s="586"/>
      <c r="Q7" s="586"/>
      <c r="R7" s="586"/>
      <c r="S7" s="586"/>
      <c r="T7" s="586"/>
      <c r="U7" s="586"/>
      <c r="V7" s="586"/>
      <c r="W7" s="586"/>
      <c r="X7" s="586"/>
      <c r="Y7" s="586"/>
    </row>
    <row r="8" spans="1:29"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9"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9" ht="18.75" customHeight="1">
      <c r="N10" s="586"/>
      <c r="O10" s="586"/>
      <c r="P10" s="586"/>
      <c r="Q10" s="586"/>
      <c r="R10" s="586"/>
      <c r="S10" s="586"/>
      <c r="T10" s="586"/>
      <c r="U10" s="586"/>
      <c r="V10" s="586"/>
      <c r="W10" s="586"/>
      <c r="X10" s="586"/>
      <c r="Y10" s="586"/>
    </row>
    <row r="11" spans="1:29" ht="15" customHeight="1">
      <c r="A11" s="1" t="s">
        <v>368</v>
      </c>
    </row>
    <row r="12" spans="1:29" ht="15" customHeight="1">
      <c r="A12" s="1" t="s">
        <v>516</v>
      </c>
      <c r="AC12" s="1" t="s">
        <v>517</v>
      </c>
    </row>
    <row r="13" spans="1:29"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9"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9" ht="15" customHeight="1">
      <c r="B15" s="74" t="s">
        <v>375</v>
      </c>
      <c r="C15" s="53"/>
      <c r="D15" s="53"/>
      <c r="E15" s="53"/>
      <c r="F15" s="53"/>
      <c r="G15" s="53"/>
      <c r="H15" s="53"/>
      <c r="I15" s="53"/>
      <c r="J15" s="53"/>
      <c r="K15" s="53"/>
      <c r="L15" s="53"/>
      <c r="M15" s="1533">
        <f>'第4号様式別紙2-1（臨床研修（医師）実績報告）'!D8</f>
        <v>0</v>
      </c>
      <c r="N15" s="1534"/>
      <c r="O15" s="1534"/>
      <c r="P15" s="337" t="s">
        <v>376</v>
      </c>
      <c r="Q15" s="1533">
        <f>'第4号様式別紙2-1（臨床研修（医師）実績報告）'!D21</f>
        <v>0</v>
      </c>
      <c r="R15" s="1534"/>
      <c r="S15" s="1534"/>
      <c r="T15" s="23" t="s">
        <v>376</v>
      </c>
      <c r="U15" s="617" t="s">
        <v>377</v>
      </c>
      <c r="V15" s="1244">
        <f>SUM(M15+Q15)</f>
        <v>0</v>
      </c>
      <c r="W15" s="1244"/>
      <c r="X15" s="1244"/>
      <c r="Y15" s="23" t="s">
        <v>378</v>
      </c>
    </row>
    <row r="16" spans="1:29" ht="15" customHeight="1">
      <c r="B16" s="74" t="s">
        <v>379</v>
      </c>
      <c r="C16" s="53"/>
      <c r="D16" s="53"/>
      <c r="E16" s="53"/>
      <c r="F16" s="53"/>
      <c r="G16" s="53"/>
      <c r="H16" s="53"/>
      <c r="I16" s="53"/>
      <c r="J16" s="53"/>
      <c r="K16" s="53"/>
      <c r="L16" s="53"/>
      <c r="M16" s="1533">
        <f>'第4号様式別紙2-1（臨床研修（医師）実績報告）'!E8</f>
        <v>0</v>
      </c>
      <c r="N16" s="1534"/>
      <c r="O16" s="1534"/>
      <c r="P16" s="337" t="s">
        <v>376</v>
      </c>
      <c r="Q16" s="1533">
        <f>'第4号様式別紙2-1（臨床研修（医師）実績報告）'!E21</f>
        <v>0</v>
      </c>
      <c r="R16" s="1534"/>
      <c r="S16" s="1534"/>
      <c r="T16" s="23" t="s">
        <v>376</v>
      </c>
      <c r="U16" s="599"/>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337" t="s">
        <v>376</v>
      </c>
      <c r="Q17" s="1401">
        <f>SUM(Q15:S16)</f>
        <v>0</v>
      </c>
      <c r="R17" s="1391"/>
      <c r="S17" s="1391"/>
      <c r="T17" s="338" t="s">
        <v>376</v>
      </c>
      <c r="U17" s="339" t="s">
        <v>381</v>
      </c>
      <c r="V17" s="1391">
        <f>SUM(V15:X16)</f>
        <v>0</v>
      </c>
      <c r="W17" s="1391"/>
      <c r="X17" s="1391"/>
      <c r="Y17" s="23" t="s">
        <v>378</v>
      </c>
    </row>
    <row r="18" spans="1:25" ht="12" customHeight="1">
      <c r="B18" s="73" t="s">
        <v>723</v>
      </c>
      <c r="C18" s="92"/>
      <c r="D18" s="92" t="s">
        <v>724</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34" t="s">
        <v>725</v>
      </c>
      <c r="C19" s="735"/>
      <c r="D19" s="1538" t="s">
        <v>726</v>
      </c>
      <c r="E19" s="1538"/>
      <c r="F19" s="1538"/>
      <c r="G19" s="1538"/>
      <c r="H19" s="1538"/>
      <c r="I19" s="1538"/>
      <c r="J19" s="1538"/>
      <c r="K19" s="1538"/>
      <c r="L19" s="1538"/>
      <c r="M19" s="1538"/>
      <c r="N19" s="1538"/>
      <c r="O19" s="1538"/>
      <c r="P19" s="1538"/>
      <c r="Q19" s="1538"/>
      <c r="R19" s="1538"/>
      <c r="S19" s="1538"/>
      <c r="T19" s="1538"/>
      <c r="U19" s="1538"/>
      <c r="V19" s="1538"/>
      <c r="W19" s="1538"/>
      <c r="X19" s="1538"/>
      <c r="Y19" s="1538"/>
    </row>
    <row r="20" spans="1:25" ht="24.75" customHeight="1">
      <c r="B20" s="736" t="s">
        <v>727</v>
      </c>
      <c r="C20"/>
      <c r="D20" s="1539" t="s">
        <v>728</v>
      </c>
      <c r="E20" s="1539"/>
      <c r="F20" s="1539"/>
      <c r="G20" s="1539"/>
      <c r="H20" s="1539"/>
      <c r="I20" s="1539"/>
      <c r="J20" s="1539"/>
      <c r="K20" s="1539"/>
      <c r="L20" s="1539"/>
      <c r="M20" s="1539"/>
      <c r="N20" s="1539"/>
      <c r="O20" s="1539"/>
      <c r="P20" s="1539"/>
      <c r="Q20" s="1539"/>
      <c r="R20" s="1539"/>
      <c r="S20" s="1539"/>
      <c r="T20" s="1539"/>
      <c r="U20" s="1539"/>
      <c r="V20" s="1539"/>
      <c r="W20" s="1539"/>
      <c r="X20" s="1539"/>
      <c r="Y20" s="1539"/>
    </row>
    <row r="21" spans="1:25" ht="12" customHeight="1">
      <c r="B21" s="358"/>
      <c r="C21" s="386"/>
      <c r="D21" s="358"/>
      <c r="E21" s="358"/>
      <c r="F21" s="358"/>
      <c r="G21" s="358"/>
      <c r="H21" s="358"/>
      <c r="I21" s="358"/>
      <c r="J21" s="358"/>
      <c r="K21" s="358"/>
      <c r="L21" s="358"/>
      <c r="M21" s="358"/>
      <c r="N21" s="358"/>
      <c r="O21" s="358"/>
      <c r="P21" s="358"/>
      <c r="Q21" s="358"/>
      <c r="R21" s="358"/>
      <c r="S21" s="358"/>
      <c r="T21" s="358"/>
      <c r="U21" s="358"/>
      <c r="V21" s="358"/>
      <c r="W21" s="358"/>
      <c r="X21" s="358"/>
      <c r="Y21" s="358"/>
    </row>
    <row r="22" spans="1:25" ht="9" customHeight="1"/>
    <row r="23" spans="1:25" ht="15" customHeight="1">
      <c r="A23" s="1" t="s">
        <v>385</v>
      </c>
    </row>
    <row r="24" spans="1:25" ht="15" customHeight="1">
      <c r="B24" s="1" t="s">
        <v>386</v>
      </c>
    </row>
    <row r="25" spans="1:25" ht="15" customHeight="1">
      <c r="B25" s="74" t="s">
        <v>387</v>
      </c>
      <c r="C25" s="75"/>
      <c r="D25" s="75"/>
      <c r="E25" s="75"/>
      <c r="F25" s="75"/>
      <c r="G25" s="75"/>
      <c r="H25" s="75"/>
      <c r="I25" s="76"/>
      <c r="J25" s="1249">
        <f>M17</f>
        <v>0</v>
      </c>
      <c r="K25" s="1250"/>
      <c r="L25" s="1250"/>
      <c r="M25" s="1250"/>
      <c r="N25" s="57" t="s">
        <v>378</v>
      </c>
      <c r="O25" s="74" t="s">
        <v>388</v>
      </c>
      <c r="P25" s="53"/>
      <c r="Q25" s="53"/>
      <c r="R25" s="57"/>
      <c r="S25" s="596" t="s">
        <v>389</v>
      </c>
      <c r="T25" s="1394">
        <f>ROUND(J25/12,3)</f>
        <v>0</v>
      </c>
      <c r="U25" s="1394"/>
      <c r="V25" s="1394"/>
      <c r="W25" s="1394"/>
      <c r="X25" s="1394"/>
      <c r="Y25" s="57" t="s">
        <v>378</v>
      </c>
    </row>
    <row r="26" spans="1:25" ht="15" customHeight="1">
      <c r="B26" s="74" t="s">
        <v>390</v>
      </c>
      <c r="C26" s="75"/>
      <c r="D26" s="75"/>
      <c r="E26" s="75"/>
      <c r="F26" s="75"/>
      <c r="G26" s="75"/>
      <c r="H26" s="75"/>
      <c r="I26" s="76"/>
      <c r="J26" s="1249">
        <f>Q17</f>
        <v>0</v>
      </c>
      <c r="K26" s="1250"/>
      <c r="L26" s="1250"/>
      <c r="M26" s="1250"/>
      <c r="N26" s="57" t="s">
        <v>378</v>
      </c>
      <c r="O26" s="74" t="s">
        <v>388</v>
      </c>
      <c r="P26" s="53"/>
      <c r="Q26" s="53"/>
      <c r="R26" s="57"/>
      <c r="S26" s="596" t="s">
        <v>391</v>
      </c>
      <c r="T26" s="1394">
        <f>ROUND(J26/12,3)</f>
        <v>0</v>
      </c>
      <c r="U26" s="1394"/>
      <c r="V26" s="1394"/>
      <c r="W26" s="1394"/>
      <c r="X26" s="1394"/>
      <c r="Y26" s="57" t="s">
        <v>378</v>
      </c>
    </row>
    <row r="27" spans="1:25" ht="15" customHeight="1">
      <c r="B27" s="79"/>
      <c r="C27" s="79"/>
      <c r="D27" s="79"/>
      <c r="E27" s="79"/>
      <c r="F27" s="80"/>
      <c r="G27" s="80"/>
      <c r="H27" s="62"/>
      <c r="I27" s="79"/>
      <c r="J27" s="79"/>
      <c r="K27" s="79"/>
      <c r="L27" s="79"/>
      <c r="M27" s="74"/>
      <c r="N27" s="53"/>
      <c r="O27" s="53"/>
      <c r="P27" s="53" t="s">
        <v>374</v>
      </c>
      <c r="Q27" s="597"/>
      <c r="R27" s="617"/>
      <c r="S27" s="597"/>
      <c r="T27" s="151"/>
      <c r="U27" s="1399">
        <f>SUM(T25:X26)</f>
        <v>0</v>
      </c>
      <c r="V27" s="1535"/>
      <c r="W27" s="1535"/>
      <c r="X27" s="1535"/>
      <c r="Y27" s="57" t="s">
        <v>378</v>
      </c>
    </row>
    <row r="28" spans="1:25" ht="15" customHeight="1">
      <c r="B28" s="586"/>
      <c r="C28" s="586"/>
      <c r="D28" s="586"/>
      <c r="E28" s="586"/>
      <c r="F28" s="82"/>
      <c r="G28" s="82"/>
      <c r="I28" s="586"/>
      <c r="J28" s="586"/>
      <c r="K28" s="586"/>
      <c r="L28" s="586"/>
      <c r="M28" s="74" t="s">
        <v>392</v>
      </c>
      <c r="N28" s="53"/>
      <c r="O28" s="53"/>
      <c r="P28" s="53"/>
      <c r="Q28" s="597"/>
      <c r="R28" s="617"/>
      <c r="S28" s="597"/>
      <c r="T28" s="596" t="s">
        <v>393</v>
      </c>
      <c r="U28" s="1400">
        <f>ROUND(IF(T25=0,IF(J26=0,0,T26),IF(J26=0,T25,(T25+T26)/2)),0)</f>
        <v>0</v>
      </c>
      <c r="V28" s="1536"/>
      <c r="W28" s="1536"/>
      <c r="X28" s="1536"/>
      <c r="Y28" s="57" t="s">
        <v>376</v>
      </c>
    </row>
    <row r="29" spans="1:25" ht="9" customHeight="1"/>
    <row r="30" spans="1:25" ht="15" customHeight="1">
      <c r="B30" s="1" t="s">
        <v>394</v>
      </c>
      <c r="T30" s="586"/>
    </row>
    <row r="31" spans="1:25" ht="15" customHeight="1">
      <c r="B31" s="74" t="s">
        <v>387</v>
      </c>
      <c r="C31" s="75"/>
      <c r="D31" s="75"/>
      <c r="E31" s="75"/>
      <c r="F31" s="75"/>
      <c r="G31" s="75"/>
      <c r="H31" s="75"/>
      <c r="I31" s="76"/>
      <c r="J31" s="1537">
        <f>M15</f>
        <v>0</v>
      </c>
      <c r="K31" s="1536"/>
      <c r="L31" s="1536"/>
      <c r="M31" s="1536"/>
      <c r="N31" s="57" t="s">
        <v>378</v>
      </c>
      <c r="O31" s="74" t="s">
        <v>388</v>
      </c>
      <c r="P31" s="53"/>
      <c r="Q31" s="53"/>
      <c r="R31" s="57"/>
      <c r="S31" s="596" t="s">
        <v>395</v>
      </c>
      <c r="T31" s="1394">
        <f>ROUND(J31/12,3)</f>
        <v>0</v>
      </c>
      <c r="U31" s="1394"/>
      <c r="V31" s="1394"/>
      <c r="W31" s="1394"/>
      <c r="X31" s="1394"/>
      <c r="Y31" s="57" t="s">
        <v>378</v>
      </c>
    </row>
    <row r="32" spans="1:25" ht="15" customHeight="1">
      <c r="B32" s="74" t="s">
        <v>390</v>
      </c>
      <c r="C32" s="75"/>
      <c r="D32" s="75"/>
      <c r="E32" s="75"/>
      <c r="F32" s="75"/>
      <c r="G32" s="75"/>
      <c r="H32" s="75"/>
      <c r="I32" s="76"/>
      <c r="J32" s="1537">
        <f>Q15</f>
        <v>0</v>
      </c>
      <c r="K32" s="1536"/>
      <c r="L32" s="1536"/>
      <c r="M32" s="1536"/>
      <c r="N32" s="57" t="s">
        <v>378</v>
      </c>
      <c r="O32" s="74" t="s">
        <v>388</v>
      </c>
      <c r="P32" s="53"/>
      <c r="Q32" s="53"/>
      <c r="R32" s="57"/>
      <c r="S32" s="596" t="s">
        <v>396</v>
      </c>
      <c r="T32" s="1394">
        <f>ROUND(J32/12,3)</f>
        <v>0</v>
      </c>
      <c r="U32" s="1394"/>
      <c r="V32" s="1394"/>
      <c r="W32" s="1394"/>
      <c r="X32" s="1394"/>
      <c r="Y32" s="57" t="s">
        <v>378</v>
      </c>
    </row>
    <row r="33" spans="1:34" ht="12" customHeight="1">
      <c r="B33" s="1256" t="s">
        <v>397</v>
      </c>
      <c r="C33" s="1256"/>
      <c r="D33" s="1256"/>
      <c r="E33" s="1256"/>
      <c r="F33" s="1256"/>
      <c r="G33" s="1256"/>
      <c r="H33" s="1256"/>
      <c r="I33" s="1256"/>
      <c r="J33" s="1256"/>
      <c r="K33" s="1256"/>
      <c r="L33" s="1256"/>
      <c r="M33" s="1256"/>
      <c r="N33" s="1256"/>
      <c r="O33" s="1256"/>
      <c r="P33" s="1256"/>
      <c r="Q33" s="1256"/>
      <c r="R33" s="1256"/>
      <c r="S33" s="1256"/>
      <c r="T33" s="1256"/>
      <c r="U33" s="1256"/>
      <c r="V33" s="1256"/>
      <c r="W33" s="1256"/>
      <c r="X33" s="1256"/>
      <c r="Y33" s="1256"/>
    </row>
    <row r="34" spans="1:34" ht="12" customHeight="1">
      <c r="B34" s="1257"/>
      <c r="C34" s="1257"/>
      <c r="D34" s="1257"/>
      <c r="E34" s="1257"/>
      <c r="F34" s="1257"/>
      <c r="G34" s="1257"/>
      <c r="H34" s="1257"/>
      <c r="I34" s="1257"/>
      <c r="J34" s="1257"/>
      <c r="K34" s="1257"/>
      <c r="L34" s="1257"/>
      <c r="M34" s="1257"/>
      <c r="N34" s="1257"/>
      <c r="O34" s="1257"/>
      <c r="P34" s="1257"/>
      <c r="Q34" s="1257"/>
      <c r="R34" s="1257"/>
      <c r="S34" s="1257"/>
      <c r="T34" s="1257"/>
      <c r="U34" s="1257"/>
      <c r="V34" s="1257"/>
      <c r="W34" s="1257"/>
      <c r="X34" s="1257"/>
      <c r="Y34" s="1257"/>
    </row>
    <row r="35" spans="1:34" ht="12" customHeight="1">
      <c r="B35" s="1258" t="s">
        <v>398</v>
      </c>
      <c r="C35" s="1258"/>
      <c r="D35" s="1258"/>
      <c r="E35" s="1258"/>
      <c r="F35" s="1258"/>
      <c r="G35" s="1258"/>
      <c r="H35" s="1258"/>
      <c r="I35" s="1258"/>
      <c r="J35" s="1258"/>
      <c r="K35" s="1258"/>
      <c r="L35" s="1258"/>
      <c r="M35" s="1258"/>
      <c r="N35" s="1258"/>
      <c r="O35" s="1258"/>
      <c r="P35" s="1258"/>
      <c r="Q35" s="1258"/>
      <c r="R35" s="1258"/>
      <c r="S35" s="1258"/>
      <c r="T35" s="1258"/>
      <c r="U35" s="1258"/>
      <c r="V35" s="1258"/>
      <c r="W35" s="1258"/>
      <c r="X35" s="1258"/>
      <c r="Y35" s="1258"/>
    </row>
    <row r="36" spans="1:34" ht="12" customHeight="1">
      <c r="B36" s="1259"/>
      <c r="C36" s="1259"/>
      <c r="D36" s="1259"/>
      <c r="E36" s="1259"/>
      <c r="F36" s="1259"/>
      <c r="G36" s="1259"/>
      <c r="H36" s="1259"/>
      <c r="I36" s="1259"/>
      <c r="J36" s="1259"/>
      <c r="K36" s="1259"/>
      <c r="L36" s="1259"/>
      <c r="M36" s="1259"/>
      <c r="N36" s="1259"/>
      <c r="O36" s="1259"/>
      <c r="P36" s="1259"/>
      <c r="Q36" s="1259"/>
      <c r="R36" s="1259"/>
      <c r="S36" s="1259"/>
      <c r="T36" s="1259"/>
      <c r="U36" s="1259"/>
      <c r="V36" s="1259"/>
      <c r="W36" s="1259"/>
      <c r="X36" s="1259"/>
      <c r="Y36" s="1259"/>
    </row>
    <row r="37" spans="1:34" ht="9" customHeight="1">
      <c r="A37" s="73"/>
    </row>
    <row r="38" spans="1:34" ht="15" customHeight="1">
      <c r="A38" s="1" t="s">
        <v>399</v>
      </c>
      <c r="AH38" s="1" t="b">
        <f>IF('第4号様式別紙2-1（臨床研修（医師）実績報告）附表 A2'!AI17="入力不可",FALSE,TRUE)</f>
        <v>1</v>
      </c>
    </row>
    <row r="39" spans="1:34" ht="15" customHeight="1">
      <c r="B39" s="74" t="s">
        <v>400</v>
      </c>
      <c r="C39" s="75"/>
      <c r="D39" s="75"/>
      <c r="E39" s="75"/>
      <c r="F39" s="75"/>
      <c r="G39" s="75"/>
      <c r="H39" s="75"/>
      <c r="I39" s="76"/>
      <c r="J39" s="1260"/>
      <c r="K39" s="1261"/>
      <c r="L39" s="1261"/>
      <c r="M39" s="1261"/>
      <c r="N39" s="57" t="s">
        <v>378</v>
      </c>
      <c r="O39" s="77" t="s">
        <v>401</v>
      </c>
      <c r="P39" s="53"/>
      <c r="Q39" s="53"/>
      <c r="R39" s="53"/>
      <c r="S39" s="598"/>
      <c r="T39" s="340"/>
      <c r="U39" s="1395"/>
      <c r="V39" s="1396"/>
      <c r="W39" s="1396"/>
      <c r="X39" s="1396"/>
      <c r="Y39" s="57" t="s">
        <v>378</v>
      </c>
    </row>
    <row r="40" spans="1:34" ht="15" customHeight="1">
      <c r="B40" s="74" t="s">
        <v>402</v>
      </c>
      <c r="C40" s="75"/>
      <c r="D40" s="75"/>
      <c r="E40" s="75"/>
      <c r="F40" s="75"/>
      <c r="G40" s="75"/>
      <c r="H40" s="75"/>
      <c r="I40" s="76"/>
      <c r="J40" s="1260"/>
      <c r="K40" s="1261"/>
      <c r="L40" s="1261"/>
      <c r="M40" s="1261"/>
      <c r="N40" s="57" t="s">
        <v>378</v>
      </c>
      <c r="O40" s="77" t="s">
        <v>403</v>
      </c>
      <c r="P40" s="53"/>
      <c r="Q40" s="53"/>
      <c r="R40" s="53"/>
      <c r="S40" s="598"/>
      <c r="T40" s="340"/>
      <c r="U40" s="1395"/>
      <c r="V40" s="1396"/>
      <c r="W40" s="1396"/>
      <c r="X40" s="1396"/>
      <c r="Y40" s="57" t="s">
        <v>378</v>
      </c>
    </row>
    <row r="41" spans="1:34" ht="15" customHeight="1">
      <c r="B41" s="79"/>
      <c r="C41" s="79"/>
      <c r="D41" s="79"/>
      <c r="E41" s="79"/>
      <c r="F41" s="80"/>
      <c r="G41" s="80"/>
      <c r="H41" s="62"/>
      <c r="I41" s="79"/>
      <c r="J41" s="79"/>
      <c r="K41" s="79"/>
      <c r="L41" s="79"/>
      <c r="M41" s="74"/>
      <c r="N41" s="53"/>
      <c r="O41" s="53"/>
      <c r="P41" s="53" t="s">
        <v>374</v>
      </c>
      <c r="Q41" s="597"/>
      <c r="R41" s="617"/>
      <c r="S41" s="597"/>
      <c r="T41" s="81"/>
      <c r="U41" s="1397">
        <f>SUM(U39:X40)</f>
        <v>0</v>
      </c>
      <c r="V41" s="1540"/>
      <c r="W41" s="1540"/>
      <c r="X41" s="1540"/>
      <c r="Y41" s="57" t="s">
        <v>378</v>
      </c>
    </row>
    <row r="42" spans="1:34" ht="15" customHeight="1">
      <c r="B42" s="586"/>
      <c r="C42" s="586"/>
      <c r="D42" s="586"/>
      <c r="E42" s="586"/>
      <c r="F42" s="82"/>
      <c r="G42" s="82"/>
      <c r="I42" s="586"/>
      <c r="J42" s="586"/>
      <c r="K42" s="586"/>
      <c r="L42" s="586"/>
      <c r="M42" s="83" t="s">
        <v>404</v>
      </c>
      <c r="N42" s="53"/>
      <c r="O42" s="53"/>
      <c r="P42" s="53"/>
      <c r="Q42" s="597"/>
      <c r="R42" s="617"/>
      <c r="S42" s="597"/>
      <c r="T42" s="598"/>
      <c r="U42" s="1398" t="e">
        <f>ROUNDDOWN(U41/(J39+J40),3)</f>
        <v>#DIV/0!</v>
      </c>
      <c r="V42" s="1541"/>
      <c r="W42" s="1541"/>
      <c r="X42" s="1541"/>
      <c r="Y42" s="57"/>
    </row>
    <row r="43" spans="1:34" ht="6" customHeight="1">
      <c r="B43" s="586"/>
      <c r="C43" s="586"/>
      <c r="D43" s="586"/>
      <c r="E43" s="586"/>
      <c r="F43" s="82"/>
      <c r="G43" s="82"/>
      <c r="I43" s="586"/>
      <c r="J43" s="586"/>
      <c r="K43" s="586"/>
      <c r="L43" s="586"/>
      <c r="M43" s="12"/>
      <c r="Q43" s="586"/>
      <c r="R43" s="559"/>
      <c r="S43" s="586"/>
      <c r="T43" s="586"/>
      <c r="U43" s="341"/>
      <c r="V43" s="85"/>
      <c r="W43" s="85"/>
      <c r="X43" s="85"/>
    </row>
    <row r="44" spans="1:34" ht="12" customHeight="1">
      <c r="B44" s="1279" t="s">
        <v>405</v>
      </c>
      <c r="C44" s="1279"/>
      <c r="D44" s="1279"/>
      <c r="E44" s="1279"/>
      <c r="F44" s="1279"/>
      <c r="G44" s="1279"/>
      <c r="H44" s="1279"/>
      <c r="I44" s="1279"/>
      <c r="J44" s="1279"/>
      <c r="K44" s="1279"/>
      <c r="L44" s="1279"/>
      <c r="M44" s="1279"/>
      <c r="N44" s="1279"/>
      <c r="O44" s="1279"/>
      <c r="P44" s="1279"/>
      <c r="Q44" s="1279"/>
      <c r="R44" s="1279"/>
      <c r="S44" s="1279"/>
      <c r="T44" s="1279"/>
      <c r="U44" s="1279"/>
      <c r="V44" s="1279"/>
      <c r="W44" s="1279"/>
      <c r="X44" s="1279"/>
      <c r="Y44" s="1279"/>
    </row>
    <row r="45" spans="1:34" ht="12" customHeight="1">
      <c r="B45" s="595"/>
      <c r="C45" s="595"/>
      <c r="D45" s="595"/>
      <c r="E45" s="595"/>
      <c r="F45" s="595"/>
      <c r="G45" s="595"/>
      <c r="H45" s="595"/>
      <c r="I45" s="595"/>
      <c r="J45" s="595"/>
      <c r="K45" s="595"/>
      <c r="L45" s="595"/>
      <c r="M45" s="595"/>
      <c r="N45" s="595"/>
      <c r="O45" s="595"/>
      <c r="P45" s="595"/>
      <c r="Q45" s="595"/>
      <c r="R45" s="595"/>
      <c r="S45" s="595"/>
      <c r="T45" s="595"/>
      <c r="U45" s="595"/>
      <c r="V45" s="595"/>
      <c r="W45" s="595"/>
      <c r="X45" s="595"/>
      <c r="Y45" s="595"/>
    </row>
    <row r="46" spans="1:34" ht="15" customHeight="1">
      <c r="A46" s="1" t="s">
        <v>406</v>
      </c>
    </row>
    <row r="47" spans="1:34" ht="15" customHeight="1">
      <c r="B47" s="1402" t="s">
        <v>372</v>
      </c>
      <c r="C47" s="1403"/>
      <c r="D47" s="1403"/>
      <c r="E47" s="1404"/>
      <c r="F47" s="1402" t="s">
        <v>373</v>
      </c>
      <c r="G47" s="1403"/>
      <c r="H47" s="1403"/>
      <c r="I47" s="1404"/>
      <c r="J47" s="1402" t="s">
        <v>374</v>
      </c>
      <c r="K47" s="1403"/>
      <c r="L47" s="1403"/>
      <c r="M47" s="1403"/>
      <c r="N47" s="1404"/>
      <c r="O47" s="484"/>
      <c r="P47" s="358"/>
      <c r="Q47" s="358"/>
      <c r="R47" s="358"/>
      <c r="S47" s="358"/>
      <c r="T47" s="358"/>
      <c r="U47" s="358"/>
      <c r="V47" s="358"/>
      <c r="W47" s="358"/>
      <c r="X47" s="358"/>
      <c r="Y47" s="358"/>
    </row>
    <row r="48" spans="1:34" ht="15" customHeight="1">
      <c r="B48" s="1407"/>
      <c r="C48" s="1408"/>
      <c r="D48" s="1408"/>
      <c r="E48" s="487" t="s">
        <v>376</v>
      </c>
      <c r="F48" s="1407"/>
      <c r="G48" s="1408"/>
      <c r="H48" s="1408"/>
      <c r="I48" s="488" t="s">
        <v>376</v>
      </c>
      <c r="J48" s="489" t="s">
        <v>408</v>
      </c>
      <c r="K48" s="1409">
        <f>B48+F48</f>
        <v>0</v>
      </c>
      <c r="L48" s="1409"/>
      <c r="M48" s="1409"/>
      <c r="N48" s="488" t="s">
        <v>376</v>
      </c>
      <c r="O48" s="484"/>
      <c r="P48" s="358"/>
      <c r="Q48" s="358"/>
      <c r="R48" s="358"/>
      <c r="S48" s="358"/>
      <c r="T48" s="358"/>
      <c r="U48" s="358"/>
      <c r="V48" s="358"/>
      <c r="W48" s="358"/>
      <c r="X48" s="358"/>
      <c r="Y48" s="358"/>
    </row>
    <row r="49" spans="1:40" ht="12" customHeight="1">
      <c r="B49" s="73" t="s">
        <v>723</v>
      </c>
      <c r="C49" s="92"/>
      <c r="D49" s="92" t="s">
        <v>731</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34" t="s">
        <v>725</v>
      </c>
      <c r="C50" s="735"/>
      <c r="D50" s="1538" t="s">
        <v>726</v>
      </c>
      <c r="E50" s="1538"/>
      <c r="F50" s="1538"/>
      <c r="G50" s="1538"/>
      <c r="H50" s="1538"/>
      <c r="I50" s="1538"/>
      <c r="J50" s="1538"/>
      <c r="K50" s="1538"/>
      <c r="L50" s="1538"/>
      <c r="M50" s="1538"/>
      <c r="N50" s="1538"/>
      <c r="O50" s="1538"/>
      <c r="P50" s="1538"/>
      <c r="Q50" s="1538"/>
      <c r="R50" s="1538"/>
      <c r="S50" s="1538"/>
      <c r="T50" s="1538"/>
      <c r="U50" s="1538"/>
      <c r="V50" s="1538"/>
      <c r="W50" s="1538"/>
      <c r="X50" s="1538"/>
      <c r="Y50" s="1538"/>
    </row>
    <row r="51" spans="1:40" ht="22.5" customHeight="1">
      <c r="B51" s="736" t="s">
        <v>727</v>
      </c>
      <c r="C51"/>
      <c r="D51" s="1539" t="s">
        <v>728</v>
      </c>
      <c r="E51" s="1539"/>
      <c r="F51" s="1539"/>
      <c r="G51" s="1539"/>
      <c r="H51" s="1539"/>
      <c r="I51" s="1539"/>
      <c r="J51" s="1539"/>
      <c r="K51" s="1539"/>
      <c r="L51" s="1539"/>
      <c r="M51" s="1539"/>
      <c r="N51" s="1539"/>
      <c r="O51" s="1539"/>
      <c r="P51" s="1539"/>
      <c r="Q51" s="1539"/>
      <c r="R51" s="1539"/>
      <c r="S51" s="1539"/>
      <c r="T51" s="1539"/>
      <c r="U51" s="1539"/>
      <c r="V51" s="1539"/>
      <c r="W51" s="1539"/>
      <c r="X51" s="1539"/>
      <c r="Y51" s="1539"/>
    </row>
    <row r="52" spans="1:40" ht="12" customHeight="1">
      <c r="B52" s="358"/>
      <c r="C52" s="386"/>
      <c r="D52" s="358"/>
      <c r="E52" s="358"/>
      <c r="F52" s="358"/>
      <c r="G52" s="358"/>
      <c r="H52" s="358"/>
      <c r="I52" s="358"/>
      <c r="J52" s="358"/>
      <c r="K52" s="358"/>
      <c r="L52" s="358"/>
      <c r="M52" s="358"/>
      <c r="N52" s="358"/>
      <c r="O52" s="358"/>
      <c r="P52" s="358"/>
      <c r="Q52" s="358"/>
      <c r="R52" s="358"/>
      <c r="S52" s="358"/>
      <c r="T52" s="358"/>
      <c r="U52" s="358"/>
      <c r="V52" s="358"/>
      <c r="W52" s="358"/>
      <c r="X52" s="358"/>
      <c r="Y52" s="358"/>
    </row>
    <row r="53" spans="1:40" ht="12" customHeight="1">
      <c r="C53" s="73"/>
    </row>
    <row r="54" spans="1:40" ht="15" customHeight="1">
      <c r="A54" s="1" t="s">
        <v>520</v>
      </c>
    </row>
    <row r="55" spans="1:40" ht="15" customHeight="1">
      <c r="P55" s="587"/>
      <c r="Q55" s="1280" t="s">
        <v>410</v>
      </c>
      <c r="R55" s="1281"/>
      <c r="S55" s="1282"/>
      <c r="T55" s="596" t="s">
        <v>411</v>
      </c>
      <c r="U55" s="1542">
        <f>'第4号様式別紙2-2（臨床研修（医師）実績報告）'!F34</f>
        <v>0</v>
      </c>
      <c r="V55" s="1542"/>
      <c r="W55" s="1542"/>
      <c r="X55" s="1542"/>
      <c r="Y55" s="57" t="s">
        <v>412</v>
      </c>
    </row>
    <row r="56" spans="1:40" ht="15" customHeight="1">
      <c r="Q56" s="586"/>
      <c r="R56" s="586"/>
      <c r="S56" s="586"/>
      <c r="T56" s="586"/>
    </row>
    <row r="57" spans="1:40" ht="15" customHeight="1">
      <c r="A57" s="1" t="s">
        <v>413</v>
      </c>
      <c r="V57" s="1284" t="s">
        <v>414</v>
      </c>
      <c r="W57" s="1284"/>
      <c r="X57" s="1284" t="s">
        <v>415</v>
      </c>
      <c r="Y57" s="1284"/>
    </row>
    <row r="58" spans="1:40" ht="15" customHeight="1">
      <c r="V58" s="1284"/>
      <c r="W58" s="1284"/>
      <c r="X58" s="1284"/>
      <c r="Y58" s="1284"/>
    </row>
    <row r="59" spans="1:40"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c r="W59" s="1288"/>
      <c r="X59" s="1287"/>
      <c r="Y59" s="1288"/>
    </row>
    <row r="60" spans="1:40"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40"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c r="W61" s="1288"/>
      <c r="X61" s="1287"/>
      <c r="Y61" s="1288"/>
    </row>
    <row r="62" spans="1:40"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40" ht="24.95" customHeight="1">
      <c r="A63" s="1291" t="s">
        <v>729</v>
      </c>
      <c r="B63" s="1291"/>
      <c r="C63" s="1291"/>
      <c r="D63" s="1291"/>
      <c r="E63" s="1291"/>
      <c r="F63" s="1291"/>
      <c r="G63" s="1291"/>
      <c r="H63" s="1291"/>
      <c r="I63" s="1291"/>
      <c r="J63" s="1291"/>
      <c r="K63" s="1291"/>
      <c r="L63" s="1291"/>
      <c r="M63" s="1291"/>
      <c r="N63" s="1041" t="s">
        <v>421</v>
      </c>
      <c r="O63" s="1047"/>
      <c r="P63" s="1294" t="s">
        <v>422</v>
      </c>
      <c r="Q63" s="1295"/>
      <c r="R63" s="1295"/>
      <c r="S63" s="1296"/>
      <c r="T63" s="599" t="s">
        <v>423</v>
      </c>
      <c r="U63" s="1543">
        <f>'第4号様式別紙2-1（臨床研修（医師）実績報告）'!E42</f>
        <v>0</v>
      </c>
      <c r="V63" s="1544"/>
      <c r="W63" s="1544"/>
      <c r="X63" s="1545"/>
      <c r="Y63" s="57" t="s">
        <v>424</v>
      </c>
    </row>
    <row r="64" spans="1:40" ht="24.95" customHeight="1">
      <c r="A64" s="1291"/>
      <c r="B64" s="1291"/>
      <c r="C64" s="1291"/>
      <c r="D64" s="1291"/>
      <c r="E64" s="1291"/>
      <c r="F64" s="1291"/>
      <c r="G64" s="1291"/>
      <c r="H64" s="1291"/>
      <c r="I64" s="1291"/>
      <c r="J64" s="1291"/>
      <c r="K64" s="1291"/>
      <c r="L64" s="1291"/>
      <c r="M64" s="1291"/>
      <c r="N64" s="1301"/>
      <c r="O64" s="1302"/>
      <c r="P64" s="1294" t="s">
        <v>425</v>
      </c>
      <c r="Q64" s="1295"/>
      <c r="R64" s="1295"/>
      <c r="S64" s="1296"/>
      <c r="T64" s="599" t="s">
        <v>426</v>
      </c>
      <c r="U64" s="1543">
        <f>'第4号様式別紙2-1（臨床研修（医師）実績報告）'!E44</f>
        <v>0</v>
      </c>
      <c r="V64" s="1544"/>
      <c r="W64" s="1544"/>
      <c r="X64" s="1545"/>
      <c r="Y64" s="57" t="s">
        <v>412</v>
      </c>
      <c r="AM64" s="154"/>
      <c r="AN64" s="154"/>
    </row>
    <row r="65" spans="1:40" ht="24.95" customHeight="1">
      <c r="A65" s="1291" t="s">
        <v>427</v>
      </c>
      <c r="B65" s="1291"/>
      <c r="C65" s="1291"/>
      <c r="D65" s="1291"/>
      <c r="E65" s="1291"/>
      <c r="F65" s="1291"/>
      <c r="G65" s="1291"/>
      <c r="H65" s="1291"/>
      <c r="I65" s="1291"/>
      <c r="J65" s="1291"/>
      <c r="K65" s="1291"/>
      <c r="L65" s="1291"/>
      <c r="M65" s="1291"/>
      <c r="N65" s="1292" t="s">
        <v>428</v>
      </c>
      <c r="O65" s="1293"/>
      <c r="P65" s="1294" t="s">
        <v>422</v>
      </c>
      <c r="Q65" s="1295"/>
      <c r="R65" s="1295"/>
      <c r="S65" s="1296"/>
      <c r="T65" s="599" t="s">
        <v>429</v>
      </c>
      <c r="U65" s="1543">
        <f>'第4号様式別紙2-1（臨床研修（医師）実績報告）'!Q42</f>
        <v>0</v>
      </c>
      <c r="V65" s="1544"/>
      <c r="W65" s="1544"/>
      <c r="X65" s="1545"/>
      <c r="Y65" s="57" t="s">
        <v>424</v>
      </c>
      <c r="AM65" s="154">
        <v>1</v>
      </c>
      <c r="AN65" s="154">
        <v>2</v>
      </c>
    </row>
    <row r="66" spans="1:40" ht="24.95" customHeight="1">
      <c r="A66" s="1291"/>
      <c r="B66" s="1291"/>
      <c r="C66" s="1291"/>
      <c r="D66" s="1291"/>
      <c r="E66" s="1291"/>
      <c r="F66" s="1291"/>
      <c r="G66" s="1291"/>
      <c r="H66" s="1291"/>
      <c r="I66" s="1291"/>
      <c r="J66" s="1291"/>
      <c r="K66" s="1291"/>
      <c r="L66" s="1291"/>
      <c r="M66" s="1291"/>
      <c r="N66" s="1043"/>
      <c r="O66" s="1070"/>
      <c r="P66" s="1294" t="s">
        <v>425</v>
      </c>
      <c r="Q66" s="1295"/>
      <c r="R66" s="1295"/>
      <c r="S66" s="1296"/>
      <c r="T66" s="599" t="s">
        <v>430</v>
      </c>
      <c r="U66" s="1543">
        <f>'第4号様式別紙2-1（臨床研修（医師）実績報告）'!Q44</f>
        <v>0</v>
      </c>
      <c r="V66" s="1544"/>
      <c r="W66" s="1544"/>
      <c r="X66" s="1545"/>
      <c r="Y66" s="57" t="s">
        <v>412</v>
      </c>
      <c r="AM66" s="154">
        <v>2</v>
      </c>
      <c r="AN66" s="154">
        <v>3</v>
      </c>
    </row>
    <row r="67" spans="1:40" ht="13.5" customHeight="1">
      <c r="A67" s="582"/>
      <c r="B67" s="582"/>
      <c r="C67" s="582"/>
      <c r="D67" s="582"/>
      <c r="E67" s="582"/>
      <c r="F67" s="582"/>
      <c r="G67" s="582"/>
      <c r="H67" s="582"/>
      <c r="I67" s="582"/>
      <c r="J67" s="582"/>
      <c r="K67" s="582"/>
      <c r="L67" s="582"/>
      <c r="M67" s="582"/>
      <c r="N67" s="153"/>
      <c r="O67" s="153"/>
      <c r="P67" s="153"/>
      <c r="Q67" s="153"/>
      <c r="R67" s="153"/>
      <c r="S67" s="153"/>
      <c r="T67" s="560"/>
      <c r="AM67" s="154">
        <v>3</v>
      </c>
    </row>
    <row r="68" spans="1:40" ht="24.95" customHeight="1">
      <c r="A68" s="1291" t="s">
        <v>730</v>
      </c>
      <c r="B68" s="1291"/>
      <c r="C68" s="1291"/>
      <c r="D68" s="1291"/>
      <c r="E68" s="1291"/>
      <c r="F68" s="1291"/>
      <c r="G68" s="1291"/>
      <c r="H68" s="1291"/>
      <c r="I68" s="1291"/>
      <c r="J68" s="1291"/>
      <c r="K68" s="1291"/>
      <c r="L68" s="1291"/>
      <c r="M68" s="1291"/>
      <c r="N68" s="1312" t="s">
        <v>421</v>
      </c>
      <c r="O68" s="1313"/>
      <c r="P68" s="1316" t="s">
        <v>422</v>
      </c>
      <c r="Q68" s="1317"/>
      <c r="R68" s="1317"/>
      <c r="S68" s="1318"/>
      <c r="T68" s="155" t="s">
        <v>432</v>
      </c>
      <c r="U68" s="1546">
        <f>'第4号様式別紙2-1（臨床研修（医師）実績報告）'!I42</f>
        <v>0</v>
      </c>
      <c r="V68" s="1547"/>
      <c r="W68" s="1547"/>
      <c r="X68" s="1548"/>
      <c r="Y68" s="156" t="s">
        <v>424</v>
      </c>
      <c r="AM68" s="154">
        <v>4</v>
      </c>
    </row>
    <row r="69" spans="1:40" ht="24.95" customHeight="1">
      <c r="A69" s="1291"/>
      <c r="B69" s="1291"/>
      <c r="C69" s="1291"/>
      <c r="D69" s="1291"/>
      <c r="E69" s="1291"/>
      <c r="F69" s="1291"/>
      <c r="G69" s="1291"/>
      <c r="H69" s="1291"/>
      <c r="I69" s="1291"/>
      <c r="J69" s="1291"/>
      <c r="K69" s="1291"/>
      <c r="L69" s="1291"/>
      <c r="M69" s="1291"/>
      <c r="N69" s="1314"/>
      <c r="O69" s="1315"/>
      <c r="P69" s="1294" t="s">
        <v>425</v>
      </c>
      <c r="Q69" s="1295"/>
      <c r="R69" s="1295"/>
      <c r="S69" s="1296"/>
      <c r="T69" s="599" t="s">
        <v>433</v>
      </c>
      <c r="U69" s="1546">
        <f>'第4号様式別紙2-1（臨床研修（医師）実績報告）'!I44</f>
        <v>0</v>
      </c>
      <c r="V69" s="1547"/>
      <c r="W69" s="1547"/>
      <c r="X69" s="1548"/>
      <c r="Y69" s="157" t="s">
        <v>412</v>
      </c>
      <c r="AM69" s="154">
        <v>5</v>
      </c>
    </row>
    <row r="70" spans="1:40" ht="24.95" customHeight="1">
      <c r="A70" s="1291" t="s">
        <v>434</v>
      </c>
      <c r="B70" s="1291"/>
      <c r="C70" s="1291"/>
      <c r="D70" s="1291"/>
      <c r="E70" s="1291"/>
      <c r="F70" s="1291"/>
      <c r="G70" s="1291"/>
      <c r="H70" s="1291"/>
      <c r="I70" s="1291"/>
      <c r="J70" s="1291"/>
      <c r="K70" s="1291"/>
      <c r="L70" s="1291"/>
      <c r="M70" s="1291"/>
      <c r="N70" s="1303" t="s">
        <v>428</v>
      </c>
      <c r="O70" s="1293"/>
      <c r="P70" s="1294" t="s">
        <v>422</v>
      </c>
      <c r="Q70" s="1295"/>
      <c r="R70" s="1295"/>
      <c r="S70" s="1296"/>
      <c r="T70" s="599" t="s">
        <v>435</v>
      </c>
      <c r="U70" s="1546">
        <f>'第4号様式別紙2-1（臨床研修（医師）実績報告）'!U42</f>
        <v>0</v>
      </c>
      <c r="V70" s="1547"/>
      <c r="W70" s="1547"/>
      <c r="X70" s="1548"/>
      <c r="Y70" s="157" t="s">
        <v>424</v>
      </c>
    </row>
    <row r="71" spans="1:40" ht="24.95" customHeight="1">
      <c r="A71" s="1291"/>
      <c r="B71" s="1291"/>
      <c r="C71" s="1291"/>
      <c r="D71" s="1291"/>
      <c r="E71" s="1291"/>
      <c r="F71" s="1291"/>
      <c r="G71" s="1291"/>
      <c r="H71" s="1291"/>
      <c r="I71" s="1291"/>
      <c r="J71" s="1291"/>
      <c r="K71" s="1291"/>
      <c r="L71" s="1291"/>
      <c r="M71" s="1291"/>
      <c r="N71" s="1304"/>
      <c r="O71" s="1305"/>
      <c r="P71" s="1306" t="s">
        <v>425</v>
      </c>
      <c r="Q71" s="1307"/>
      <c r="R71" s="1307"/>
      <c r="S71" s="1308"/>
      <c r="T71" s="158" t="s">
        <v>436</v>
      </c>
      <c r="U71" s="1546">
        <f>'第4号様式別紙2-1（臨床研修（医師）実績報告）'!U44</f>
        <v>0</v>
      </c>
      <c r="V71" s="1547"/>
      <c r="W71" s="1547"/>
      <c r="X71" s="1548"/>
      <c r="Y71" s="159" t="s">
        <v>412</v>
      </c>
    </row>
    <row r="72" spans="1:40" ht="15" customHeight="1">
      <c r="A72" s="1" t="s">
        <v>437</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438</v>
      </c>
      <c r="H75" s="1549" t="s">
        <v>439</v>
      </c>
      <c r="I75" s="1549"/>
      <c r="J75" s="1549"/>
      <c r="K75" s="1549"/>
      <c r="L75" s="1549"/>
      <c r="M75" s="1549"/>
      <c r="N75" s="1549"/>
      <c r="O75" s="1549"/>
      <c r="P75" s="1549"/>
      <c r="Q75" s="1549"/>
      <c r="R75" s="1549"/>
      <c r="S75" s="1549"/>
      <c r="T75" s="1549"/>
      <c r="U75" s="1549"/>
      <c r="V75" s="1549"/>
      <c r="W75" s="1549"/>
      <c r="X75" s="1549"/>
      <c r="Y75" s="1550"/>
    </row>
    <row r="76" spans="1:40" ht="15" customHeight="1">
      <c r="B76" s="2"/>
      <c r="C76" s="1" t="s">
        <v>440</v>
      </c>
      <c r="I76" s="1323" t="s">
        <v>441</v>
      </c>
      <c r="J76" s="1324"/>
      <c r="K76" s="160"/>
      <c r="L76" s="1" t="s">
        <v>442</v>
      </c>
      <c r="N76" s="160"/>
      <c r="O76" s="1" t="s">
        <v>443</v>
      </c>
      <c r="T76" s="8" t="s">
        <v>444</v>
      </c>
      <c r="U76" s="1410" t="e">
        <f>U77+U101</f>
        <v>#VALUE!</v>
      </c>
      <c r="V76" s="1410"/>
      <c r="W76" s="1410"/>
      <c r="X76" s="1410"/>
      <c r="Y76" s="9" t="s">
        <v>445</v>
      </c>
      <c r="Z76" s="161"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446</v>
      </c>
      <c r="I77" s="586"/>
      <c r="J77" s="586"/>
      <c r="T77" s="8" t="s">
        <v>183</v>
      </c>
      <c r="U77" s="1410" t="e">
        <f>IF(OR(AB78="20人未満",$C$118=1),(E79*Q79)+(E81*Q81)+(E83*Q83)+(E85*Q85)+(E87*Q87),(E91*Q91)+(E93*Q93)+(E95*Q95)+(E97*Q97)+(E99*Q99))</f>
        <v>#VALUE!</v>
      </c>
      <c r="V77" s="1410"/>
      <c r="W77" s="1410"/>
      <c r="X77" s="1410"/>
      <c r="Y77" s="9" t="s">
        <v>184</v>
      </c>
    </row>
    <row r="78" spans="1:40" ht="30" customHeight="1">
      <c r="B78" s="1326" t="s">
        <v>447</v>
      </c>
      <c r="C78" s="968"/>
      <c r="D78" s="968"/>
      <c r="E78" s="968"/>
      <c r="F78" s="968"/>
      <c r="G78" s="968"/>
      <c r="H78" s="968"/>
      <c r="I78" s="968"/>
      <c r="J78" s="968"/>
      <c r="K78" s="968"/>
      <c r="L78" s="968"/>
      <c r="M78" s="968"/>
      <c r="N78" s="968"/>
      <c r="O78" s="968"/>
      <c r="P78" s="968"/>
      <c r="Q78" s="968"/>
      <c r="R78" s="968"/>
      <c r="S78" s="1327"/>
      <c r="T78" s="8"/>
      <c r="U78" s="342"/>
      <c r="V78" s="342"/>
      <c r="W78" s="342"/>
      <c r="X78" s="342"/>
      <c r="Y78" s="9"/>
      <c r="AB78" s="161" t="str">
        <f>IF(N158="","未入力",IF(N158&gt;=20,"20人以上","20人未満"))</f>
        <v>未入力</v>
      </c>
    </row>
    <row r="79" spans="1:40" ht="32.25" customHeight="1">
      <c r="B79" s="1328" t="s">
        <v>448</v>
      </c>
      <c r="C79" s="962"/>
      <c r="D79" s="560" t="s">
        <v>449</v>
      </c>
      <c r="E79" s="1412">
        <v>63000</v>
      </c>
      <c r="F79" s="1413"/>
      <c r="G79" s="1413"/>
      <c r="H79" s="1" t="s">
        <v>450</v>
      </c>
      <c r="K79" s="586" t="s">
        <v>188</v>
      </c>
      <c r="M79" s="1551" t="s">
        <v>451</v>
      </c>
      <c r="N79" s="1551"/>
      <c r="O79" s="1551"/>
      <c r="P79" s="1551"/>
      <c r="Q79" s="1416" t="str">
        <f>IF(OR($AB$78="20人未満",$C$118=1),IF($K$76=1,$V$15,0)+IF($K$76=2,$V$15,0),"")</f>
        <v/>
      </c>
      <c r="R79" s="1416"/>
      <c r="S79" s="1" t="s">
        <v>378</v>
      </c>
      <c r="T79" s="8"/>
      <c r="U79" s="342"/>
      <c r="V79" s="342"/>
      <c r="W79" s="342"/>
      <c r="X79" s="342"/>
      <c r="Y79" s="9"/>
    </row>
    <row r="80" spans="1:40" ht="9" customHeight="1">
      <c r="B80" s="24"/>
      <c r="C80" s="15"/>
      <c r="D80" s="560"/>
      <c r="E80" s="605"/>
      <c r="F80" s="605"/>
      <c r="G80" s="605"/>
      <c r="K80" s="586"/>
      <c r="M80" s="583"/>
      <c r="N80" s="583"/>
      <c r="O80" s="583"/>
      <c r="P80" s="583"/>
      <c r="Q80" s="604"/>
      <c r="R80" s="604"/>
      <c r="T80" s="8"/>
      <c r="U80" s="342"/>
      <c r="V80" s="342"/>
      <c r="W80" s="342"/>
      <c r="X80" s="342"/>
      <c r="Y80" s="9"/>
    </row>
    <row r="81" spans="2:25" ht="27.75" customHeight="1">
      <c r="B81" s="1333" t="s">
        <v>452</v>
      </c>
      <c r="C81" s="962"/>
      <c r="D81" s="560" t="s">
        <v>449</v>
      </c>
      <c r="E81" s="1412">
        <v>52000</v>
      </c>
      <c r="F81" s="1413"/>
      <c r="G81" s="1413"/>
      <c r="H81" s="1" t="s">
        <v>450</v>
      </c>
      <c r="K81" s="586" t="s">
        <v>188</v>
      </c>
      <c r="M81" s="1551" t="s">
        <v>451</v>
      </c>
      <c r="N81" s="1551"/>
      <c r="O81" s="1551"/>
      <c r="P81" s="1551"/>
      <c r="Q81" s="1416" t="str">
        <f>IF(OR($AB$78="20人未満",$C$118=1),IF($K$76=3,$V$15,0),"")</f>
        <v/>
      </c>
      <c r="R81" s="1416"/>
      <c r="S81" s="1" t="s">
        <v>378</v>
      </c>
      <c r="T81" s="8"/>
      <c r="U81" s="342"/>
      <c r="V81" s="342"/>
      <c r="W81" s="342"/>
      <c r="X81" s="342"/>
      <c r="Y81" s="9"/>
    </row>
    <row r="82" spans="2:25" ht="18" customHeight="1">
      <c r="B82" s="557"/>
      <c r="C82" s="558"/>
      <c r="D82" s="560"/>
      <c r="E82" s="608"/>
      <c r="F82" s="605"/>
      <c r="G82" s="605"/>
      <c r="K82" s="586"/>
      <c r="Q82" s="604"/>
      <c r="R82" s="604"/>
      <c r="T82" s="8"/>
      <c r="U82" s="342"/>
      <c r="V82" s="342"/>
      <c r="W82" s="342"/>
      <c r="X82" s="342"/>
      <c r="Y82" s="9"/>
    </row>
    <row r="83" spans="2:25" ht="18" customHeight="1">
      <c r="B83" s="1333" t="s">
        <v>453</v>
      </c>
      <c r="C83" s="962"/>
      <c r="D83" s="560" t="s">
        <v>449</v>
      </c>
      <c r="E83" s="1413">
        <v>47000</v>
      </c>
      <c r="F83" s="1413"/>
      <c r="G83" s="1413"/>
      <c r="H83" s="1" t="s">
        <v>450</v>
      </c>
      <c r="K83" s="586" t="s">
        <v>188</v>
      </c>
      <c r="M83" s="1551" t="s">
        <v>451</v>
      </c>
      <c r="N83" s="1551"/>
      <c r="O83" s="1551"/>
      <c r="P83" s="1551"/>
      <c r="Q83" s="1416" t="str">
        <f>IF(OR($AB$78="20人未満",$C$118=1),IF($K$76=4,$V$15,0),"")</f>
        <v/>
      </c>
      <c r="R83" s="1416"/>
      <c r="S83" s="1" t="s">
        <v>378</v>
      </c>
      <c r="T83" s="8"/>
      <c r="U83" s="342"/>
      <c r="V83" s="342"/>
      <c r="W83" s="342"/>
      <c r="X83" s="342"/>
      <c r="Y83" s="9"/>
    </row>
    <row r="84" spans="2:25" ht="18" customHeight="1">
      <c r="B84" s="557"/>
      <c r="C84" s="558"/>
      <c r="D84" s="560"/>
      <c r="E84" s="1413"/>
      <c r="F84" s="1413"/>
      <c r="G84" s="1413"/>
      <c r="K84" s="586"/>
      <c r="Q84" s="604"/>
      <c r="R84" s="604"/>
      <c r="T84" s="8"/>
      <c r="U84" s="342"/>
      <c r="V84" s="342"/>
      <c r="W84" s="342"/>
      <c r="X84" s="342"/>
      <c r="Y84" s="9"/>
    </row>
    <row r="85" spans="2:25" ht="18" customHeight="1">
      <c r="B85" s="1333" t="s">
        <v>454</v>
      </c>
      <c r="C85" s="962"/>
      <c r="D85" s="560" t="s">
        <v>449</v>
      </c>
      <c r="E85" s="1413">
        <v>42000</v>
      </c>
      <c r="F85" s="1413"/>
      <c r="G85" s="1413"/>
      <c r="H85" s="1" t="s">
        <v>450</v>
      </c>
      <c r="K85" s="586" t="s">
        <v>188</v>
      </c>
      <c r="M85" s="1551" t="s">
        <v>451</v>
      </c>
      <c r="N85" s="1551"/>
      <c r="O85" s="1551"/>
      <c r="P85" s="1551"/>
      <c r="Q85" s="1416" t="str">
        <f>IF(OR($AB$78="20人未満",$C118=1),IF($K$76=5,$V$15,0),"")</f>
        <v/>
      </c>
      <c r="R85" s="1416"/>
      <c r="S85" s="1" t="s">
        <v>378</v>
      </c>
      <c r="T85" s="8"/>
      <c r="U85" s="342"/>
      <c r="V85" s="342"/>
      <c r="W85" s="342"/>
      <c r="X85" s="342"/>
      <c r="Y85" s="9"/>
    </row>
    <row r="86" spans="2:25" ht="18" customHeight="1">
      <c r="B86" s="557"/>
      <c r="C86" s="558"/>
      <c r="D86" s="560"/>
      <c r="E86" s="1413"/>
      <c r="F86" s="1413"/>
      <c r="G86" s="1413"/>
      <c r="K86" s="586"/>
      <c r="Q86" s="604"/>
      <c r="R86" s="604"/>
      <c r="T86" s="8"/>
      <c r="U86" s="342"/>
      <c r="V86" s="342"/>
      <c r="W86" s="342"/>
      <c r="X86" s="342"/>
      <c r="Y86" s="9"/>
    </row>
    <row r="87" spans="2:25" ht="33.75" customHeight="1">
      <c r="B87" s="1334" t="s">
        <v>455</v>
      </c>
      <c r="C87" s="1335"/>
      <c r="D87" s="591" t="s">
        <v>449</v>
      </c>
      <c r="E87" s="1417">
        <v>500</v>
      </c>
      <c r="F87" s="1417"/>
      <c r="G87" s="1417"/>
      <c r="H87" s="588" t="s">
        <v>450</v>
      </c>
      <c r="I87" s="588"/>
      <c r="J87" s="588"/>
      <c r="K87" s="594" t="s">
        <v>188</v>
      </c>
      <c r="L87" s="588"/>
      <c r="M87" s="1337" t="s">
        <v>451</v>
      </c>
      <c r="N87" s="1337"/>
      <c r="O87" s="1337"/>
      <c r="P87" s="1337"/>
      <c r="Q87" s="1418" t="str">
        <f>IF(OR($AB$78="20人未満",$C118=1),IF($N$76=2,$V$15,0)+IF($N$76=3,$V$15,0),"")</f>
        <v/>
      </c>
      <c r="R87" s="1418"/>
      <c r="S87" s="588" t="s">
        <v>378</v>
      </c>
      <c r="T87" s="8"/>
      <c r="U87" s="342"/>
      <c r="V87" s="342"/>
      <c r="W87" s="342"/>
      <c r="X87" s="342"/>
      <c r="Y87" s="9"/>
    </row>
    <row r="88" spans="2:25" ht="9" customHeight="1">
      <c r="B88" s="589"/>
      <c r="C88" s="590"/>
      <c r="D88" s="591"/>
      <c r="E88" s="355"/>
      <c r="F88" s="355"/>
      <c r="G88" s="355"/>
      <c r="H88" s="588"/>
      <c r="I88" s="588"/>
      <c r="J88" s="588"/>
      <c r="K88" s="594"/>
      <c r="L88" s="588"/>
      <c r="M88" s="588"/>
      <c r="N88" s="588"/>
      <c r="O88" s="588"/>
      <c r="P88" s="588"/>
      <c r="Q88" s="603"/>
      <c r="R88" s="603"/>
      <c r="S88" s="588"/>
      <c r="T88" s="8"/>
      <c r="U88" s="342"/>
      <c r="V88" s="342"/>
      <c r="W88" s="342"/>
      <c r="X88" s="342"/>
      <c r="Y88" s="9"/>
    </row>
    <row r="89" spans="2:25" ht="9" customHeight="1">
      <c r="B89" s="589"/>
      <c r="C89" s="590"/>
      <c r="D89" s="591"/>
      <c r="E89" s="344"/>
      <c r="F89" s="344"/>
      <c r="G89" s="344"/>
      <c r="H89" s="96"/>
      <c r="I89" s="588"/>
      <c r="J89" s="588"/>
      <c r="K89" s="594"/>
      <c r="L89" s="588"/>
      <c r="M89" s="568"/>
      <c r="N89" s="568"/>
      <c r="O89" s="568"/>
      <c r="P89" s="568"/>
      <c r="Q89" s="344"/>
      <c r="R89" s="344"/>
      <c r="S89" s="588"/>
      <c r="T89" s="8"/>
      <c r="U89" s="48"/>
      <c r="V89" s="48"/>
      <c r="W89" s="48"/>
      <c r="X89" s="48"/>
      <c r="Y89" s="9"/>
    </row>
    <row r="90" spans="2:25" ht="30" customHeight="1">
      <c r="B90" s="1326" t="s">
        <v>461</v>
      </c>
      <c r="C90" s="968"/>
      <c r="D90" s="968"/>
      <c r="E90" s="968"/>
      <c r="F90" s="968"/>
      <c r="G90" s="968"/>
      <c r="H90" s="968"/>
      <c r="I90" s="968"/>
      <c r="J90" s="968"/>
      <c r="K90" s="968"/>
      <c r="L90" s="968"/>
      <c r="M90" s="968"/>
      <c r="N90" s="968"/>
      <c r="O90" s="968"/>
      <c r="P90" s="968"/>
      <c r="Q90" s="968"/>
      <c r="R90" s="968"/>
      <c r="S90" s="1327"/>
      <c r="T90" s="8"/>
      <c r="U90" s="342"/>
      <c r="V90" s="342"/>
      <c r="W90" s="342"/>
      <c r="X90" s="342"/>
      <c r="Y90" s="9"/>
    </row>
    <row r="91" spans="2:25" ht="32.25" customHeight="1">
      <c r="B91" s="1328" t="s">
        <v>448</v>
      </c>
      <c r="C91" s="962"/>
      <c r="D91" s="560" t="s">
        <v>449</v>
      </c>
      <c r="E91" s="1412">
        <v>46000</v>
      </c>
      <c r="F91" s="1413"/>
      <c r="G91" s="1413"/>
      <c r="H91" s="1" t="s">
        <v>450</v>
      </c>
      <c r="K91" s="586" t="s">
        <v>188</v>
      </c>
      <c r="M91" s="1551" t="s">
        <v>451</v>
      </c>
      <c r="N91" s="1551"/>
      <c r="O91" s="1551"/>
      <c r="P91" s="1551"/>
      <c r="Q91" s="1420" t="str">
        <f>IF(AND($AB$78="20人以上",$C$118=""),IF($K$76=1,$V$15,0)+IF($K$76=2,$V$15,0),"")</f>
        <v/>
      </c>
      <c r="R91" s="1420"/>
      <c r="S91" s="1" t="s">
        <v>378</v>
      </c>
      <c r="T91" s="8"/>
      <c r="U91" s="342"/>
      <c r="V91" s="342"/>
      <c r="W91" s="342"/>
      <c r="X91" s="342"/>
      <c r="Y91" s="9"/>
    </row>
    <row r="92" spans="2:25" ht="9" customHeight="1">
      <c r="B92" s="24"/>
      <c r="C92" s="15"/>
      <c r="D92" s="560"/>
      <c r="E92" s="605"/>
      <c r="F92" s="605"/>
      <c r="G92" s="605"/>
      <c r="K92" s="586"/>
      <c r="M92" s="583"/>
      <c r="N92" s="583"/>
      <c r="O92" s="583"/>
      <c r="P92" s="583"/>
      <c r="Q92" s="604"/>
      <c r="R92" s="604"/>
      <c r="T92" s="8"/>
      <c r="U92" s="342"/>
      <c r="V92" s="342"/>
      <c r="W92" s="342"/>
      <c r="X92" s="342"/>
      <c r="Y92" s="9"/>
    </row>
    <row r="93" spans="2:25" ht="27.75" customHeight="1">
      <c r="B93" s="1333" t="s">
        <v>452</v>
      </c>
      <c r="C93" s="962"/>
      <c r="D93" s="560" t="s">
        <v>449</v>
      </c>
      <c r="E93" s="1412">
        <v>39000</v>
      </c>
      <c r="F93" s="1413"/>
      <c r="G93" s="1413"/>
      <c r="H93" s="1" t="s">
        <v>450</v>
      </c>
      <c r="K93" s="586" t="s">
        <v>188</v>
      </c>
      <c r="M93" s="1551" t="s">
        <v>451</v>
      </c>
      <c r="N93" s="1551"/>
      <c r="O93" s="1551"/>
      <c r="P93" s="1551"/>
      <c r="Q93" s="1420" t="str">
        <f>IF(AND($AB$78="20人以上",$C$118=""),IF($K$76=3,$V$15,0),"")</f>
        <v/>
      </c>
      <c r="R93" s="1420"/>
      <c r="S93" s="1" t="s">
        <v>378</v>
      </c>
      <c r="T93" s="8"/>
      <c r="U93" s="342"/>
      <c r="V93" s="342"/>
      <c r="W93" s="342"/>
      <c r="X93" s="342"/>
      <c r="Y93" s="9"/>
    </row>
    <row r="94" spans="2:25" ht="18" customHeight="1">
      <c r="B94" s="557"/>
      <c r="C94" s="558"/>
      <c r="D94" s="560"/>
      <c r="E94" s="608"/>
      <c r="F94" s="605"/>
      <c r="G94" s="605"/>
      <c r="K94" s="586"/>
      <c r="Q94" s="604"/>
      <c r="R94" s="604"/>
      <c r="T94" s="8"/>
      <c r="U94" s="342"/>
      <c r="V94" s="342"/>
      <c r="W94" s="342"/>
      <c r="X94" s="342"/>
      <c r="Y94" s="9"/>
    </row>
    <row r="95" spans="2:25" ht="18" customHeight="1">
      <c r="B95" s="1333" t="s">
        <v>453</v>
      </c>
      <c r="C95" s="962"/>
      <c r="D95" s="560" t="s">
        <v>449</v>
      </c>
      <c r="E95" s="1413">
        <v>35000</v>
      </c>
      <c r="F95" s="1413"/>
      <c r="G95" s="1413"/>
      <c r="H95" s="1" t="s">
        <v>450</v>
      </c>
      <c r="K95" s="586" t="s">
        <v>188</v>
      </c>
      <c r="M95" s="1551" t="s">
        <v>451</v>
      </c>
      <c r="N95" s="1551"/>
      <c r="O95" s="1551"/>
      <c r="P95" s="1551"/>
      <c r="Q95" s="1420" t="str">
        <f>IF(AND($AB$78="20人以上",$C$118=""),IF($K$76=4,$V$15,0),"")</f>
        <v/>
      </c>
      <c r="R95" s="1420"/>
      <c r="S95" s="1" t="s">
        <v>378</v>
      </c>
      <c r="T95" s="8"/>
      <c r="U95" s="342"/>
      <c r="V95" s="342"/>
      <c r="W95" s="342"/>
      <c r="X95" s="342"/>
      <c r="Y95" s="9"/>
    </row>
    <row r="96" spans="2:25" ht="18" customHeight="1">
      <c r="B96" s="557"/>
      <c r="C96" s="558"/>
      <c r="D96" s="560"/>
      <c r="E96" s="1413"/>
      <c r="F96" s="1413"/>
      <c r="G96" s="1413"/>
      <c r="K96" s="586"/>
      <c r="Q96" s="604"/>
      <c r="R96" s="604"/>
      <c r="T96" s="8"/>
      <c r="U96" s="342"/>
      <c r="V96" s="342"/>
      <c r="W96" s="342"/>
      <c r="X96" s="342"/>
      <c r="Y96" s="9"/>
    </row>
    <row r="97" spans="2:33" ht="18" customHeight="1">
      <c r="B97" s="1333" t="s">
        <v>454</v>
      </c>
      <c r="C97" s="962"/>
      <c r="D97" s="560" t="s">
        <v>449</v>
      </c>
      <c r="E97" s="1413">
        <v>31000</v>
      </c>
      <c r="F97" s="1413"/>
      <c r="G97" s="1413"/>
      <c r="H97" s="1" t="s">
        <v>450</v>
      </c>
      <c r="K97" s="586" t="s">
        <v>188</v>
      </c>
      <c r="M97" s="1551" t="s">
        <v>451</v>
      </c>
      <c r="N97" s="1551"/>
      <c r="O97" s="1551"/>
      <c r="P97" s="1551"/>
      <c r="Q97" s="1420" t="str">
        <f>IF(AND($AB$78="20人以上",$C$118=""),IF($K$76=5,$V$15,0),"")</f>
        <v/>
      </c>
      <c r="R97" s="1420"/>
      <c r="S97" s="1" t="s">
        <v>378</v>
      </c>
      <c r="T97" s="8"/>
      <c r="U97" s="342"/>
      <c r="V97" s="342"/>
      <c r="W97" s="342"/>
      <c r="X97" s="342"/>
      <c r="Y97" s="9"/>
    </row>
    <row r="98" spans="2:33" ht="18" customHeight="1">
      <c r="B98" s="557"/>
      <c r="C98" s="558"/>
      <c r="D98" s="560"/>
      <c r="E98" s="1413"/>
      <c r="F98" s="1413"/>
      <c r="G98" s="1413"/>
      <c r="K98" s="586"/>
      <c r="Q98" s="604"/>
      <c r="R98" s="604"/>
      <c r="T98" s="8"/>
      <c r="U98" s="342"/>
      <c r="V98" s="342"/>
      <c r="W98" s="342"/>
      <c r="X98" s="342"/>
      <c r="Y98" s="9"/>
    </row>
    <row r="99" spans="2:33" ht="33.75" customHeight="1">
      <c r="B99" s="1334" t="s">
        <v>455</v>
      </c>
      <c r="C99" s="1335"/>
      <c r="D99" s="591" t="s">
        <v>449</v>
      </c>
      <c r="E99" s="1417">
        <v>300</v>
      </c>
      <c r="F99" s="1417"/>
      <c r="G99" s="1417"/>
      <c r="H99" s="588" t="s">
        <v>450</v>
      </c>
      <c r="I99" s="588"/>
      <c r="J99" s="588"/>
      <c r="K99" s="594" t="s">
        <v>188</v>
      </c>
      <c r="L99" s="588"/>
      <c r="M99" s="1337" t="s">
        <v>451</v>
      </c>
      <c r="N99" s="1337"/>
      <c r="O99" s="1337"/>
      <c r="P99" s="1337"/>
      <c r="Q99" s="1428" t="str">
        <f>IF(AND($AB$78="20人以上",$C$118=""),IF($N$76=2,$V$15,0)+IF($N$76=3,$V$15,0),"")</f>
        <v/>
      </c>
      <c r="R99" s="1428"/>
      <c r="S99" s="588" t="s">
        <v>378</v>
      </c>
      <c r="T99" s="8"/>
      <c r="U99" s="602"/>
      <c r="V99" s="602"/>
      <c r="W99" s="602"/>
      <c r="X99" s="602"/>
      <c r="Y99" s="9"/>
    </row>
    <row r="100" spans="2:33" ht="9" customHeight="1">
      <c r="B100" s="589"/>
      <c r="C100" s="590"/>
      <c r="D100" s="591"/>
      <c r="E100" s="741"/>
      <c r="F100" s="741"/>
      <c r="G100" s="741"/>
      <c r="H100" s="96"/>
      <c r="I100" s="588"/>
      <c r="J100" s="588"/>
      <c r="K100" s="594"/>
      <c r="L100" s="588"/>
      <c r="M100" s="568"/>
      <c r="N100" s="568"/>
      <c r="O100" s="568"/>
      <c r="P100" s="568"/>
      <c r="Q100" s="344"/>
      <c r="R100" s="344"/>
      <c r="S100" s="588"/>
      <c r="T100" s="8"/>
      <c r="U100" s="48"/>
      <c r="V100" s="48"/>
      <c r="W100" s="48"/>
      <c r="X100" s="48"/>
      <c r="Y100" s="9"/>
    </row>
    <row r="101" spans="2:33" s="588" customFormat="1" ht="19.5" customHeight="1">
      <c r="B101" s="30" t="s">
        <v>462</v>
      </c>
      <c r="C101" s="16"/>
      <c r="D101" s="591" t="s">
        <v>183</v>
      </c>
      <c r="E101" s="1417">
        <v>15000</v>
      </c>
      <c r="F101" s="1417"/>
      <c r="G101" s="1417"/>
      <c r="H101" s="588" t="s">
        <v>450</v>
      </c>
      <c r="K101" s="594" t="s">
        <v>188</v>
      </c>
      <c r="M101" s="1337" t="s">
        <v>451</v>
      </c>
      <c r="N101" s="1337"/>
      <c r="O101" s="1337"/>
      <c r="P101" s="1337"/>
      <c r="Q101" s="1416">
        <f>V15</f>
        <v>0</v>
      </c>
      <c r="R101" s="1416"/>
      <c r="S101" s="588" t="s">
        <v>376</v>
      </c>
      <c r="T101" s="166" t="s">
        <v>183</v>
      </c>
      <c r="U101" s="1421">
        <f>E101*Q101</f>
        <v>0</v>
      </c>
      <c r="V101" s="1421"/>
      <c r="W101" s="1421"/>
      <c r="X101" s="1421"/>
      <c r="Y101" s="167" t="s">
        <v>184</v>
      </c>
    </row>
    <row r="102" spans="2:33" ht="6" customHeight="1">
      <c r="B102" s="168"/>
      <c r="C102" s="169"/>
      <c r="D102" s="560"/>
      <c r="E102" s="603"/>
      <c r="F102" s="603"/>
      <c r="G102" s="603"/>
      <c r="K102" s="586"/>
      <c r="Q102" s="603"/>
      <c r="R102" s="603"/>
      <c r="T102" s="8"/>
      <c r="U102" s="602"/>
      <c r="V102" s="602"/>
      <c r="W102" s="602"/>
      <c r="X102" s="602"/>
      <c r="Y102" s="9"/>
    </row>
    <row r="103" spans="2:33" s="350" customFormat="1" ht="14.25" customHeight="1">
      <c r="B103" s="351"/>
      <c r="C103" s="358" t="s">
        <v>523</v>
      </c>
      <c r="D103" s="359"/>
      <c r="E103" s="614"/>
      <c r="F103" s="614"/>
      <c r="G103" s="614"/>
      <c r="H103" s="358"/>
      <c r="I103" s="358"/>
      <c r="J103" s="358"/>
      <c r="K103" s="361"/>
      <c r="L103" s="358"/>
      <c r="M103" s="358"/>
      <c r="N103" s="358"/>
      <c r="O103" s="358"/>
      <c r="P103" s="358"/>
      <c r="Q103" s="614"/>
      <c r="R103" s="614"/>
      <c r="S103" s="358"/>
      <c r="T103" s="362"/>
      <c r="U103" s="363"/>
      <c r="V103" s="363"/>
      <c r="W103" s="363"/>
      <c r="X103" s="363"/>
      <c r="Y103" s="364"/>
      <c r="Z103" s="358"/>
      <c r="AA103" s="358" t="s">
        <v>524</v>
      </c>
      <c r="AB103" s="358"/>
      <c r="AC103" s="358"/>
      <c r="AD103" s="358"/>
      <c r="AE103" s="358"/>
      <c r="AF103" s="358"/>
      <c r="AG103" s="358"/>
    </row>
    <row r="104" spans="2:33" s="350" customFormat="1" ht="14.25" customHeight="1">
      <c r="B104" s="351"/>
      <c r="C104" s="1422" t="s">
        <v>525</v>
      </c>
      <c r="D104" s="1422"/>
      <c r="E104" s="1422"/>
      <c r="F104" s="1422"/>
      <c r="G104" s="1422"/>
      <c r="H104" s="1422"/>
      <c r="I104" s="1422"/>
      <c r="J104" s="1422"/>
      <c r="K104" s="1422"/>
      <c r="L104" s="1422"/>
      <c r="M104" s="1422"/>
      <c r="N104" s="1422"/>
      <c r="O104" s="1422"/>
      <c r="P104" s="1422"/>
      <c r="Q104" s="1422"/>
      <c r="R104" s="1422"/>
      <c r="S104" s="1423"/>
      <c r="T104" s="362"/>
      <c r="U104" s="363"/>
      <c r="V104" s="363"/>
      <c r="W104" s="363"/>
      <c r="X104" s="363"/>
      <c r="Y104" s="364"/>
      <c r="Z104" s="358"/>
      <c r="AA104" s="358"/>
      <c r="AB104" s="358"/>
      <c r="AC104" s="358"/>
      <c r="AD104" s="358"/>
      <c r="AE104" s="358"/>
      <c r="AF104" s="358"/>
      <c r="AG104" s="358"/>
    </row>
    <row r="105" spans="2:33" s="350" customFormat="1" ht="14.25" customHeight="1">
      <c r="B105" s="351"/>
      <c r="C105" s="365"/>
      <c r="D105" s="366" t="s">
        <v>183</v>
      </c>
      <c r="E105" s="1424">
        <v>15000</v>
      </c>
      <c r="F105" s="1424"/>
      <c r="G105" s="1424"/>
      <c r="H105" s="606" t="s">
        <v>450</v>
      </c>
      <c r="I105" s="606"/>
      <c r="J105" s="606"/>
      <c r="K105" s="368" t="s">
        <v>188</v>
      </c>
      <c r="L105" s="606"/>
      <c r="M105" s="1425" t="s">
        <v>526</v>
      </c>
      <c r="N105" s="1425"/>
      <c r="O105" s="1425"/>
      <c r="P105" s="1425"/>
      <c r="Q105" s="1426" t="e">
        <f>IF($U$42&gt;=0.5,K48,"0")</f>
        <v>#DIV/0!</v>
      </c>
      <c r="R105" s="1426"/>
      <c r="S105" s="606" t="s">
        <v>376</v>
      </c>
      <c r="T105" s="744" t="s">
        <v>444</v>
      </c>
      <c r="U105" s="1427" t="e">
        <f>IF($K$76&gt;=3,0,IF($U$42&gt;=0.5,$E$105*$Q105,0))</f>
        <v>#DIV/0!</v>
      </c>
      <c r="V105" s="1427"/>
      <c r="W105" s="1427"/>
      <c r="X105" s="1427"/>
      <c r="Y105" s="745" t="s">
        <v>445</v>
      </c>
      <c r="Z105" s="358"/>
      <c r="AA105" s="358"/>
      <c r="AB105" s="358" t="e">
        <f>IF($U$42&gt;=0.5,"50％以上","50％未満")</f>
        <v>#DIV/0!</v>
      </c>
      <c r="AC105" s="358"/>
      <c r="AD105" s="358"/>
      <c r="AE105" s="358"/>
      <c r="AF105" s="358"/>
      <c r="AG105" s="358"/>
    </row>
    <row r="106" spans="2:33" ht="14.25" customHeight="1">
      <c r="B106" s="168"/>
      <c r="C106" s="365"/>
      <c r="D106" s="366"/>
      <c r="E106" s="1424"/>
      <c r="F106" s="1424"/>
      <c r="G106" s="1424"/>
      <c r="H106" s="606"/>
      <c r="I106" s="606"/>
      <c r="J106" s="606"/>
      <c r="K106" s="368"/>
      <c r="L106" s="606"/>
      <c r="M106" s="1429"/>
      <c r="N106" s="1429"/>
      <c r="O106" s="1429"/>
      <c r="P106" s="1429"/>
      <c r="Q106" s="1426"/>
      <c r="R106" s="1426"/>
      <c r="S106" s="606"/>
      <c r="T106" s="744"/>
      <c r="U106" s="1427"/>
      <c r="V106" s="1427"/>
      <c r="W106" s="1427"/>
      <c r="X106" s="1427"/>
      <c r="Y106" s="745"/>
      <c r="Z106" s="358"/>
      <c r="AA106" s="358"/>
      <c r="AB106" s="358"/>
      <c r="AC106" s="358"/>
      <c r="AD106" s="358"/>
      <c r="AE106" s="358"/>
      <c r="AF106" s="358"/>
      <c r="AG106" s="358"/>
    </row>
    <row r="107" spans="2:33" s="350" customFormat="1" ht="14.25" customHeight="1">
      <c r="B107" s="351"/>
      <c r="C107" s="358" t="s">
        <v>527</v>
      </c>
      <c r="D107" s="359"/>
      <c r="E107" s="614"/>
      <c r="F107" s="614"/>
      <c r="G107" s="614"/>
      <c r="H107" s="358"/>
      <c r="I107" s="358"/>
      <c r="J107" s="358"/>
      <c r="K107" s="361"/>
      <c r="L107" s="358"/>
      <c r="M107" s="358"/>
      <c r="N107" s="358"/>
      <c r="O107" s="358"/>
      <c r="P107" s="358"/>
      <c r="Q107" s="614"/>
      <c r="R107" s="614"/>
      <c r="S107" s="358"/>
      <c r="T107" s="746"/>
      <c r="U107" s="363"/>
      <c r="V107" s="363"/>
      <c r="W107" s="363"/>
      <c r="X107" s="363"/>
      <c r="Y107" s="747"/>
      <c r="Z107" s="358"/>
      <c r="AA107" s="358" t="s">
        <v>524</v>
      </c>
      <c r="AB107" s="358"/>
      <c r="AC107" s="358"/>
      <c r="AD107" s="358"/>
      <c r="AE107" s="358"/>
      <c r="AF107" s="358"/>
      <c r="AG107" s="358"/>
    </row>
    <row r="108" spans="2:33" s="350" customFormat="1" ht="14.25" customHeight="1">
      <c r="B108" s="351"/>
      <c r="C108" s="1422" t="s">
        <v>528</v>
      </c>
      <c r="D108" s="1422"/>
      <c r="E108" s="1422"/>
      <c r="F108" s="1422"/>
      <c r="G108" s="1422"/>
      <c r="H108" s="1422"/>
      <c r="I108" s="1422"/>
      <c r="J108" s="1422"/>
      <c r="K108" s="1422"/>
      <c r="L108" s="1422"/>
      <c r="M108" s="1422"/>
      <c r="N108" s="1422"/>
      <c r="O108" s="1422"/>
      <c r="P108" s="1422"/>
      <c r="Q108" s="1422"/>
      <c r="R108" s="1422"/>
      <c r="S108" s="1423"/>
      <c r="T108" s="746"/>
      <c r="U108" s="363"/>
      <c r="V108" s="363"/>
      <c r="W108" s="363"/>
      <c r="X108" s="363"/>
      <c r="Y108" s="747"/>
      <c r="Z108" s="358"/>
      <c r="AA108" s="358"/>
      <c r="AB108" s="358"/>
      <c r="AC108" s="358"/>
      <c r="AD108" s="358"/>
      <c r="AE108" s="358"/>
      <c r="AF108" s="358"/>
      <c r="AG108" s="358"/>
    </row>
    <row r="109" spans="2:33" s="350" customFormat="1" ht="14.25" customHeight="1">
      <c r="B109" s="351"/>
      <c r="C109" s="365"/>
      <c r="D109" s="366" t="s">
        <v>183</v>
      </c>
      <c r="E109" s="1424">
        <v>15000</v>
      </c>
      <c r="F109" s="1424"/>
      <c r="G109" s="1424"/>
      <c r="H109" s="371" t="s">
        <v>460</v>
      </c>
      <c r="I109" s="606"/>
      <c r="J109" s="606"/>
      <c r="K109" s="368" t="s">
        <v>188</v>
      </c>
      <c r="L109" s="606"/>
      <c r="M109" s="1425" t="s">
        <v>529</v>
      </c>
      <c r="N109" s="1425"/>
      <c r="O109" s="1425"/>
      <c r="P109" s="1425"/>
      <c r="Q109" s="1426" t="e">
        <f>IF($U$42&lt;0.5,K48,"0")</f>
        <v>#DIV/0!</v>
      </c>
      <c r="R109" s="1426"/>
      <c r="S109" s="606" t="s">
        <v>376</v>
      </c>
      <c r="T109" s="744" t="s">
        <v>444</v>
      </c>
      <c r="U109" s="1427" t="e">
        <f>IF($K$76&gt;=3,0,IF($U$42&lt;0.5,$E$109*$Q$109*0.5,0))</f>
        <v>#DIV/0!</v>
      </c>
      <c r="V109" s="1427"/>
      <c r="W109" s="1427"/>
      <c r="X109" s="1427"/>
      <c r="Y109" s="745" t="s">
        <v>445</v>
      </c>
      <c r="Z109" s="358"/>
      <c r="AA109" s="358"/>
      <c r="AB109" s="358" t="e">
        <f>IF($U$42&gt;=0.5,"50％以上","50％未満")</f>
        <v>#DIV/0!</v>
      </c>
      <c r="AC109" s="358"/>
      <c r="AD109" s="358"/>
      <c r="AE109" s="358"/>
      <c r="AF109" s="358"/>
      <c r="AG109" s="358"/>
    </row>
    <row r="110" spans="2:33" ht="14.25" customHeight="1">
      <c r="B110" s="168"/>
      <c r="C110" s="169"/>
      <c r="D110" s="591"/>
      <c r="E110" s="355"/>
      <c r="F110" s="355"/>
      <c r="G110" s="355"/>
      <c r="H110" s="588"/>
      <c r="I110" s="588"/>
      <c r="J110" s="588"/>
      <c r="K110" s="594"/>
      <c r="L110" s="588"/>
      <c r="M110" s="588"/>
      <c r="N110" s="588"/>
      <c r="O110" s="588"/>
      <c r="P110" s="588"/>
      <c r="Q110" s="604"/>
      <c r="R110" s="604"/>
      <c r="S110" s="588"/>
      <c r="T110" s="166"/>
      <c r="U110" s="601"/>
      <c r="V110" s="601"/>
      <c r="W110" s="601"/>
      <c r="X110" s="601"/>
      <c r="Y110" s="167"/>
    </row>
    <row r="111" spans="2:33" ht="15" customHeight="1" thickBot="1">
      <c r="B111" s="2"/>
      <c r="C111" s="358" t="s">
        <v>530</v>
      </c>
      <c r="H111" s="73" t="s">
        <v>464</v>
      </c>
      <c r="T111" s="166"/>
      <c r="U111" s="1350"/>
      <c r="V111" s="1350"/>
      <c r="W111" s="1350"/>
      <c r="X111" s="1350"/>
      <c r="Y111" s="167"/>
    </row>
    <row r="112" spans="2:33" ht="15" customHeight="1" thickBot="1">
      <c r="B112" s="2"/>
      <c r="C112" s="170"/>
      <c r="D112" s="588" t="s">
        <v>542</v>
      </c>
      <c r="K112" s="586" t="s">
        <v>466</v>
      </c>
      <c r="L112" s="73" t="s">
        <v>467</v>
      </c>
      <c r="Q112" s="1347">
        <f>U28</f>
        <v>0</v>
      </c>
      <c r="R112" s="1348"/>
      <c r="S112" s="1" t="s">
        <v>376</v>
      </c>
      <c r="T112" s="8"/>
      <c r="U112" s="1351"/>
      <c r="V112" s="1351"/>
      <c r="W112" s="1351"/>
      <c r="X112" s="1351"/>
      <c r="Y112" s="9"/>
      <c r="AB112" s="171"/>
      <c r="AC112" s="171"/>
      <c r="AF112" s="171"/>
    </row>
    <row r="113" spans="1:39" ht="15" customHeight="1" thickBot="1">
      <c r="B113" s="2"/>
      <c r="D113" s="560" t="s">
        <v>449</v>
      </c>
      <c r="E113" s="1413">
        <v>40000</v>
      </c>
      <c r="F113" s="1413"/>
      <c r="G113" s="1413"/>
      <c r="H113" s="1" t="s">
        <v>468</v>
      </c>
      <c r="K113" s="1355"/>
      <c r="L113" s="1355"/>
      <c r="M113" s="1355"/>
      <c r="N113" s="1355"/>
      <c r="O113" s="1355"/>
      <c r="P113" s="1355"/>
      <c r="Q113" s="1355"/>
      <c r="R113" s="1355"/>
      <c r="S113" s="1356"/>
      <c r="T113" s="2"/>
      <c r="U113" s="161"/>
      <c r="V113" s="161"/>
      <c r="W113" s="161"/>
      <c r="X113" s="161"/>
      <c r="Y113" s="9"/>
      <c r="AE113" s="171"/>
      <c r="AF113" s="171"/>
    </row>
    <row r="114" spans="1:39" ht="15" customHeight="1" thickBot="1">
      <c r="B114" s="2"/>
      <c r="C114" s="172"/>
      <c r="D114" s="1" t="s">
        <v>469</v>
      </c>
      <c r="E114" s="740"/>
      <c r="F114" s="740"/>
      <c r="G114" s="740"/>
      <c r="K114" s="586" t="s">
        <v>188</v>
      </c>
      <c r="L114" s="73" t="s">
        <v>467</v>
      </c>
      <c r="M114" s="173"/>
      <c r="N114" s="173"/>
      <c r="O114" s="173"/>
      <c r="P114" s="173"/>
      <c r="Q114" s="1416">
        <f>U28</f>
        <v>0</v>
      </c>
      <c r="R114" s="1416"/>
      <c r="S114" s="1" t="s">
        <v>378</v>
      </c>
      <c r="T114" s="8" t="s">
        <v>470</v>
      </c>
      <c r="U114" s="1558">
        <f>IF(C114="○",AA115,IF(C112="○",AA114,0))</f>
        <v>0</v>
      </c>
      <c r="V114" s="1558"/>
      <c r="W114" s="1558"/>
      <c r="X114" s="1558"/>
      <c r="Y114" s="9" t="s">
        <v>471</v>
      </c>
      <c r="AA114" s="1346">
        <f>IF(Q114=0,0,ROUNDDOWN((40000*M115/Q115*Q114),0))</f>
        <v>0</v>
      </c>
      <c r="AB114" s="1346"/>
      <c r="AC114" s="1346"/>
      <c r="AD114" s="1346"/>
      <c r="AE114" s="1346"/>
    </row>
    <row r="115" spans="1:39" ht="15" customHeight="1">
      <c r="B115" s="2"/>
      <c r="D115" s="560" t="s">
        <v>449</v>
      </c>
      <c r="E115" s="1413">
        <v>97000</v>
      </c>
      <c r="F115" s="1413"/>
      <c r="G115" s="1413"/>
      <c r="H115" s="1" t="s">
        <v>468</v>
      </c>
      <c r="K115" s="560" t="s">
        <v>449</v>
      </c>
      <c r="L115" s="586" t="s">
        <v>472</v>
      </c>
      <c r="M115" s="1347">
        <f>+V15</f>
        <v>0</v>
      </c>
      <c r="N115" s="1348"/>
      <c r="O115" s="586" t="s">
        <v>473</v>
      </c>
      <c r="P115" s="586" t="s">
        <v>474</v>
      </c>
      <c r="Q115" s="1347">
        <f>+V17</f>
        <v>0</v>
      </c>
      <c r="R115" s="1348"/>
      <c r="S115" s="1" t="s">
        <v>475</v>
      </c>
      <c r="T115" s="8"/>
      <c r="U115" s="602"/>
      <c r="V115" s="602"/>
      <c r="W115" s="602"/>
      <c r="X115" s="602"/>
      <c r="Y115" s="9"/>
      <c r="AA115" s="1346" t="e">
        <f>IF(C112="○","0",ROUNDDOWN((97000*M115/Q115*Q114),0))</f>
        <v>#DIV/0!</v>
      </c>
      <c r="AB115" s="1346"/>
      <c r="AC115" s="1346"/>
      <c r="AD115" s="1346"/>
      <c r="AE115" s="1346"/>
    </row>
    <row r="116" spans="1:39" ht="8.25" customHeight="1">
      <c r="B116" s="2"/>
      <c r="M116" s="560"/>
      <c r="P116" s="586"/>
      <c r="T116" s="2"/>
      <c r="U116" s="161"/>
      <c r="V116" s="161"/>
      <c r="W116" s="161"/>
      <c r="X116" s="161"/>
      <c r="Y116" s="9"/>
    </row>
    <row r="117" spans="1:39" ht="13.5" hidden="1" customHeight="1" thickBot="1">
      <c r="A117" s="372"/>
      <c r="B117" s="373"/>
      <c r="C117" s="374"/>
      <c r="D117" s="375" t="s">
        <v>531</v>
      </c>
      <c r="E117" s="372"/>
      <c r="F117" s="372"/>
      <c r="G117" s="372"/>
      <c r="H117" s="372"/>
      <c r="I117" s="372"/>
      <c r="J117" s="372"/>
      <c r="K117" s="372"/>
      <c r="L117" s="372"/>
      <c r="M117" s="616"/>
      <c r="N117" s="372"/>
      <c r="O117" s="372"/>
      <c r="P117" s="376"/>
      <c r="Q117" s="372"/>
      <c r="R117" s="372"/>
      <c r="S117" s="372"/>
      <c r="T117" s="373"/>
      <c r="U117" s="377"/>
      <c r="V117" s="377"/>
      <c r="W117" s="377"/>
      <c r="X117" s="377"/>
      <c r="Y117" s="378"/>
    </row>
    <row r="118" spans="1:39" ht="15" hidden="1" customHeight="1" thickBot="1">
      <c r="A118" s="372"/>
      <c r="B118" s="373"/>
      <c r="C118" s="379"/>
      <c r="D118" s="374" t="s">
        <v>477</v>
      </c>
      <c r="E118" s="372"/>
      <c r="F118" s="372"/>
      <c r="G118" s="372"/>
      <c r="H118" s="372"/>
      <c r="I118" s="372"/>
      <c r="J118" s="372"/>
      <c r="K118" s="372"/>
      <c r="L118" s="372"/>
      <c r="M118" s="616"/>
      <c r="N118" s="372"/>
      <c r="O118" s="372"/>
      <c r="P118" s="376"/>
      <c r="Q118" s="372"/>
      <c r="R118" s="372"/>
      <c r="S118" s="372"/>
      <c r="T118" s="373"/>
      <c r="U118" s="377"/>
      <c r="V118" s="377"/>
      <c r="W118" s="377"/>
      <c r="X118" s="377"/>
      <c r="Y118" s="378"/>
    </row>
    <row r="119" spans="1:39" ht="15" hidden="1" customHeight="1">
      <c r="A119" s="372"/>
      <c r="B119" s="373"/>
      <c r="C119" s="380" t="s">
        <v>532</v>
      </c>
      <c r="D119" s="372"/>
      <c r="E119" s="372"/>
      <c r="F119" s="372"/>
      <c r="G119" s="372"/>
      <c r="H119" s="372"/>
      <c r="I119" s="372"/>
      <c r="J119" s="372"/>
      <c r="K119" s="372"/>
      <c r="L119" s="381"/>
      <c r="M119" s="381"/>
      <c r="N119" s="381"/>
      <c r="O119" s="381"/>
      <c r="P119" s="381"/>
      <c r="Q119" s="372"/>
      <c r="R119" s="372"/>
      <c r="S119" s="372"/>
      <c r="T119" s="373"/>
      <c r="U119" s="377"/>
      <c r="V119" s="377"/>
      <c r="W119" s="377"/>
      <c r="X119" s="377"/>
      <c r="Y119" s="378"/>
    </row>
    <row r="120" spans="1:39" ht="15" hidden="1" customHeight="1" thickBot="1">
      <c r="A120" s="372"/>
      <c r="B120" s="373"/>
      <c r="C120" s="372"/>
      <c r="D120" s="381"/>
      <c r="E120" s="1559"/>
      <c r="F120" s="1559"/>
      <c r="G120" s="1559"/>
      <c r="H120" s="1559"/>
      <c r="I120" s="372"/>
      <c r="J120" s="372"/>
      <c r="K120" s="1560" t="s">
        <v>479</v>
      </c>
      <c r="L120" s="1560"/>
      <c r="M120" s="1560"/>
      <c r="N120" s="1560"/>
      <c r="O120" s="1560"/>
      <c r="P120" s="1560"/>
      <c r="Q120" s="1561">
        <v>0</v>
      </c>
      <c r="R120" s="1561"/>
      <c r="S120" s="372" t="s">
        <v>378</v>
      </c>
      <c r="T120" s="382" t="s">
        <v>470</v>
      </c>
      <c r="U120" s="1562">
        <f>IF($C118=1,0,IF(C121="○",0,IF($U28&gt;19,538000,IF($U28&gt;1,269000,IF($U28=0,0,179000)))))</f>
        <v>0</v>
      </c>
      <c r="V120" s="1562"/>
      <c r="W120" s="1562"/>
      <c r="X120" s="1562"/>
      <c r="Y120" s="378" t="s">
        <v>471</v>
      </c>
    </row>
    <row r="121" spans="1:39" ht="15" hidden="1" customHeight="1" thickBot="1">
      <c r="A121" s="372"/>
      <c r="B121" s="373"/>
      <c r="C121" s="383"/>
      <c r="D121" s="1563" t="s">
        <v>480</v>
      </c>
      <c r="E121" s="1563"/>
      <c r="F121" s="1563"/>
      <c r="G121" s="1563"/>
      <c r="H121" s="1563"/>
      <c r="I121" s="1563"/>
      <c r="J121" s="1563"/>
      <c r="K121" s="1563"/>
      <c r="L121" s="1563"/>
      <c r="M121" s="1563"/>
      <c r="N121" s="1563"/>
      <c r="O121" s="1563"/>
      <c r="P121" s="1563"/>
      <c r="Q121" s="1563"/>
      <c r="R121" s="1563"/>
      <c r="S121" s="1564"/>
      <c r="T121" s="382" t="s">
        <v>470</v>
      </c>
      <c r="U121" s="1562">
        <f>IF(C118=1,0,IF(C121="○",1076000,0))</f>
        <v>0</v>
      </c>
      <c r="V121" s="1562"/>
      <c r="W121" s="1562"/>
      <c r="X121" s="1562"/>
      <c r="Y121" s="378" t="s">
        <v>471</v>
      </c>
    </row>
    <row r="122" spans="1:39" ht="7.5" hidden="1" customHeight="1">
      <c r="A122" s="372"/>
      <c r="B122" s="373"/>
      <c r="C122" s="372"/>
      <c r="D122" s="1563"/>
      <c r="E122" s="1563"/>
      <c r="F122" s="1563"/>
      <c r="G122" s="1563"/>
      <c r="H122" s="1563"/>
      <c r="I122" s="1563"/>
      <c r="J122" s="1563"/>
      <c r="K122" s="1563"/>
      <c r="L122" s="1563"/>
      <c r="M122" s="1563"/>
      <c r="N122" s="1563"/>
      <c r="O122" s="1563"/>
      <c r="P122" s="1563"/>
      <c r="Q122" s="1563"/>
      <c r="R122" s="1563"/>
      <c r="S122" s="1564"/>
      <c r="T122" s="382"/>
      <c r="U122" s="615"/>
      <c r="V122" s="615"/>
      <c r="W122" s="615"/>
      <c r="X122" s="615"/>
      <c r="Y122" s="378"/>
    </row>
    <row r="123" spans="1:39" ht="15" hidden="1" customHeight="1">
      <c r="A123" s="372"/>
      <c r="B123" s="373"/>
      <c r="C123" s="372"/>
      <c r="D123" s="381"/>
      <c r="E123" s="381"/>
      <c r="F123" s="372"/>
      <c r="G123" s="372"/>
      <c r="H123" s="372"/>
      <c r="I123" s="372"/>
      <c r="J123" s="372"/>
      <c r="K123" s="372"/>
      <c r="L123" s="372"/>
      <c r="M123" s="372"/>
      <c r="N123" s="372"/>
      <c r="O123" s="372"/>
      <c r="P123" s="372"/>
      <c r="Q123" s="372"/>
      <c r="R123" s="372"/>
      <c r="S123" s="372"/>
      <c r="T123" s="373"/>
      <c r="U123" s="377"/>
      <c r="V123" s="377"/>
      <c r="W123" s="377"/>
      <c r="X123" s="377"/>
      <c r="Y123" s="378"/>
    </row>
    <row r="124" spans="1:39" ht="15" hidden="1" customHeight="1">
      <c r="A124" s="372"/>
      <c r="B124" s="373"/>
      <c r="C124" s="380" t="s">
        <v>533</v>
      </c>
      <c r="D124" s="372"/>
      <c r="E124" s="372"/>
      <c r="F124" s="372"/>
      <c r="G124" s="372"/>
      <c r="H124" s="372"/>
      <c r="I124" s="372"/>
      <c r="J124" s="372"/>
      <c r="K124" s="372"/>
      <c r="L124" s="372"/>
      <c r="M124" s="372"/>
      <c r="N124" s="372"/>
      <c r="O124" s="372"/>
      <c r="P124" s="372"/>
      <c r="Q124" s="372"/>
      <c r="R124" s="372"/>
      <c r="S124" s="372"/>
      <c r="T124" s="382" t="s">
        <v>470</v>
      </c>
      <c r="U124" s="1562">
        <f>U125+U127</f>
        <v>0</v>
      </c>
      <c r="V124" s="1562"/>
      <c r="W124" s="1562"/>
      <c r="X124" s="1562"/>
      <c r="Y124" s="378" t="s">
        <v>471</v>
      </c>
    </row>
    <row r="125" spans="1:39" ht="15" hidden="1" customHeight="1">
      <c r="A125" s="372"/>
      <c r="B125" s="373"/>
      <c r="C125" s="372"/>
      <c r="D125" s="372" t="s">
        <v>482</v>
      </c>
      <c r="E125" s="372"/>
      <c r="F125" s="372"/>
      <c r="G125" s="372"/>
      <c r="H125" s="372"/>
      <c r="I125" s="372"/>
      <c r="J125" s="372"/>
      <c r="K125" s="372"/>
      <c r="L125" s="372"/>
      <c r="M125" s="372"/>
      <c r="N125" s="372"/>
      <c r="O125" s="372"/>
      <c r="P125" s="372"/>
      <c r="Q125" s="372"/>
      <c r="R125" s="372"/>
      <c r="S125" s="372"/>
      <c r="T125" s="382" t="s">
        <v>183</v>
      </c>
      <c r="U125" s="1562">
        <f>IF($I$7="",0,IF(C118=1,0,240000))</f>
        <v>0</v>
      </c>
      <c r="V125" s="1562"/>
      <c r="W125" s="1562"/>
      <c r="X125" s="1562"/>
      <c r="Y125" s="378" t="s">
        <v>184</v>
      </c>
      <c r="AJ125" s="1">
        <v>0</v>
      </c>
    </row>
    <row r="126" spans="1:39" ht="15" hidden="1" customHeight="1">
      <c r="A126" s="372"/>
      <c r="B126" s="373"/>
      <c r="C126" s="372"/>
      <c r="D126" s="372" t="s">
        <v>483</v>
      </c>
      <c r="E126" s="372"/>
      <c r="F126" s="372"/>
      <c r="G126" s="372"/>
      <c r="H126" s="372"/>
      <c r="I126" s="372"/>
      <c r="J126" s="372"/>
      <c r="K126" s="372"/>
      <c r="L126" s="372"/>
      <c r="M126" s="372"/>
      <c r="N126" s="372"/>
      <c r="O126" s="372"/>
      <c r="P126" s="372"/>
      <c r="Q126" s="372"/>
      <c r="R126" s="372"/>
      <c r="S126" s="372"/>
      <c r="T126" s="382"/>
      <c r="U126" s="615"/>
      <c r="V126" s="615"/>
      <c r="W126" s="615"/>
      <c r="X126" s="615"/>
      <c r="Y126" s="378"/>
    </row>
    <row r="127" spans="1:39" ht="15" hidden="1" customHeight="1">
      <c r="A127" s="372"/>
      <c r="B127" s="373"/>
      <c r="C127" s="372"/>
      <c r="D127" s="372"/>
      <c r="E127" s="384"/>
      <c r="F127" s="384"/>
      <c r="G127" s="1565">
        <v>81000</v>
      </c>
      <c r="H127" s="1565"/>
      <c r="I127" s="1565"/>
      <c r="J127" s="372" t="s">
        <v>168</v>
      </c>
      <c r="K127" s="372" t="s">
        <v>466</v>
      </c>
      <c r="L127" s="1566" t="s">
        <v>484</v>
      </c>
      <c r="M127" s="1566"/>
      <c r="N127" s="1566"/>
      <c r="O127" s="1567">
        <v>0</v>
      </c>
      <c r="P127" s="1567"/>
      <c r="Q127" s="372" t="s">
        <v>485</v>
      </c>
      <c r="R127" s="372"/>
      <c r="S127" s="372"/>
      <c r="T127" s="382" t="s">
        <v>183</v>
      </c>
      <c r="U127" s="1562">
        <f>IF(C118=1,0,G127*O127)</f>
        <v>0</v>
      </c>
      <c r="V127" s="1562"/>
      <c r="W127" s="1562"/>
      <c r="X127" s="1562"/>
      <c r="Y127" s="378" t="s">
        <v>184</v>
      </c>
      <c r="AM127" s="154">
        <v>0</v>
      </c>
    </row>
    <row r="128" spans="1:39" ht="15" hidden="1" customHeight="1">
      <c r="A128" s="372"/>
      <c r="B128" s="373"/>
      <c r="C128" s="372"/>
      <c r="D128" s="372"/>
      <c r="E128" s="372"/>
      <c r="F128" s="372"/>
      <c r="G128" s="372"/>
      <c r="H128" s="372"/>
      <c r="I128" s="372"/>
      <c r="J128" s="372"/>
      <c r="K128" s="372"/>
      <c r="L128" s="372"/>
      <c r="M128" s="372"/>
      <c r="N128" s="385" t="s">
        <v>486</v>
      </c>
      <c r="O128" s="372"/>
      <c r="P128" s="372"/>
      <c r="Q128" s="372"/>
      <c r="R128" s="372"/>
      <c r="S128" s="372"/>
      <c r="T128" s="382"/>
      <c r="U128" s="615"/>
      <c r="V128" s="615"/>
      <c r="W128" s="615"/>
      <c r="X128" s="615"/>
      <c r="Y128" s="378"/>
      <c r="AM128" s="154">
        <v>1</v>
      </c>
    </row>
    <row r="129" spans="2:39" ht="15" customHeight="1">
      <c r="B129" s="2"/>
      <c r="C129" s="358" t="s">
        <v>543</v>
      </c>
      <c r="D129" s="358"/>
      <c r="E129" s="358"/>
      <c r="F129" s="358"/>
      <c r="G129" s="358"/>
      <c r="H129" s="358"/>
      <c r="I129" s="358"/>
      <c r="J129" s="358"/>
      <c r="K129" s="358"/>
      <c r="L129" s="358"/>
      <c r="M129" s="358"/>
      <c r="N129" s="358"/>
      <c r="O129" s="358"/>
      <c r="P129" s="358"/>
      <c r="T129" s="2"/>
      <c r="U129" s="161"/>
      <c r="V129" s="161"/>
      <c r="W129" s="161"/>
      <c r="X129" s="161"/>
      <c r="Y129" s="9"/>
      <c r="AM129" s="154">
        <v>2</v>
      </c>
    </row>
    <row r="130" spans="2:39" ht="15.75" customHeight="1">
      <c r="B130" s="2"/>
      <c r="C130" s="358"/>
      <c r="D130" s="359" t="s">
        <v>449</v>
      </c>
      <c r="E130" s="1459">
        <v>10000</v>
      </c>
      <c r="F130" s="1459"/>
      <c r="G130" s="1459"/>
      <c r="H130" s="358" t="s">
        <v>488</v>
      </c>
      <c r="I130" s="358"/>
      <c r="J130" s="358"/>
      <c r="K130" s="361" t="s">
        <v>188</v>
      </c>
      <c r="L130" s="358"/>
      <c r="M130" s="1438" t="s">
        <v>489</v>
      </c>
      <c r="N130" s="1438"/>
      <c r="O130" s="1438"/>
      <c r="P130" s="358" t="s">
        <v>490</v>
      </c>
      <c r="Q130" s="1416">
        <f>U55</f>
        <v>0</v>
      </c>
      <c r="R130" s="1416"/>
      <c r="S130" s="1" t="s">
        <v>412</v>
      </c>
      <c r="T130" s="8" t="s">
        <v>470</v>
      </c>
      <c r="U130" s="1410">
        <f>+IF(C118=1,0,E130*Q130)</f>
        <v>0</v>
      </c>
      <c r="V130" s="1410"/>
      <c r="W130" s="1410"/>
      <c r="X130" s="1410"/>
      <c r="Y130" s="9" t="s">
        <v>471</v>
      </c>
    </row>
    <row r="131" spans="2:39" ht="15.75" customHeight="1">
      <c r="B131" s="2"/>
      <c r="C131" s="358"/>
      <c r="D131" s="359"/>
      <c r="E131" s="614"/>
      <c r="F131" s="614"/>
      <c r="G131" s="614"/>
      <c r="H131" s="358"/>
      <c r="I131" s="358"/>
      <c r="J131" s="358"/>
      <c r="K131" s="361"/>
      <c r="L131" s="358"/>
      <c r="M131" s="610"/>
      <c r="N131" s="610"/>
      <c r="O131" s="610"/>
      <c r="P131" s="358"/>
      <c r="Q131" s="603"/>
      <c r="R131" s="603"/>
      <c r="T131" s="8"/>
      <c r="U131" s="602"/>
      <c r="V131" s="602"/>
      <c r="W131" s="602"/>
      <c r="X131" s="602"/>
      <c r="Y131" s="9"/>
    </row>
    <row r="132" spans="2:39">
      <c r="B132" s="2"/>
      <c r="C132" s="1169" t="s">
        <v>544</v>
      </c>
      <c r="D132" s="1169"/>
      <c r="E132" s="1169"/>
      <c r="F132" s="1169"/>
      <c r="G132" s="1169"/>
      <c r="H132" s="1169"/>
      <c r="I132" s="1169"/>
      <c r="J132" s="1169"/>
      <c r="K132" s="1169"/>
      <c r="L132" s="1169"/>
      <c r="M132" s="1169"/>
      <c r="N132" s="1169"/>
      <c r="O132" s="1169"/>
      <c r="P132" s="613"/>
      <c r="Q132" s="594"/>
      <c r="R132" s="594"/>
      <c r="S132" s="167"/>
      <c r="T132" s="8"/>
      <c r="U132" s="1410"/>
      <c r="V132" s="1410"/>
      <c r="W132" s="1410"/>
      <c r="X132" s="1410"/>
      <c r="Y132" s="9"/>
    </row>
    <row r="133" spans="2:39" ht="16.5" customHeight="1">
      <c r="B133" s="2"/>
      <c r="C133" s="577"/>
      <c r="D133" s="358" t="s">
        <v>492</v>
      </c>
      <c r="E133" s="358"/>
      <c r="F133" s="577"/>
      <c r="G133" s="577"/>
      <c r="H133" s="577"/>
      <c r="I133" s="577"/>
      <c r="J133" s="577"/>
      <c r="K133" s="577"/>
      <c r="L133" s="577"/>
      <c r="M133" s="577"/>
      <c r="N133" s="577"/>
      <c r="O133" s="577"/>
      <c r="P133" s="613"/>
      <c r="Q133" s="594"/>
      <c r="R133" s="594"/>
      <c r="S133" s="167"/>
      <c r="T133" s="8" t="s">
        <v>470</v>
      </c>
      <c r="U133" s="1410">
        <f>U134+U135</f>
        <v>0</v>
      </c>
      <c r="V133" s="1410"/>
      <c r="W133" s="1410"/>
      <c r="X133" s="1410"/>
      <c r="Y133" s="9" t="s">
        <v>471</v>
      </c>
    </row>
    <row r="134" spans="2:39" ht="25.5" customHeight="1">
      <c r="B134" s="2"/>
      <c r="C134" s="358"/>
      <c r="D134" s="358"/>
      <c r="E134" s="1438"/>
      <c r="F134" s="1438"/>
      <c r="G134" s="359" t="s">
        <v>449</v>
      </c>
      <c r="H134" s="1568">
        <v>120000</v>
      </c>
      <c r="I134" s="1568"/>
      <c r="J134" s="358" t="s">
        <v>493</v>
      </c>
      <c r="K134" s="358"/>
      <c r="L134" s="358"/>
      <c r="M134" s="368" t="s">
        <v>494</v>
      </c>
      <c r="N134" s="1436" t="s">
        <v>545</v>
      </c>
      <c r="O134" s="1437"/>
      <c r="P134" s="1437"/>
      <c r="Q134" s="1350">
        <f>U63</f>
        <v>0</v>
      </c>
      <c r="R134" s="1350"/>
      <c r="S134" s="167" t="s">
        <v>424</v>
      </c>
      <c r="T134" s="166" t="s">
        <v>183</v>
      </c>
      <c r="U134" s="1421">
        <f>H134*Q134</f>
        <v>0</v>
      </c>
      <c r="V134" s="1421"/>
      <c r="W134" s="1421"/>
      <c r="X134" s="1421"/>
      <c r="Y134" s="167" t="s">
        <v>184</v>
      </c>
    </row>
    <row r="135" spans="2:39" ht="25.5" customHeight="1">
      <c r="B135" s="2"/>
      <c r="C135" s="358"/>
      <c r="D135" s="358"/>
      <c r="E135" s="1438"/>
      <c r="F135" s="1438"/>
      <c r="G135" s="359" t="s">
        <v>449</v>
      </c>
      <c r="H135" s="1568">
        <v>30000</v>
      </c>
      <c r="I135" s="1568"/>
      <c r="J135" s="358" t="s">
        <v>488</v>
      </c>
      <c r="K135" s="358"/>
      <c r="L135" s="358"/>
      <c r="M135" s="368" t="s">
        <v>494</v>
      </c>
      <c r="N135" s="1436" t="s">
        <v>546</v>
      </c>
      <c r="O135" s="1437"/>
      <c r="P135" s="1437"/>
      <c r="Q135" s="1350">
        <f>U64</f>
        <v>0</v>
      </c>
      <c r="R135" s="1350"/>
      <c r="S135" s="167" t="s">
        <v>412</v>
      </c>
      <c r="T135" s="166" t="s">
        <v>183</v>
      </c>
      <c r="U135" s="1421">
        <f>H135*Q135</f>
        <v>0</v>
      </c>
      <c r="V135" s="1421"/>
      <c r="W135" s="1421"/>
      <c r="X135" s="1421"/>
      <c r="Y135" s="167" t="s">
        <v>184</v>
      </c>
    </row>
    <row r="136" spans="2:39" ht="12.75" customHeight="1">
      <c r="B136" s="2"/>
      <c r="C136" s="358"/>
      <c r="D136" s="358"/>
      <c r="E136" s="610"/>
      <c r="F136" s="610"/>
      <c r="G136" s="359"/>
      <c r="H136" s="611"/>
      <c r="I136" s="611"/>
      <c r="J136" s="358"/>
      <c r="K136" s="358"/>
      <c r="L136" s="358"/>
      <c r="M136" s="368"/>
      <c r="N136" s="612"/>
      <c r="O136" s="613"/>
      <c r="P136" s="613"/>
      <c r="Q136" s="585"/>
      <c r="R136" s="585"/>
      <c r="S136" s="167"/>
      <c r="T136" s="166"/>
      <c r="U136" s="601"/>
      <c r="V136" s="601"/>
      <c r="W136" s="601"/>
      <c r="X136" s="601"/>
      <c r="Y136" s="167"/>
    </row>
    <row r="137" spans="2:39" ht="15" customHeight="1">
      <c r="B137" s="2"/>
      <c r="C137" s="358"/>
      <c r="D137" s="358" t="s">
        <v>497</v>
      </c>
      <c r="E137" s="358"/>
      <c r="F137" s="577"/>
      <c r="G137" s="577"/>
      <c r="H137" s="577"/>
      <c r="I137" s="577"/>
      <c r="J137" s="577"/>
      <c r="K137" s="577"/>
      <c r="L137" s="577"/>
      <c r="M137" s="577"/>
      <c r="N137" s="577"/>
      <c r="O137" s="577"/>
      <c r="P137" s="613"/>
      <c r="Q137" s="585"/>
      <c r="R137" s="585"/>
      <c r="S137" s="167"/>
      <c r="T137" s="8" t="s">
        <v>470</v>
      </c>
      <c r="U137" s="1410">
        <f>U138+U139</f>
        <v>0</v>
      </c>
      <c r="V137" s="1410"/>
      <c r="W137" s="1410"/>
      <c r="X137" s="1410"/>
      <c r="Y137" s="9" t="s">
        <v>471</v>
      </c>
    </row>
    <row r="138" spans="2:39" ht="27.75" customHeight="1">
      <c r="B138" s="2"/>
      <c r="C138" s="358"/>
      <c r="D138" s="358"/>
      <c r="E138" s="1438"/>
      <c r="F138" s="1438"/>
      <c r="G138" s="359" t="s">
        <v>449</v>
      </c>
      <c r="H138" s="1568">
        <v>20000</v>
      </c>
      <c r="I138" s="1568"/>
      <c r="J138" s="358" t="s">
        <v>493</v>
      </c>
      <c r="K138" s="358"/>
      <c r="L138" s="358"/>
      <c r="M138" s="368" t="s">
        <v>494</v>
      </c>
      <c r="N138" s="1436" t="s">
        <v>547</v>
      </c>
      <c r="O138" s="1437"/>
      <c r="P138" s="1437"/>
      <c r="Q138" s="1350">
        <f>U65</f>
        <v>0</v>
      </c>
      <c r="R138" s="1350"/>
      <c r="S138" s="167" t="s">
        <v>424</v>
      </c>
      <c r="T138" s="166" t="s">
        <v>183</v>
      </c>
      <c r="U138" s="1421">
        <f>H138*Q138</f>
        <v>0</v>
      </c>
      <c r="V138" s="1421"/>
      <c r="W138" s="1421"/>
      <c r="X138" s="1421"/>
      <c r="Y138" s="167" t="s">
        <v>184</v>
      </c>
    </row>
    <row r="139" spans="2:39" ht="27.75" customHeight="1">
      <c r="B139" s="2"/>
      <c r="C139" s="358"/>
      <c r="D139" s="358"/>
      <c r="E139" s="1438"/>
      <c r="F139" s="1438"/>
      <c r="G139" s="359" t="s">
        <v>449</v>
      </c>
      <c r="H139" s="1568">
        <v>5000</v>
      </c>
      <c r="I139" s="1568"/>
      <c r="J139" s="358" t="s">
        <v>488</v>
      </c>
      <c r="K139" s="358"/>
      <c r="L139" s="358"/>
      <c r="M139" s="368" t="s">
        <v>494</v>
      </c>
      <c r="N139" s="1436" t="s">
        <v>548</v>
      </c>
      <c r="O139" s="1437"/>
      <c r="P139" s="1437"/>
      <c r="Q139" s="1350">
        <f>U66</f>
        <v>0</v>
      </c>
      <c r="R139" s="1350"/>
      <c r="S139" s="167" t="s">
        <v>412</v>
      </c>
      <c r="T139" s="166" t="s">
        <v>183</v>
      </c>
      <c r="U139" s="1421">
        <f>H139*Q139</f>
        <v>0</v>
      </c>
      <c r="V139" s="1421"/>
      <c r="W139" s="1421"/>
      <c r="X139" s="1421"/>
      <c r="Y139" s="167" t="s">
        <v>184</v>
      </c>
    </row>
    <row r="140" spans="2:39" ht="13.5" customHeight="1">
      <c r="B140" s="2"/>
      <c r="C140" s="358"/>
      <c r="D140" s="358"/>
      <c r="E140" s="610"/>
      <c r="F140" s="610"/>
      <c r="G140" s="359"/>
      <c r="H140" s="611"/>
      <c r="I140" s="611"/>
      <c r="J140" s="358"/>
      <c r="K140" s="358"/>
      <c r="L140" s="358"/>
      <c r="M140" s="368"/>
      <c r="N140" s="612"/>
      <c r="O140" s="613"/>
      <c r="P140" s="613"/>
      <c r="Q140" s="585"/>
      <c r="R140" s="585"/>
      <c r="S140" s="167"/>
      <c r="T140" s="166"/>
      <c r="U140" s="601"/>
      <c r="V140" s="601"/>
      <c r="W140" s="601"/>
      <c r="X140" s="601"/>
      <c r="Y140" s="167"/>
    </row>
    <row r="141" spans="2:39">
      <c r="B141" s="2"/>
      <c r="C141" s="1169" t="s">
        <v>549</v>
      </c>
      <c r="D141" s="1169"/>
      <c r="E141" s="1169"/>
      <c r="F141" s="1169"/>
      <c r="G141" s="1169"/>
      <c r="H141" s="1169"/>
      <c r="I141" s="1169"/>
      <c r="J141" s="1169"/>
      <c r="K141" s="1169"/>
      <c r="L141" s="1169"/>
      <c r="M141" s="1169"/>
      <c r="N141" s="1169"/>
      <c r="O141" s="1169"/>
      <c r="P141" s="613"/>
      <c r="Q141" s="585"/>
      <c r="R141" s="585"/>
      <c r="S141" s="167"/>
      <c r="T141" s="8"/>
      <c r="U141" s="1410"/>
      <c r="V141" s="1410"/>
      <c r="W141" s="1410"/>
      <c r="X141" s="1410"/>
      <c r="Y141" s="9"/>
    </row>
    <row r="142" spans="2:39" ht="14.25" customHeight="1">
      <c r="B142" s="2"/>
      <c r="C142" s="582"/>
      <c r="D142" s="1" t="s">
        <v>492</v>
      </c>
      <c r="F142" s="582"/>
      <c r="G142" s="582"/>
      <c r="H142" s="582"/>
      <c r="I142" s="582"/>
      <c r="J142" s="582"/>
      <c r="K142" s="582"/>
      <c r="L142" s="582"/>
      <c r="M142" s="582"/>
      <c r="N142" s="582"/>
      <c r="O142" s="582"/>
      <c r="P142" s="584"/>
      <c r="Q142" s="585"/>
      <c r="R142" s="585"/>
      <c r="S142" s="167"/>
      <c r="T142" s="8" t="s">
        <v>470</v>
      </c>
      <c r="U142" s="1410">
        <f>U143+U144</f>
        <v>0</v>
      </c>
      <c r="V142" s="1410"/>
      <c r="W142" s="1410"/>
      <c r="X142" s="1410"/>
      <c r="Y142" s="9" t="s">
        <v>471</v>
      </c>
    </row>
    <row r="143" spans="2:39" ht="25.5" customHeight="1">
      <c r="B143" s="2"/>
      <c r="E143" s="1358"/>
      <c r="F143" s="1358"/>
      <c r="G143" s="560" t="s">
        <v>449</v>
      </c>
      <c r="H143" s="1552">
        <v>120000</v>
      </c>
      <c r="I143" s="1552"/>
      <c r="J143" s="1" t="s">
        <v>493</v>
      </c>
      <c r="M143" s="594" t="s">
        <v>494</v>
      </c>
      <c r="N143" s="1257" t="s">
        <v>501</v>
      </c>
      <c r="O143" s="1362"/>
      <c r="P143" s="1362"/>
      <c r="Q143" s="1350">
        <f>U68</f>
        <v>0</v>
      </c>
      <c r="R143" s="1350"/>
      <c r="S143" s="167" t="s">
        <v>424</v>
      </c>
      <c r="T143" s="166" t="s">
        <v>183</v>
      </c>
      <c r="U143" s="1421">
        <f>H143*Q143</f>
        <v>0</v>
      </c>
      <c r="V143" s="1421"/>
      <c r="W143" s="1421"/>
      <c r="X143" s="1421"/>
      <c r="Y143" s="167" t="s">
        <v>184</v>
      </c>
    </row>
    <row r="144" spans="2:39" ht="25.5" customHeight="1">
      <c r="B144" s="2"/>
      <c r="E144" s="1358"/>
      <c r="F144" s="1358"/>
      <c r="G144" s="560" t="s">
        <v>449</v>
      </c>
      <c r="H144" s="1552">
        <v>30000</v>
      </c>
      <c r="I144" s="1552"/>
      <c r="J144" s="1" t="s">
        <v>488</v>
      </c>
      <c r="M144" s="594" t="s">
        <v>494</v>
      </c>
      <c r="N144" s="1257" t="s">
        <v>502</v>
      </c>
      <c r="O144" s="1362"/>
      <c r="P144" s="1362"/>
      <c r="Q144" s="1350">
        <f>U69</f>
        <v>0</v>
      </c>
      <c r="R144" s="1350"/>
      <c r="S144" s="167" t="s">
        <v>412</v>
      </c>
      <c r="T144" s="166" t="s">
        <v>183</v>
      </c>
      <c r="U144" s="1421">
        <f>H144*Q144</f>
        <v>0</v>
      </c>
      <c r="V144" s="1421"/>
      <c r="W144" s="1421"/>
      <c r="X144" s="1421"/>
      <c r="Y144" s="167" t="s">
        <v>184</v>
      </c>
    </row>
    <row r="145" spans="2:28" ht="14.25" customHeight="1">
      <c r="B145" s="2"/>
      <c r="E145" s="583"/>
      <c r="F145" s="583"/>
      <c r="G145" s="560"/>
      <c r="H145" s="600"/>
      <c r="I145" s="600"/>
      <c r="M145" s="594"/>
      <c r="N145" s="579"/>
      <c r="O145" s="584"/>
      <c r="P145" s="584"/>
      <c r="Q145" s="585"/>
      <c r="R145" s="585"/>
      <c r="S145" s="167"/>
      <c r="T145" s="166"/>
      <c r="U145" s="601"/>
      <c r="V145" s="601"/>
      <c r="W145" s="601"/>
      <c r="X145" s="601"/>
      <c r="Y145" s="167"/>
    </row>
    <row r="146" spans="2:28" ht="15" customHeight="1">
      <c r="B146" s="2"/>
      <c r="D146" s="1" t="s">
        <v>497</v>
      </c>
      <c r="F146" s="582"/>
      <c r="G146" s="582"/>
      <c r="H146" s="582"/>
      <c r="I146" s="582"/>
      <c r="J146" s="582"/>
      <c r="K146" s="582"/>
      <c r="L146" s="582"/>
      <c r="M146" s="582"/>
      <c r="N146" s="582"/>
      <c r="O146" s="582"/>
      <c r="P146" s="584"/>
      <c r="Q146" s="585"/>
      <c r="R146" s="585"/>
      <c r="S146" s="167"/>
      <c r="T146" s="8" t="s">
        <v>470</v>
      </c>
      <c r="U146" s="1410">
        <f>U147+U148</f>
        <v>0</v>
      </c>
      <c r="V146" s="1410"/>
      <c r="W146" s="1410"/>
      <c r="X146" s="1410"/>
      <c r="Y146" s="9" t="s">
        <v>471</v>
      </c>
    </row>
    <row r="147" spans="2:28" ht="27.75" customHeight="1">
      <c r="B147" s="2"/>
      <c r="E147" s="1358"/>
      <c r="F147" s="1358"/>
      <c r="G147" s="560" t="s">
        <v>449</v>
      </c>
      <c r="H147" s="1552">
        <v>20000</v>
      </c>
      <c r="I147" s="1552"/>
      <c r="J147" s="1" t="s">
        <v>493</v>
      </c>
      <c r="M147" s="594" t="s">
        <v>494</v>
      </c>
      <c r="N147" s="1257" t="s">
        <v>503</v>
      </c>
      <c r="O147" s="1362"/>
      <c r="P147" s="1362"/>
      <c r="Q147" s="1350">
        <f>U70</f>
        <v>0</v>
      </c>
      <c r="R147" s="1350"/>
      <c r="S147" s="167" t="s">
        <v>424</v>
      </c>
      <c r="T147" s="166" t="s">
        <v>183</v>
      </c>
      <c r="U147" s="1421">
        <f>H147*Q147</f>
        <v>0</v>
      </c>
      <c r="V147" s="1421"/>
      <c r="W147" s="1421"/>
      <c r="X147" s="1421"/>
      <c r="Y147" s="167" t="s">
        <v>184</v>
      </c>
    </row>
    <row r="148" spans="2:28" ht="27.75" customHeight="1">
      <c r="B148" s="2"/>
      <c r="E148" s="1358"/>
      <c r="F148" s="1358"/>
      <c r="G148" s="560" t="s">
        <v>449</v>
      </c>
      <c r="H148" s="1552">
        <v>5000</v>
      </c>
      <c r="I148" s="1552"/>
      <c r="J148" s="1" t="s">
        <v>488</v>
      </c>
      <c r="M148" s="594" t="s">
        <v>494</v>
      </c>
      <c r="N148" s="1257" t="s">
        <v>504</v>
      </c>
      <c r="O148" s="1362"/>
      <c r="P148" s="1362"/>
      <c r="Q148" s="1350">
        <f>U71</f>
        <v>0</v>
      </c>
      <c r="R148" s="1350"/>
      <c r="S148" s="167" t="s">
        <v>412</v>
      </c>
      <c r="T148" s="166" t="s">
        <v>183</v>
      </c>
      <c r="U148" s="1421">
        <f>H148*Q148</f>
        <v>0</v>
      </c>
      <c r="V148" s="1421"/>
      <c r="W148" s="1421"/>
      <c r="X148" s="1421"/>
      <c r="Y148" s="167" t="s">
        <v>184</v>
      </c>
    </row>
    <row r="149" spans="2:28" ht="8.25" customHeight="1">
      <c r="B149" s="2"/>
      <c r="C149" s="1291"/>
      <c r="D149" s="1291"/>
      <c r="E149" s="1291"/>
      <c r="F149" s="1291"/>
      <c r="G149" s="1291"/>
      <c r="H149" s="1291"/>
      <c r="I149" s="1291"/>
      <c r="J149" s="1291"/>
      <c r="K149" s="1291"/>
      <c r="L149" s="1291"/>
      <c r="M149" s="1291"/>
      <c r="N149" s="1291"/>
      <c r="O149" s="1291"/>
      <c r="P149" s="603"/>
      <c r="Q149" s="603"/>
      <c r="R149" s="603"/>
      <c r="S149" s="9"/>
      <c r="T149" s="8"/>
      <c r="U149" s="602"/>
      <c r="V149" s="602"/>
      <c r="W149" s="602"/>
      <c r="X149" s="602"/>
      <c r="Y149" s="9"/>
    </row>
    <row r="150" spans="2:28" ht="9" customHeight="1">
      <c r="B150" s="2"/>
      <c r="D150" s="586"/>
      <c r="E150" s="583"/>
      <c r="F150" s="583"/>
      <c r="G150" s="560"/>
      <c r="H150" s="600"/>
      <c r="I150" s="600"/>
      <c r="M150" s="568"/>
      <c r="N150" s="581"/>
      <c r="O150" s="70"/>
      <c r="P150" s="70"/>
      <c r="Q150" s="594"/>
      <c r="R150" s="594"/>
      <c r="T150" s="166"/>
      <c r="U150" s="601"/>
      <c r="V150" s="601"/>
      <c r="W150" s="601"/>
      <c r="X150" s="601"/>
      <c r="Y150" s="167"/>
    </row>
    <row r="151" spans="2:28" ht="15" customHeight="1">
      <c r="B151" s="2"/>
      <c r="K151" s="1" t="s">
        <v>505</v>
      </c>
      <c r="P151" s="559"/>
      <c r="Q151" s="586"/>
      <c r="R151" s="586"/>
      <c r="S151" s="587"/>
      <c r="T151" s="8" t="s">
        <v>470</v>
      </c>
      <c r="U151" s="1433" t="e">
        <f>IF(P160="〇",(U76+U105+U109+U114+U124+U130+U133+U137+U142+U146)*0.8,U76+U105+U109+U114+U124+U130+U133+U137+U142+U146)</f>
        <v>#VALUE!</v>
      </c>
      <c r="V151" s="1433"/>
      <c r="W151" s="1433"/>
      <c r="X151" s="1433"/>
      <c r="Y151" s="9" t="s">
        <v>471</v>
      </c>
      <c r="AB151" s="82" t="e">
        <f>U151</f>
        <v>#VALUE!</v>
      </c>
    </row>
    <row r="152" spans="2:28" ht="6" customHeight="1" thickBot="1">
      <c r="B152" s="183"/>
      <c r="C152" s="184"/>
      <c r="D152" s="184"/>
      <c r="E152" s="184"/>
      <c r="F152" s="184"/>
      <c r="G152" s="184"/>
      <c r="H152" s="184"/>
      <c r="I152" s="184"/>
      <c r="J152" s="184"/>
      <c r="K152" s="184"/>
      <c r="L152" s="184"/>
      <c r="M152" s="184"/>
      <c r="N152" s="184"/>
      <c r="O152" s="184"/>
      <c r="P152" s="184"/>
      <c r="Q152" s="184"/>
      <c r="R152" s="184"/>
      <c r="S152" s="185"/>
      <c r="T152" s="183"/>
      <c r="U152" s="184"/>
      <c r="V152" s="184"/>
      <c r="W152" s="184"/>
      <c r="X152" s="184"/>
      <c r="Y152" s="185"/>
    </row>
    <row r="153" spans="2:28" ht="30" customHeight="1" thickTop="1">
      <c r="B153" s="1364" t="s">
        <v>506</v>
      </c>
      <c r="C153" s="1365"/>
      <c r="D153" s="1365"/>
      <c r="E153" s="1365"/>
      <c r="F153" s="1365"/>
      <c r="G153" s="1365"/>
      <c r="H153" s="1365"/>
      <c r="I153" s="1368"/>
      <c r="J153" s="1368"/>
      <c r="K153" s="1368"/>
      <c r="L153" s="1368"/>
      <c r="M153" s="1368"/>
      <c r="N153" s="1553"/>
      <c r="O153" s="1553"/>
      <c r="P153" s="1553"/>
      <c r="Q153" s="1553"/>
      <c r="R153" s="1553"/>
      <c r="S153" s="32"/>
      <c r="T153" s="1370" t="s">
        <v>507</v>
      </c>
      <c r="U153" s="1371"/>
      <c r="V153" s="1371"/>
      <c r="W153" s="1371"/>
      <c r="X153" s="1371"/>
      <c r="Y153" s="1372"/>
    </row>
    <row r="154" spans="2:28" ht="30" customHeight="1" thickBot="1">
      <c r="B154" s="1366"/>
      <c r="C154" s="1367"/>
      <c r="D154" s="1367"/>
      <c r="E154" s="1367"/>
      <c r="F154" s="1367"/>
      <c r="G154" s="1367"/>
      <c r="H154" s="1376" t="s">
        <v>508</v>
      </c>
      <c r="I154" s="1377"/>
      <c r="J154" s="1377"/>
      <c r="K154" s="1377"/>
      <c r="L154" s="1377"/>
      <c r="M154" s="1377"/>
      <c r="N154" s="1554">
        <f>'第4号様式別紙2-3（臨床研修（医師）実績報告）'!F10</f>
        <v>0</v>
      </c>
      <c r="O154" s="1554"/>
      <c r="P154" s="1554"/>
      <c r="Q154" s="1554"/>
      <c r="R154" s="1554"/>
      <c r="S154" s="9" t="s">
        <v>168</v>
      </c>
      <c r="T154" s="1373"/>
      <c r="U154" s="1374"/>
      <c r="V154" s="1374"/>
      <c r="W154" s="1374"/>
      <c r="X154" s="1374"/>
      <c r="Y154" s="1375"/>
      <c r="AB154" s="186" t="e">
        <f>U151</f>
        <v>#VALUE!</v>
      </c>
    </row>
    <row r="155" spans="2:28" ht="17.25" customHeight="1">
      <c r="B155" s="33"/>
      <c r="C155" s="34"/>
      <c r="D155" s="34"/>
      <c r="E155" s="34"/>
      <c r="F155" s="34"/>
      <c r="G155" s="34"/>
      <c r="H155" s="34"/>
      <c r="I155" s="34"/>
      <c r="J155" s="97" t="s">
        <v>537</v>
      </c>
      <c r="S155" s="9"/>
      <c r="T155" s="8" t="s">
        <v>470</v>
      </c>
      <c r="U155" s="1434">
        <f>ROUNDDOWN(IF(N154&gt;7200000,U151*0.8,0),0)</f>
        <v>0</v>
      </c>
      <c r="V155" s="1434"/>
      <c r="W155" s="1434"/>
      <c r="X155" s="1434"/>
      <c r="Y155" s="9" t="s">
        <v>471</v>
      </c>
      <c r="AB155" s="186">
        <f>U155</f>
        <v>0</v>
      </c>
    </row>
    <row r="156" spans="2:28" ht="28.5" customHeight="1">
      <c r="B156" s="11"/>
      <c r="C156" s="35"/>
      <c r="D156" s="35"/>
      <c r="E156" s="35"/>
      <c r="F156" s="35"/>
      <c r="G156" s="35"/>
      <c r="H156" s="1381" t="s">
        <v>538</v>
      </c>
      <c r="I156" s="1381"/>
      <c r="J156" s="1381"/>
      <c r="K156" s="1381"/>
      <c r="L156" s="1381"/>
      <c r="M156" s="1381"/>
      <c r="N156" s="1381"/>
      <c r="O156" s="1381"/>
      <c r="P156" s="1381"/>
      <c r="Q156" s="1381"/>
      <c r="R156" s="1381"/>
      <c r="S156" s="1382"/>
      <c r="T156" s="1373" t="s">
        <v>511</v>
      </c>
      <c r="U156" s="1374"/>
      <c r="V156" s="1374"/>
      <c r="W156" s="1374"/>
      <c r="X156" s="1374"/>
      <c r="Y156" s="1375"/>
      <c r="AB156" s="82">
        <f>U158</f>
        <v>0</v>
      </c>
    </row>
    <row r="157" spans="2:28" ht="30" customHeight="1">
      <c r="B157" s="1383" t="s">
        <v>512</v>
      </c>
      <c r="C157" s="1384"/>
      <c r="D157" s="1384"/>
      <c r="E157" s="1384"/>
      <c r="F157" s="1384"/>
      <c r="G157" s="1384"/>
      <c r="H157" s="1387"/>
      <c r="I157" s="1387"/>
      <c r="J157" s="1387"/>
      <c r="K157" s="36"/>
      <c r="L157" s="36"/>
      <c r="M157" s="36"/>
      <c r="N157" s="37"/>
      <c r="O157" s="37"/>
      <c r="P157" s="37"/>
      <c r="Q157" s="37"/>
      <c r="R157" s="37"/>
      <c r="S157" s="38"/>
      <c r="T157" s="1373"/>
      <c r="U157" s="1374"/>
      <c r="V157" s="1374"/>
      <c r="W157" s="1374"/>
      <c r="X157" s="1374"/>
      <c r="Y157" s="1375"/>
    </row>
    <row r="158" spans="2:28" ht="30" customHeight="1" thickBot="1">
      <c r="B158" s="1385"/>
      <c r="C158" s="1386"/>
      <c r="D158" s="1386"/>
      <c r="E158" s="1386"/>
      <c r="F158" s="1386"/>
      <c r="G158" s="1386"/>
      <c r="H158" s="1388"/>
      <c r="I158" s="1389"/>
      <c r="J158" s="1389"/>
      <c r="K158" s="1389"/>
      <c r="L158" s="1389"/>
      <c r="M158" s="1389"/>
      <c r="N158" s="1557"/>
      <c r="O158" s="1557"/>
      <c r="P158" s="1557"/>
      <c r="Q158" s="1557"/>
      <c r="R158" s="1557"/>
      <c r="S158" s="9" t="s">
        <v>376</v>
      </c>
      <c r="T158" s="8" t="s">
        <v>470</v>
      </c>
      <c r="U158" s="1434">
        <f>ROUNDDOWN(IF(AND(N154&gt;6300000,N154&lt;=7200000),U151*0.9,0),0)</f>
        <v>0</v>
      </c>
      <c r="V158" s="1434"/>
      <c r="W158" s="1434"/>
      <c r="X158" s="1434"/>
      <c r="Y158" s="9" t="s">
        <v>471</v>
      </c>
    </row>
    <row r="159" spans="2:28" ht="43.5" customHeight="1">
      <c r="B159" s="1379" t="s">
        <v>513</v>
      </c>
      <c r="C159" s="1257"/>
      <c r="D159" s="1257"/>
      <c r="E159" s="1257"/>
      <c r="F159" s="1257"/>
      <c r="G159" s="1257"/>
      <c r="H159" s="1257"/>
      <c r="I159" s="1257"/>
      <c r="J159" s="1257"/>
      <c r="K159" s="1257"/>
      <c r="L159" s="1257"/>
      <c r="M159" s="1257"/>
      <c r="N159" s="1257"/>
      <c r="O159" s="1257"/>
      <c r="P159" s="1257"/>
      <c r="Q159" s="1257"/>
      <c r="R159" s="1257"/>
      <c r="S159" s="1380"/>
      <c r="T159" s="8"/>
      <c r="U159" s="346"/>
      <c r="V159" s="346"/>
      <c r="W159" s="346"/>
      <c r="X159" s="346"/>
      <c r="Y159" s="9"/>
    </row>
    <row r="160" spans="2:28" ht="31.5" customHeight="1">
      <c r="B160" s="1292" t="s">
        <v>539</v>
      </c>
      <c r="C160" s="1293"/>
      <c r="D160" s="1293"/>
      <c r="E160" s="1293"/>
      <c r="F160" s="1293"/>
      <c r="G160" s="1293"/>
      <c r="H160" s="1293"/>
      <c r="I160" s="1293"/>
      <c r="J160" s="1293"/>
      <c r="K160" s="1293"/>
      <c r="L160" s="1293"/>
      <c r="M160" s="1293"/>
      <c r="N160" s="1293"/>
      <c r="O160" s="579"/>
      <c r="P160" s="1432"/>
      <c r="Q160" s="1432"/>
      <c r="R160" s="579"/>
      <c r="S160" s="580"/>
      <c r="T160" s="8"/>
      <c r="U160" s="346"/>
      <c r="V160" s="346"/>
      <c r="W160" s="346"/>
      <c r="X160" s="346"/>
      <c r="Y160" s="9"/>
    </row>
    <row r="161" spans="2:25" ht="9.75" customHeight="1">
      <c r="B161" s="593"/>
      <c r="C161" s="592"/>
      <c r="D161" s="592"/>
      <c r="E161" s="592"/>
      <c r="F161" s="592"/>
      <c r="G161" s="592"/>
      <c r="H161" s="592"/>
      <c r="I161" s="592"/>
      <c r="J161" s="592"/>
      <c r="K161" s="592"/>
      <c r="L161" s="592"/>
      <c r="M161" s="592"/>
      <c r="N161" s="592"/>
      <c r="O161" s="579"/>
      <c r="Q161" s="749"/>
      <c r="R161" s="579"/>
      <c r="S161" s="750"/>
      <c r="T161" s="8"/>
      <c r="U161" s="346"/>
      <c r="V161" s="346"/>
      <c r="W161" s="346"/>
      <c r="X161" s="346"/>
      <c r="Y161" s="9"/>
    </row>
    <row r="162" spans="2:25" ht="31.5" customHeight="1">
      <c r="B162" s="1555" t="s">
        <v>732</v>
      </c>
      <c r="C162" s="1556"/>
      <c r="D162" s="1556"/>
      <c r="E162" s="1556"/>
      <c r="F162" s="1556"/>
      <c r="G162" s="1556"/>
      <c r="H162" s="1556"/>
      <c r="I162" s="1556"/>
      <c r="J162" s="1556"/>
      <c r="K162" s="1556"/>
      <c r="L162" s="1556"/>
      <c r="M162" s="1556"/>
      <c r="N162" s="1556"/>
      <c r="O162" s="41"/>
      <c r="P162" s="1451"/>
      <c r="Q162" s="1452"/>
      <c r="R162" s="41"/>
      <c r="S162" s="42"/>
      <c r="T162" s="11"/>
      <c r="U162" s="35"/>
      <c r="V162" s="35"/>
      <c r="W162" s="35"/>
      <c r="X162" s="35"/>
      <c r="Y162" s="43"/>
    </row>
    <row r="163" spans="2:25" ht="15.75" customHeight="1">
      <c r="B163" s="187" t="s">
        <v>208</v>
      </c>
      <c r="C163" s="188"/>
      <c r="D163" s="188"/>
      <c r="E163" s="188"/>
      <c r="F163" s="188"/>
      <c r="G163" s="188"/>
      <c r="H163" s="188"/>
      <c r="I163" s="188"/>
      <c r="J163" s="188"/>
      <c r="K163" s="188"/>
      <c r="L163" s="188"/>
      <c r="M163" s="188"/>
      <c r="N163" s="188"/>
      <c r="O163" s="188"/>
      <c r="P163" s="188"/>
      <c r="Q163" s="188"/>
      <c r="R163" s="188"/>
      <c r="S163" s="188"/>
      <c r="T163" s="188"/>
      <c r="U163" s="188"/>
      <c r="V163" s="188"/>
      <c r="W163" s="188"/>
      <c r="X163" s="188"/>
      <c r="Y163" s="188"/>
    </row>
    <row r="164" spans="2:25" ht="11.1" customHeight="1">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row>
    <row r="165" spans="2:25" ht="11.25" customHeight="1">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row>
  </sheetData>
  <dataConsolidate/>
  <mergeCells count="247">
    <mergeCell ref="B159:S159"/>
    <mergeCell ref="B160:N160"/>
    <mergeCell ref="P160:Q160"/>
    <mergeCell ref="B162:N162"/>
    <mergeCell ref="P162:Q162"/>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D50:Y50"/>
    <mergeCell ref="D51:Y51"/>
    <mergeCell ref="Q55:S55"/>
    <mergeCell ref="U55:X5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D19:Y19"/>
    <mergeCell ref="D20:Y20"/>
    <mergeCell ref="J25:M25"/>
    <mergeCell ref="T25:X2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cfRule type="containsBlanks" dxfId="30" priority="4">
      <formula>LEN(TRIM(B48))=0</formula>
    </cfRule>
  </conditionalFormatting>
  <conditionalFormatting sqref="C112">
    <cfRule type="containsBlanks" dxfId="29" priority="12">
      <formula>LEN(TRIM(C112))=0</formula>
    </cfRule>
  </conditionalFormatting>
  <conditionalFormatting sqref="C114">
    <cfRule type="containsBlanks" dxfId="28" priority="11">
      <formula>LEN(TRIM(C114))=0</formula>
    </cfRule>
  </conditionalFormatting>
  <conditionalFormatting sqref="C118">
    <cfRule type="containsBlanks" dxfId="27" priority="10">
      <formula>LEN(TRIM(C118))=0</formula>
    </cfRule>
  </conditionalFormatting>
  <conditionalFormatting sqref="C121">
    <cfRule type="containsBlanks" dxfId="26" priority="9">
      <formula>LEN(TRIM(C121))=0</formula>
    </cfRule>
  </conditionalFormatting>
  <conditionalFormatting sqref="F48">
    <cfRule type="containsBlanks" dxfId="25" priority="3">
      <formula>LEN(TRIM(F48))=0</formula>
    </cfRule>
  </conditionalFormatting>
  <conditionalFormatting sqref="I7">
    <cfRule type="containsBlanks" dxfId="24" priority="15" stopIfTrue="1">
      <formula>LEN(TRIM(I7))=0</formula>
    </cfRule>
  </conditionalFormatting>
  <conditionalFormatting sqref="J39:M40">
    <cfRule type="containsBlanks" dxfId="23" priority="6">
      <formula>LEN(TRIM(J39))=0</formula>
    </cfRule>
  </conditionalFormatting>
  <conditionalFormatting sqref="K76 N76">
    <cfRule type="containsBlanks" dxfId="22" priority="13" stopIfTrue="1">
      <formula>LEN(TRIM(K76))=0</formula>
    </cfRule>
  </conditionalFormatting>
  <conditionalFormatting sqref="N158:R158">
    <cfRule type="containsBlanks" dxfId="21" priority="7">
      <formula>LEN(TRIM(N158))=0</formula>
    </cfRule>
  </conditionalFormatting>
  <conditionalFormatting sqref="N6:Y6">
    <cfRule type="containsBlanks" dxfId="20" priority="16" stopIfTrue="1">
      <formula>LEN(TRIM(N6))=0</formula>
    </cfRule>
  </conditionalFormatting>
  <conditionalFormatting sqref="O127:P127">
    <cfRule type="containsBlanks" dxfId="19" priority="8">
      <formula>LEN(TRIM(O127))=0</formula>
    </cfRule>
  </conditionalFormatting>
  <conditionalFormatting sqref="P160:Q160">
    <cfRule type="containsBlanks" dxfId="18" priority="2">
      <formula>LEN(TRIM(P160))=0</formula>
    </cfRule>
  </conditionalFormatting>
  <conditionalFormatting sqref="P162:Q162">
    <cfRule type="containsBlanks" dxfId="17" priority="17">
      <formula>LEN(TRIM(P162))=0</formula>
    </cfRule>
  </conditionalFormatting>
  <conditionalFormatting sqref="U39:X40">
    <cfRule type="containsBlanks" dxfId="16" priority="5">
      <formula>LEN(TRIM(U39))=0</formula>
    </cfRule>
  </conditionalFormatting>
  <conditionalFormatting sqref="V59:Y62">
    <cfRule type="containsBlanks" dxfId="15" priority="14" stopIfTrue="1">
      <formula>LEN(TRIM(V59))=0</formula>
    </cfRule>
  </conditionalFormatting>
  <dataValidations count="7">
    <dataValidation type="list" allowBlank="1" showInputMessage="1" showErrorMessage="1" sqref="P160:Q160" xr:uid="{FB0341D9-E863-4BB2-B025-086A8D07E3C3}">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2A51D651-3C7F-43EA-BBCC-2E7F7E29DE91}">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10D1EE03-25A3-4ADF-8798-419280170D3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E07F3FF2-2F15-4F81-888D-2EE37D593029}">
      <formula1>$AA$1</formula1>
    </dataValidation>
    <dataValidation type="list" allowBlank="1" showInputMessage="1" showErrorMessage="1" sqref="P162:Q162" xr:uid="{93A7BFA2-4FCE-4B32-BEF5-30FC649A1323}">
      <formula1>"〇"</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550</v>
      </c>
      <c r="B1" s="295"/>
    </row>
    <row r="2" spans="1:28" ht="16.5" customHeight="1"/>
    <row r="3" spans="1:28" ht="18.75" customHeight="1">
      <c r="A3" s="969" t="s">
        <v>551</v>
      </c>
      <c r="B3" s="969"/>
      <c r="C3" s="969"/>
      <c r="D3" s="969"/>
      <c r="E3" s="969"/>
      <c r="F3" s="969"/>
      <c r="G3" s="969"/>
      <c r="H3" s="969"/>
      <c r="I3" s="969"/>
      <c r="J3" s="969"/>
      <c r="K3" s="969"/>
      <c r="L3" s="969"/>
      <c r="M3" s="969"/>
      <c r="N3" s="969"/>
      <c r="O3" s="969"/>
      <c r="P3" s="969"/>
      <c r="Q3" s="969"/>
      <c r="R3" s="969"/>
      <c r="S3" s="969"/>
      <c r="T3" s="969"/>
      <c r="U3" s="969"/>
      <c r="V3" s="969"/>
      <c r="W3" s="969"/>
      <c r="X3" s="969"/>
      <c r="Y3" s="142"/>
    </row>
    <row r="4" spans="1:28" ht="15.95" customHeight="1"/>
    <row r="5" spans="1:28" ht="15.95" customHeight="1">
      <c r="N5" s="12" t="s">
        <v>552</v>
      </c>
    </row>
    <row r="6" spans="1:28" ht="15.95" customHeight="1">
      <c r="N6" s="965"/>
      <c r="O6" s="965"/>
      <c r="P6" s="965"/>
      <c r="Q6" s="965"/>
      <c r="R6" s="965"/>
      <c r="S6" s="965"/>
      <c r="T6" s="965"/>
      <c r="U6" s="965"/>
      <c r="V6" s="965"/>
      <c r="W6" s="965"/>
      <c r="X6" s="965"/>
      <c r="Y6" s="19"/>
    </row>
    <row r="7" spans="1:28" ht="15.95" customHeight="1">
      <c r="A7" s="1" t="s">
        <v>553</v>
      </c>
    </row>
    <row r="8" spans="1:28" ht="15.95" customHeight="1">
      <c r="A8" s="1" t="s">
        <v>554</v>
      </c>
    </row>
    <row r="9" spans="1:28" ht="15.95" customHeight="1">
      <c r="B9" s="1284" t="s">
        <v>370</v>
      </c>
      <c r="C9" s="1284"/>
      <c r="D9" s="1284"/>
      <c r="E9" s="1284"/>
      <c r="F9" s="1284"/>
      <c r="G9" s="1284"/>
      <c r="H9" s="1284"/>
      <c r="I9" s="1284"/>
      <c r="J9" s="1284"/>
      <c r="K9" s="1284"/>
      <c r="L9" s="1284"/>
      <c r="M9" s="1284"/>
      <c r="N9" s="1234" t="s">
        <v>555</v>
      </c>
      <c r="O9" s="1235"/>
      <c r="P9" s="1235"/>
      <c r="Q9" s="1235"/>
      <c r="R9" s="1235"/>
      <c r="S9" s="1235"/>
      <c r="T9" s="1235"/>
      <c r="U9" s="1235"/>
      <c r="V9" s="1235"/>
      <c r="W9" s="1235"/>
      <c r="X9" s="1236"/>
    </row>
    <row r="10" spans="1:28" ht="15.95" customHeight="1">
      <c r="B10" s="1284"/>
      <c r="C10" s="1284"/>
      <c r="D10" s="1284"/>
      <c r="E10" s="1284"/>
      <c r="F10" s="1284"/>
      <c r="G10" s="1284"/>
      <c r="H10" s="1284"/>
      <c r="I10" s="1284"/>
      <c r="J10" s="1284"/>
      <c r="K10" s="1284"/>
      <c r="L10" s="1284"/>
      <c r="M10" s="1284"/>
      <c r="N10" s="1237"/>
      <c r="O10" s="1238"/>
      <c r="P10" s="1238"/>
      <c r="Q10" s="1238"/>
      <c r="R10" s="1238"/>
      <c r="S10" s="1238"/>
      <c r="T10" s="1238"/>
      <c r="U10" s="1238"/>
      <c r="V10" s="1238"/>
      <c r="W10" s="1238"/>
      <c r="X10" s="1239"/>
    </row>
    <row r="11" spans="1:28" ht="15.95" customHeight="1">
      <c r="B11" s="1594" t="s">
        <v>556</v>
      </c>
      <c r="C11" s="1595"/>
      <c r="D11" s="1595"/>
      <c r="E11" s="1595"/>
      <c r="F11" s="1595"/>
      <c r="G11" s="1595"/>
      <c r="H11" s="1595"/>
      <c r="I11" s="1595"/>
      <c r="J11" s="1595"/>
      <c r="K11" s="1595"/>
      <c r="L11" s="1595"/>
      <c r="M11" s="1596"/>
      <c r="N11" s="94" t="s">
        <v>377</v>
      </c>
      <c r="O11" s="1253"/>
      <c r="P11" s="1253"/>
      <c r="Q11" s="1253"/>
      <c r="R11" s="1253"/>
      <c r="S11" s="1253"/>
      <c r="T11" s="1253"/>
      <c r="U11" s="1253"/>
      <c r="V11" s="1253"/>
      <c r="W11" s="1253"/>
      <c r="X11" s="49" t="s">
        <v>376</v>
      </c>
      <c r="Y11" s="129"/>
    </row>
    <row r="12" spans="1:28" ht="15.95" customHeight="1">
      <c r="B12" s="50"/>
      <c r="C12" s="51"/>
      <c r="D12" s="51"/>
      <c r="E12" s="51" t="s">
        <v>557</v>
      </c>
      <c r="F12" s="51"/>
      <c r="G12" s="51"/>
      <c r="H12" s="51"/>
      <c r="I12" s="51"/>
      <c r="J12" s="51"/>
      <c r="K12" s="51"/>
      <c r="L12" s="51"/>
      <c r="M12" s="52"/>
      <c r="N12" s="94" t="s">
        <v>558</v>
      </c>
      <c r="O12" s="1253"/>
      <c r="P12" s="1253"/>
      <c r="Q12" s="1253"/>
      <c r="R12" s="1253"/>
      <c r="S12" s="1253"/>
      <c r="T12" s="1253"/>
      <c r="U12" s="1253"/>
      <c r="V12" s="1253"/>
      <c r="W12" s="1253"/>
      <c r="X12" s="49" t="s">
        <v>376</v>
      </c>
      <c r="Y12" s="129"/>
    </row>
    <row r="13" spans="1:28" ht="15.95" customHeight="1">
      <c r="B13" s="1594" t="s">
        <v>379</v>
      </c>
      <c r="C13" s="1595"/>
      <c r="D13" s="1595"/>
      <c r="E13" s="1595"/>
      <c r="F13" s="1595"/>
      <c r="G13" s="1595"/>
      <c r="H13" s="1595"/>
      <c r="I13" s="1595"/>
      <c r="J13" s="1595"/>
      <c r="K13" s="1595"/>
      <c r="L13" s="1595"/>
      <c r="M13" s="1596"/>
      <c r="N13" s="94" t="s">
        <v>389</v>
      </c>
      <c r="O13" s="1253"/>
      <c r="P13" s="1253"/>
      <c r="Q13" s="1253"/>
      <c r="R13" s="1253"/>
      <c r="S13" s="1253"/>
      <c r="T13" s="1253"/>
      <c r="U13" s="1253"/>
      <c r="V13" s="1253"/>
      <c r="W13" s="1253"/>
      <c r="X13" s="49" t="s">
        <v>376</v>
      </c>
      <c r="Y13" s="18"/>
    </row>
    <row r="14" spans="1:28" ht="15.95" customHeight="1">
      <c r="B14" s="1594" t="s">
        <v>380</v>
      </c>
      <c r="C14" s="1595"/>
      <c r="D14" s="1595"/>
      <c r="E14" s="1595"/>
      <c r="F14" s="1595"/>
      <c r="G14" s="1595"/>
      <c r="H14" s="1595"/>
      <c r="I14" s="1595"/>
      <c r="J14" s="1595"/>
      <c r="K14" s="1595"/>
      <c r="L14" s="1595"/>
      <c r="M14" s="1596"/>
      <c r="N14" s="50" t="s">
        <v>559</v>
      </c>
      <c r="O14" s="53"/>
      <c r="P14" s="1253">
        <f>O11+O12+O13</f>
        <v>0</v>
      </c>
      <c r="Q14" s="1253"/>
      <c r="R14" s="1253"/>
      <c r="S14" s="1253"/>
      <c r="T14" s="1253"/>
      <c r="U14" s="1253"/>
      <c r="V14" s="1253"/>
      <c r="W14" s="1253"/>
      <c r="X14" s="49" t="s">
        <v>376</v>
      </c>
      <c r="Y14" s="54"/>
      <c r="AB14" s="1" t="s">
        <v>560</v>
      </c>
    </row>
    <row r="15" spans="1:28" ht="15.95" customHeight="1">
      <c r="B15" s="12" t="s">
        <v>561</v>
      </c>
    </row>
    <row r="16" spans="1:28"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0" t="s">
        <v>564</v>
      </c>
      <c r="C19" s="141"/>
      <c r="D19" s="141"/>
      <c r="E19" s="141"/>
      <c r="F19" s="52"/>
      <c r="G19" s="56" t="s">
        <v>391</v>
      </c>
      <c r="H19" s="1570">
        <f>P14</f>
        <v>0</v>
      </c>
      <c r="I19" s="1570"/>
      <c r="J19" s="1570"/>
      <c r="K19" s="57" t="s">
        <v>376</v>
      </c>
      <c r="M19" s="58" t="s">
        <v>565</v>
      </c>
      <c r="N19" s="59"/>
      <c r="O19" s="14"/>
      <c r="P19" s="94" t="s">
        <v>393</v>
      </c>
      <c r="Q19" s="131"/>
      <c r="R19" s="1241">
        <f>ROUND(H19/12,0)</f>
        <v>0</v>
      </c>
      <c r="S19" s="1241"/>
      <c r="T19" s="1241"/>
      <c r="U19" s="57" t="s">
        <v>376</v>
      </c>
      <c r="W19" s="18"/>
      <c r="Y19" s="55"/>
    </row>
    <row r="20" spans="1:25" ht="15.95" customHeight="1">
      <c r="B20" s="1580" t="s">
        <v>566</v>
      </c>
      <c r="C20" s="1580"/>
      <c r="D20" s="1580"/>
      <c r="E20" s="1580"/>
      <c r="F20" s="1580"/>
      <c r="G20" s="1580"/>
      <c r="H20" s="1580"/>
      <c r="I20" s="1580"/>
      <c r="J20" s="1580"/>
      <c r="K20" s="1580"/>
      <c r="L20" s="1580"/>
      <c r="M20" s="1580"/>
      <c r="N20" s="1580"/>
      <c r="O20" s="1580"/>
      <c r="P20" s="1580"/>
      <c r="Q20" s="1580"/>
      <c r="R20" s="1580"/>
      <c r="S20" s="1580"/>
      <c r="T20" s="1580"/>
      <c r="U20" s="1580"/>
      <c r="V20" s="1580"/>
      <c r="W20" s="1580"/>
      <c r="X20" s="1580"/>
      <c r="Y20" s="55"/>
    </row>
    <row r="21" spans="1:25" ht="13.5" customHeight="1">
      <c r="Y21" s="55"/>
    </row>
    <row r="22" spans="1:25" ht="15.95" customHeight="1">
      <c r="A22" s="1" t="s">
        <v>567</v>
      </c>
      <c r="P22" s="1581" t="s">
        <v>568</v>
      </c>
      <c r="Q22" s="1582"/>
      <c r="R22" s="1582"/>
      <c r="S22" s="1583"/>
      <c r="T22" s="1587" t="s">
        <v>395</v>
      </c>
      <c r="U22" s="1268"/>
      <c r="V22" s="1589"/>
      <c r="W22" s="1589"/>
      <c r="X22" s="1591" t="s">
        <v>378</v>
      </c>
      <c r="Y22" s="55"/>
    </row>
    <row r="23" spans="1:25" ht="15.95" customHeight="1">
      <c r="P23" s="1584"/>
      <c r="Q23" s="1585"/>
      <c r="R23" s="1585"/>
      <c r="S23" s="1586"/>
      <c r="T23" s="1588"/>
      <c r="U23" s="1590"/>
      <c r="V23" s="1590"/>
      <c r="W23" s="1590"/>
      <c r="X23" s="1592"/>
      <c r="Y23" s="55"/>
    </row>
    <row r="24" spans="1:25" ht="13.5" customHeight="1">
      <c r="P24" s="60"/>
      <c r="Q24" s="60"/>
      <c r="R24" s="60"/>
      <c r="S24" s="60"/>
      <c r="T24" s="19"/>
      <c r="U24" s="19"/>
      <c r="V24" s="19"/>
      <c r="W24" s="19"/>
      <c r="X24" s="19"/>
      <c r="Y24" s="55"/>
    </row>
    <row r="25" spans="1:25" ht="15.95" customHeight="1">
      <c r="A25" s="1" t="s">
        <v>569</v>
      </c>
      <c r="N25" s="1597" t="s">
        <v>570</v>
      </c>
      <c r="O25" s="1598"/>
      <c r="P25" s="1598"/>
      <c r="Q25" s="1598"/>
      <c r="R25" s="1598"/>
      <c r="S25" s="1598"/>
      <c r="T25" s="1598"/>
      <c r="U25" s="1252"/>
      <c r="V25" s="1253"/>
      <c r="W25" s="1253"/>
      <c r="X25" s="23"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73">
        <v>58000</v>
      </c>
      <c r="F35" s="1573"/>
      <c r="G35" s="1573"/>
      <c r="H35" s="1" t="s">
        <v>450</v>
      </c>
      <c r="I35" s="1"/>
      <c r="J35" s="1"/>
      <c r="K35" s="19" t="s">
        <v>188</v>
      </c>
      <c r="L35" s="1"/>
      <c r="M35" s="1331" t="s">
        <v>576</v>
      </c>
      <c r="N35" s="1331"/>
      <c r="O35" s="1331"/>
      <c r="P35" s="1578">
        <f>O11</f>
        <v>0</v>
      </c>
      <c r="Q35" s="1578"/>
      <c r="R35" s="1578"/>
      <c r="S35" s="9" t="s">
        <v>378</v>
      </c>
      <c r="T35" s="8" t="s">
        <v>470</v>
      </c>
      <c r="U35" s="1579">
        <f>E35*P35</f>
        <v>0</v>
      </c>
      <c r="V35" s="1579"/>
      <c r="W35" s="1579"/>
      <c r="X35" s="9" t="s">
        <v>471</v>
      </c>
    </row>
    <row r="36" spans="1:24" s="64" customFormat="1" ht="15.75" customHeight="1">
      <c r="A36" s="1"/>
      <c r="B36" s="2"/>
      <c r="C36" s="1"/>
      <c r="D36" s="129" t="s">
        <v>577</v>
      </c>
      <c r="E36" s="139"/>
      <c r="F36" s="139"/>
      <c r="G36" s="139"/>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73">
        <v>58000</v>
      </c>
      <c r="F37" s="1573"/>
      <c r="G37" s="1573"/>
      <c r="H37" s="1" t="s">
        <v>450</v>
      </c>
      <c r="I37" s="1"/>
      <c r="J37" s="1"/>
      <c r="K37" s="19" t="s">
        <v>188</v>
      </c>
      <c r="L37" s="1"/>
      <c r="M37" s="1331" t="s">
        <v>578</v>
      </c>
      <c r="N37" s="1331"/>
      <c r="O37" s="1331"/>
      <c r="P37" s="1578">
        <f>O12</f>
        <v>0</v>
      </c>
      <c r="Q37" s="1578"/>
      <c r="R37" s="1578"/>
      <c r="S37" s="9" t="s">
        <v>378</v>
      </c>
      <c r="T37" s="8" t="s">
        <v>470</v>
      </c>
      <c r="U37" s="1579">
        <f>E37*P37</f>
        <v>0</v>
      </c>
      <c r="V37" s="1579"/>
      <c r="W37" s="1579"/>
      <c r="X37" s="9" t="s">
        <v>471</v>
      </c>
    </row>
    <row r="38" spans="1:24" ht="15.75" customHeight="1">
      <c r="B38" s="2"/>
      <c r="D38" s="18"/>
      <c r="E38" s="145"/>
      <c r="F38" s="145"/>
      <c r="G38" s="145"/>
      <c r="K38" s="19"/>
      <c r="M38" s="20"/>
      <c r="N38" s="20"/>
      <c r="O38" s="20"/>
      <c r="P38" s="66"/>
      <c r="Q38" s="66"/>
      <c r="R38" s="66"/>
      <c r="S38" s="9"/>
      <c r="T38" s="8"/>
      <c r="U38" s="138"/>
      <c r="V38" s="138"/>
      <c r="W38" s="138"/>
      <c r="X38" s="9"/>
    </row>
    <row r="39" spans="1:24" ht="15.95" customHeight="1">
      <c r="B39" s="2"/>
      <c r="C39" s="1" t="s">
        <v>579</v>
      </c>
      <c r="L39" s="1355"/>
      <c r="M39" s="1355"/>
      <c r="N39" s="1355"/>
      <c r="O39" s="1355"/>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358" t="s">
        <v>580</v>
      </c>
      <c r="F41" s="1358"/>
      <c r="G41" s="1358"/>
      <c r="H41" s="1358"/>
      <c r="M41" s="966" t="s">
        <v>581</v>
      </c>
      <c r="N41" s="966"/>
      <c r="O41" s="966"/>
      <c r="P41" s="1574">
        <f>R19</f>
        <v>0</v>
      </c>
      <c r="Q41" s="1574"/>
      <c r="R41" s="1574"/>
      <c r="S41" s="9" t="s">
        <v>378</v>
      </c>
      <c r="T41" s="8" t="s">
        <v>470</v>
      </c>
      <c r="U41" s="1575"/>
      <c r="V41" s="1575"/>
      <c r="W41" s="1575"/>
      <c r="X41" s="9" t="s">
        <v>471</v>
      </c>
    </row>
    <row r="42" spans="1:24" ht="8.25" customHeight="1">
      <c r="B42" s="2"/>
      <c r="E42" s="20"/>
      <c r="F42" s="20"/>
      <c r="G42" s="20"/>
      <c r="H42" s="20"/>
      <c r="M42" s="129"/>
      <c r="N42" s="129"/>
      <c r="O42" s="129"/>
      <c r="P42" s="66"/>
      <c r="Q42" s="66"/>
      <c r="R42" s="66"/>
      <c r="S42" s="9"/>
      <c r="T42" s="8"/>
      <c r="U42" s="138"/>
      <c r="V42" s="138"/>
      <c r="W42" s="138"/>
      <c r="X42" s="9"/>
    </row>
    <row r="43" spans="1:24" ht="15.95" customHeight="1">
      <c r="B43" s="2"/>
      <c r="D43" s="1" t="s">
        <v>418</v>
      </c>
      <c r="E43" s="1577" t="s">
        <v>582</v>
      </c>
      <c r="F43" s="1577"/>
      <c r="G43" s="1577"/>
      <c r="H43" s="1577"/>
      <c r="P43" s="18"/>
      <c r="Q43" s="18"/>
      <c r="R43" s="18"/>
      <c r="S43" s="9"/>
      <c r="T43" s="2"/>
      <c r="X43" s="9"/>
    </row>
    <row r="44" spans="1:24" ht="15.95" customHeight="1">
      <c r="B44" s="2"/>
      <c r="D44" s="18" t="s">
        <v>449</v>
      </c>
      <c r="E44" s="1573"/>
      <c r="F44" s="1573"/>
      <c r="G44" s="1573"/>
      <c r="H44" s="1" t="s">
        <v>450</v>
      </c>
      <c r="K44" s="19" t="s">
        <v>188</v>
      </c>
      <c r="M44" s="1331" t="s">
        <v>583</v>
      </c>
      <c r="N44" s="1331"/>
      <c r="O44" s="1331"/>
      <c r="P44" s="1574">
        <f>H19</f>
        <v>0</v>
      </c>
      <c r="Q44" s="1574"/>
      <c r="R44" s="1574"/>
      <c r="S44" s="9" t="s">
        <v>378</v>
      </c>
      <c r="T44" s="8" t="s">
        <v>470</v>
      </c>
      <c r="U44" s="1575">
        <f>E44*P44</f>
        <v>0</v>
      </c>
      <c r="V44" s="1575"/>
      <c r="W44" s="1575"/>
      <c r="X44" s="9" t="s">
        <v>471</v>
      </c>
    </row>
    <row r="45" spans="1:24" ht="12" customHeight="1">
      <c r="B45" s="2"/>
      <c r="D45" s="18"/>
      <c r="E45" s="1593" t="s">
        <v>584</v>
      </c>
      <c r="F45" s="1593"/>
      <c r="G45" s="1593"/>
      <c r="H45" s="1593"/>
      <c r="I45" s="1593"/>
      <c r="J45" s="1593"/>
      <c r="K45" s="1593"/>
      <c r="L45" s="1593"/>
      <c r="M45" s="1593"/>
      <c r="N45" s="1593"/>
      <c r="O45" s="1593"/>
      <c r="P45" s="138"/>
      <c r="Q45" s="138"/>
      <c r="R45" s="138"/>
      <c r="S45" s="9"/>
      <c r="T45" s="8"/>
      <c r="U45" s="138"/>
      <c r="V45" s="138"/>
      <c r="W45" s="138"/>
      <c r="X45" s="9"/>
    </row>
    <row r="46" spans="1:24" ht="12" customHeight="1">
      <c r="B46" s="2"/>
      <c r="D46" s="18"/>
      <c r="E46" s="258"/>
      <c r="F46" s="258"/>
      <c r="G46" s="258"/>
      <c r="H46" s="258"/>
      <c r="I46" s="258"/>
      <c r="J46" s="258"/>
      <c r="K46" s="258"/>
      <c r="L46" s="258"/>
      <c r="M46" s="258"/>
      <c r="N46" s="258"/>
      <c r="O46" s="258"/>
      <c r="P46" s="138"/>
      <c r="Q46" s="138"/>
      <c r="R46" s="138"/>
      <c r="S46" s="9"/>
      <c r="T46" s="8"/>
      <c r="U46" s="138"/>
      <c r="V46" s="138"/>
      <c r="W46" s="138"/>
      <c r="X46" s="9"/>
    </row>
    <row r="47" spans="1:24" ht="15.95" customHeight="1">
      <c r="B47" s="2"/>
      <c r="C47" s="1" t="s">
        <v>585</v>
      </c>
      <c r="P47" s="18"/>
      <c r="Q47" s="18"/>
      <c r="R47" s="18"/>
      <c r="S47" s="9"/>
      <c r="T47" s="8" t="s">
        <v>470</v>
      </c>
      <c r="U47" s="1575"/>
      <c r="V47" s="1575"/>
      <c r="W47" s="1575"/>
      <c r="X47" s="9" t="s">
        <v>471</v>
      </c>
    </row>
    <row r="48" spans="1:24" ht="8.25" customHeight="1">
      <c r="B48" s="2"/>
      <c r="P48" s="18"/>
      <c r="Q48" s="18"/>
      <c r="R48" s="18"/>
      <c r="S48" s="9"/>
      <c r="T48" s="8"/>
      <c r="U48" s="138"/>
      <c r="V48" s="138"/>
      <c r="W48" s="138"/>
      <c r="X48" s="9"/>
    </row>
    <row r="49" spans="2:24" ht="15.95" customHeight="1">
      <c r="B49" s="2"/>
      <c r="C49" s="1" t="s">
        <v>586</v>
      </c>
      <c r="P49" s="18"/>
      <c r="Q49" s="18"/>
      <c r="R49" s="18"/>
      <c r="S49" s="9"/>
      <c r="T49" s="2"/>
      <c r="X49" s="9"/>
    </row>
    <row r="50" spans="2:24" ht="15.95" customHeight="1">
      <c r="B50" s="2"/>
      <c r="D50" s="18" t="s">
        <v>449</v>
      </c>
      <c r="E50" s="1576">
        <v>27640</v>
      </c>
      <c r="F50" s="1576"/>
      <c r="G50" s="1576"/>
      <c r="H50" s="1" t="s">
        <v>468</v>
      </c>
      <c r="K50" s="19" t="s">
        <v>188</v>
      </c>
      <c r="M50" s="966" t="s">
        <v>587</v>
      </c>
      <c r="N50" s="966"/>
      <c r="O50" s="966"/>
      <c r="P50" s="1574">
        <f>U22</f>
        <v>0</v>
      </c>
      <c r="Q50" s="1574"/>
      <c r="R50" s="1574"/>
      <c r="S50" s="9" t="s">
        <v>378</v>
      </c>
      <c r="T50" s="8" t="s">
        <v>470</v>
      </c>
      <c r="U50" s="1575">
        <f>E50*P50</f>
        <v>0</v>
      </c>
      <c r="V50" s="1575"/>
      <c r="W50" s="1575"/>
      <c r="X50" s="9" t="s">
        <v>471</v>
      </c>
    </row>
    <row r="51" spans="2:24" ht="8.25" customHeight="1">
      <c r="B51" s="2"/>
      <c r="D51" s="18"/>
      <c r="E51" s="145"/>
      <c r="F51" s="145"/>
      <c r="G51" s="145"/>
      <c r="K51" s="19"/>
      <c r="M51" s="129"/>
      <c r="N51" s="129"/>
      <c r="O51" s="129"/>
      <c r="P51" s="66"/>
      <c r="Q51" s="66"/>
      <c r="R51" s="66"/>
      <c r="S51" s="9"/>
      <c r="T51" s="8"/>
      <c r="U51" s="138"/>
      <c r="V51" s="138"/>
      <c r="W51" s="138"/>
      <c r="X51" s="9"/>
    </row>
    <row r="52" spans="2:24" ht="15.95" customHeight="1">
      <c r="B52" s="2"/>
      <c r="C52" s="1" t="s">
        <v>588</v>
      </c>
      <c r="P52" s="18"/>
      <c r="Q52" s="18"/>
      <c r="R52" s="18"/>
      <c r="S52" s="9"/>
      <c r="T52" s="2"/>
      <c r="X52" s="9"/>
    </row>
    <row r="53" spans="2:24" ht="15.95" customHeight="1">
      <c r="B53" s="2"/>
      <c r="D53" s="18" t="s">
        <v>449</v>
      </c>
      <c r="E53" s="1576">
        <v>4000</v>
      </c>
      <c r="F53" s="1576"/>
      <c r="G53" s="1576"/>
      <c r="H53" s="1" t="s">
        <v>450</v>
      </c>
      <c r="K53" s="19" t="s">
        <v>188</v>
      </c>
      <c r="M53" s="1331" t="s">
        <v>589</v>
      </c>
      <c r="N53" s="1331"/>
      <c r="O53" s="1331"/>
      <c r="P53" s="1574">
        <f>O11+O12</f>
        <v>0</v>
      </c>
      <c r="Q53" s="1574"/>
      <c r="R53" s="1574"/>
      <c r="S53" s="9" t="s">
        <v>378</v>
      </c>
      <c r="T53" s="8" t="s">
        <v>470</v>
      </c>
      <c r="U53" s="1575">
        <f>E53*P53</f>
        <v>0</v>
      </c>
      <c r="V53" s="1575"/>
      <c r="W53" s="1575"/>
      <c r="X53" s="9" t="s">
        <v>471</v>
      </c>
    </row>
    <row r="54" spans="2:24" ht="8.25" customHeight="1">
      <c r="B54" s="2"/>
      <c r="D54" s="18"/>
      <c r="E54" s="145"/>
      <c r="F54" s="145"/>
      <c r="G54" s="145"/>
      <c r="K54" s="19"/>
      <c r="P54" s="66"/>
      <c r="Q54" s="66"/>
      <c r="R54" s="66"/>
      <c r="S54" s="9"/>
      <c r="T54" s="8"/>
      <c r="U54" s="138"/>
      <c r="V54" s="138"/>
      <c r="W54" s="138"/>
      <c r="X54" s="9"/>
    </row>
    <row r="55" spans="2:24" ht="15.95" customHeight="1">
      <c r="B55" s="2"/>
      <c r="C55" s="1" t="s">
        <v>590</v>
      </c>
      <c r="P55" s="18"/>
      <c r="Q55" s="18"/>
      <c r="R55" s="18"/>
      <c r="S55" s="9"/>
      <c r="T55" s="8" t="s">
        <v>470</v>
      </c>
      <c r="U55" s="1575"/>
      <c r="V55" s="1575"/>
      <c r="W55" s="1575"/>
      <c r="X55" s="9" t="s">
        <v>471</v>
      </c>
    </row>
    <row r="56" spans="2:24" ht="8.25" customHeight="1">
      <c r="B56" s="2"/>
      <c r="D56" s="18"/>
      <c r="E56" s="145"/>
      <c r="F56" s="145"/>
      <c r="G56" s="145"/>
      <c r="K56" s="19"/>
      <c r="P56" s="66"/>
      <c r="Q56" s="66"/>
      <c r="R56" s="66"/>
      <c r="S56" s="9"/>
      <c r="T56" s="8"/>
      <c r="U56" s="138"/>
      <c r="V56" s="138"/>
      <c r="W56" s="138"/>
      <c r="X56" s="9"/>
    </row>
    <row r="57" spans="2:24" ht="15.95" customHeight="1">
      <c r="B57" s="2"/>
      <c r="C57" s="108" t="s">
        <v>591</v>
      </c>
      <c r="D57" s="19"/>
      <c r="E57" s="20"/>
      <c r="F57" s="20"/>
      <c r="G57" s="20"/>
      <c r="H57" s="20"/>
      <c r="I57" s="20"/>
      <c r="M57" s="145"/>
      <c r="O57" s="145"/>
      <c r="P57" s="145"/>
      <c r="Q57" s="145"/>
      <c r="R57" s="145"/>
      <c r="S57" s="9"/>
      <c r="T57" s="8"/>
      <c r="U57" s="138"/>
      <c r="V57" s="138"/>
      <c r="W57" s="138"/>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69" t="s">
        <v>593</v>
      </c>
      <c r="C59" s="1570"/>
      <c r="D59" s="1570"/>
      <c r="E59" s="1570"/>
      <c r="F59" s="1570"/>
      <c r="G59" s="1570"/>
      <c r="H59" s="1570"/>
      <c r="I59" s="1570"/>
      <c r="J59" s="1570"/>
      <c r="K59" s="1570"/>
      <c r="L59" s="1570"/>
      <c r="M59" s="1570"/>
      <c r="N59" s="1570"/>
      <c r="O59" s="1570"/>
      <c r="P59" s="1570"/>
      <c r="Q59" s="1570"/>
      <c r="R59" s="1570"/>
      <c r="S59" s="1571"/>
      <c r="T59" s="144" t="s">
        <v>470</v>
      </c>
      <c r="U59" s="1572">
        <f>U35+U37+U41+U44+U47+U50+U53+U55</f>
        <v>0</v>
      </c>
      <c r="V59" s="1572"/>
      <c r="W59" s="1572"/>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594</v>
      </c>
      <c r="B1" s="296"/>
    </row>
    <row r="2" spans="1:20">
      <c r="A2" s="123"/>
    </row>
    <row r="3" spans="1:20">
      <c r="T3" s="254" t="s">
        <v>595</v>
      </c>
    </row>
    <row r="4" spans="1:20">
      <c r="T4" s="254" t="s">
        <v>596</v>
      </c>
    </row>
    <row r="7" spans="1:20">
      <c r="A7" s="123" t="s">
        <v>597</v>
      </c>
    </row>
    <row r="10" spans="1:20">
      <c r="N10" s="123" t="s">
        <v>598</v>
      </c>
    </row>
    <row r="11" spans="1:20">
      <c r="N11" s="123" t="s">
        <v>599</v>
      </c>
    </row>
    <row r="12" spans="1:20">
      <c r="N12" s="123" t="s">
        <v>600</v>
      </c>
    </row>
    <row r="17" spans="1:20">
      <c r="A17" s="1599" t="s">
        <v>601</v>
      </c>
      <c r="B17" s="1599"/>
      <c r="C17" s="1599"/>
      <c r="D17" s="1599"/>
      <c r="E17" s="1599"/>
      <c r="F17" s="1599"/>
      <c r="G17" s="1599"/>
      <c r="H17" s="1599"/>
      <c r="I17" s="1599"/>
      <c r="J17" s="1599"/>
      <c r="K17" s="1599"/>
      <c r="L17" s="1599"/>
      <c r="M17" s="1599"/>
      <c r="N17" s="1599"/>
      <c r="O17" s="1599"/>
      <c r="P17" s="1599"/>
      <c r="Q17" s="1599"/>
      <c r="R17" s="1599"/>
      <c r="S17" s="1599"/>
      <c r="T17" s="1599"/>
    </row>
    <row r="23" spans="1:20">
      <c r="B23" s="1600" t="s">
        <v>602</v>
      </c>
      <c r="C23" s="1600"/>
      <c r="D23" s="1600"/>
      <c r="E23" s="1600"/>
      <c r="F23" s="1600"/>
      <c r="G23" s="1600"/>
      <c r="H23" s="1600"/>
      <c r="I23" s="1600"/>
      <c r="J23" s="1600"/>
      <c r="K23" s="1600"/>
      <c r="L23" s="1600"/>
      <c r="M23" s="121" t="s">
        <v>603</v>
      </c>
    </row>
    <row r="24" spans="1:20">
      <c r="B24" s="122" t="s">
        <v>604</v>
      </c>
      <c r="C24" s="122"/>
      <c r="D24" s="122"/>
      <c r="E24" s="122"/>
      <c r="F24" s="122"/>
      <c r="G24" s="122"/>
      <c r="H24" s="122"/>
      <c r="I24" s="122"/>
      <c r="J24" s="122"/>
      <c r="K24" s="122"/>
      <c r="L24" s="122"/>
      <c r="M24" s="122"/>
      <c r="N24" s="122"/>
      <c r="O24" s="122"/>
      <c r="P24" s="122"/>
    </row>
    <row r="25" spans="1:20">
      <c r="B25" s="1492" t="s">
        <v>605</v>
      </c>
      <c r="C25" s="1492"/>
      <c r="D25" s="1492"/>
      <c r="E25" s="1492"/>
      <c r="F25" s="1492"/>
      <c r="G25" s="1492"/>
      <c r="H25" s="1492"/>
      <c r="I25" s="1492"/>
      <c r="J25" s="1492"/>
      <c r="K25" s="1492"/>
      <c r="L25" s="1492"/>
      <c r="M25" s="1492"/>
      <c r="N25" s="1492"/>
      <c r="O25" s="1492"/>
      <c r="P25" s="1492"/>
      <c r="Q25" s="1492"/>
      <c r="R25" s="1492"/>
    </row>
    <row r="26" spans="1:20">
      <c r="B26" s="123"/>
    </row>
    <row r="29" spans="1:20">
      <c r="B29" s="123" t="s">
        <v>606</v>
      </c>
    </row>
    <row r="30" spans="1:20">
      <c r="B30" s="123" t="s">
        <v>607</v>
      </c>
      <c r="C30" s="121" t="s">
        <v>608</v>
      </c>
    </row>
    <row r="31" spans="1:20">
      <c r="B31" s="123"/>
    </row>
    <row r="32" spans="1:20">
      <c r="B32" s="123"/>
    </row>
    <row r="33" spans="2:19">
      <c r="B33" s="123"/>
      <c r="O33" s="255" t="s">
        <v>609</v>
      </c>
      <c r="P33" s="1601"/>
      <c r="Q33" s="1601"/>
      <c r="R33" s="1601"/>
      <c r="S33" s="121" t="s">
        <v>610</v>
      </c>
    </row>
    <row r="36" spans="2:19">
      <c r="B36" s="123" t="s">
        <v>611</v>
      </c>
    </row>
    <row r="37" spans="2:19">
      <c r="B37" s="123"/>
      <c r="C37" s="121" t="s">
        <v>612</v>
      </c>
    </row>
    <row r="38" spans="2:19">
      <c r="B38" s="123"/>
    </row>
    <row r="39" spans="2:19">
      <c r="B39" s="123"/>
    </row>
    <row r="40" spans="2:19">
      <c r="O40" s="255" t="s">
        <v>609</v>
      </c>
      <c r="P40" s="1601"/>
      <c r="Q40" s="1601"/>
      <c r="R40" s="1601"/>
      <c r="S40" s="256" t="s">
        <v>610</v>
      </c>
    </row>
    <row r="43" spans="2:19">
      <c r="B43" s="123"/>
    </row>
    <row r="44" spans="2:19">
      <c r="B44" s="124" t="s">
        <v>613</v>
      </c>
    </row>
    <row r="45" spans="2:19">
      <c r="B45" s="124" t="s">
        <v>614</v>
      </c>
    </row>
    <row r="46" spans="2:19">
      <c r="B46" s="124" t="s">
        <v>615</v>
      </c>
    </row>
    <row r="47" spans="2:19">
      <c r="B47" s="123" t="s">
        <v>607</v>
      </c>
    </row>
    <row r="49" spans="2:2">
      <c r="B49" s="257" t="s">
        <v>616</v>
      </c>
    </row>
    <row r="50" spans="2:2">
      <c r="B50" s="257" t="s">
        <v>617</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594</v>
      </c>
      <c r="B1" s="296"/>
    </row>
    <row r="2" spans="1:20">
      <c r="A2" s="125"/>
    </row>
    <row r="3" spans="1:20">
      <c r="T3" s="251" t="s">
        <v>595</v>
      </c>
    </row>
    <row r="4" spans="1:20">
      <c r="T4" s="251" t="s">
        <v>596</v>
      </c>
    </row>
    <row r="7" spans="1:20">
      <c r="A7" s="125" t="s">
        <v>597</v>
      </c>
    </row>
    <row r="10" spans="1:20">
      <c r="N10" s="125" t="s">
        <v>598</v>
      </c>
    </row>
    <row r="11" spans="1:20">
      <c r="N11" s="125" t="s">
        <v>599</v>
      </c>
    </row>
    <row r="12" spans="1:20">
      <c r="N12" s="125" t="s">
        <v>600</v>
      </c>
    </row>
    <row r="17" spans="1:20">
      <c r="A17" s="1602" t="s">
        <v>601</v>
      </c>
      <c r="B17" s="1602"/>
      <c r="C17" s="1602"/>
      <c r="D17" s="1602"/>
      <c r="E17" s="1602"/>
      <c r="F17" s="1602"/>
      <c r="G17" s="1602"/>
      <c r="H17" s="1602"/>
      <c r="I17" s="1602"/>
      <c r="J17" s="1602"/>
      <c r="K17" s="1602"/>
      <c r="L17" s="1602"/>
      <c r="M17" s="1602"/>
      <c r="N17" s="1602"/>
      <c r="O17" s="1602"/>
      <c r="P17" s="1602"/>
      <c r="Q17" s="1602"/>
      <c r="R17" s="1602"/>
      <c r="S17" s="1602"/>
      <c r="T17" s="1602"/>
    </row>
    <row r="23" spans="1:20">
      <c r="B23" s="1603" t="s">
        <v>602</v>
      </c>
      <c r="C23" s="1603"/>
      <c r="D23" s="1603"/>
      <c r="E23" s="1603"/>
      <c r="F23" s="1603"/>
      <c r="G23" s="1603"/>
      <c r="H23" s="1603"/>
      <c r="I23" s="1603"/>
      <c r="J23" s="1603"/>
      <c r="K23" s="1603"/>
      <c r="L23" s="1603"/>
      <c r="M23" s="103" t="s">
        <v>603</v>
      </c>
    </row>
    <row r="24" spans="1:20">
      <c r="B24" s="104" t="s">
        <v>618</v>
      </c>
      <c r="C24" s="104"/>
      <c r="D24" s="104"/>
      <c r="E24" s="104"/>
      <c r="F24" s="104"/>
      <c r="G24" s="104"/>
      <c r="H24" s="104"/>
      <c r="I24" s="104"/>
      <c r="J24" s="104"/>
      <c r="K24" s="104"/>
      <c r="L24" s="104"/>
      <c r="M24" s="104"/>
      <c r="N24" s="104"/>
      <c r="O24" s="104"/>
      <c r="P24" s="104"/>
    </row>
    <row r="25" spans="1:20">
      <c r="B25" s="1604" t="s">
        <v>605</v>
      </c>
      <c r="C25" s="1604"/>
      <c r="D25" s="1604"/>
      <c r="E25" s="1604"/>
      <c r="F25" s="1604"/>
      <c r="G25" s="1604"/>
      <c r="H25" s="1604"/>
      <c r="I25" s="1604"/>
      <c r="J25" s="1604"/>
      <c r="K25" s="1604"/>
      <c r="L25" s="1604"/>
      <c r="M25" s="1604"/>
      <c r="N25" s="1604"/>
      <c r="O25" s="1604"/>
      <c r="P25" s="1604"/>
      <c r="Q25" s="1604"/>
      <c r="R25" s="1604"/>
    </row>
    <row r="26" spans="1:20">
      <c r="B26" s="125"/>
    </row>
    <row r="29" spans="1:20">
      <c r="B29" s="125" t="s">
        <v>606</v>
      </c>
    </row>
    <row r="30" spans="1:20">
      <c r="B30" s="125" t="s">
        <v>607</v>
      </c>
      <c r="C30" s="103" t="s">
        <v>608</v>
      </c>
    </row>
    <row r="31" spans="1:20">
      <c r="B31" s="125"/>
    </row>
    <row r="32" spans="1:20">
      <c r="B32" s="125"/>
    </row>
    <row r="33" spans="2:19">
      <c r="B33" s="125"/>
      <c r="O33" s="252" t="s">
        <v>609</v>
      </c>
      <c r="P33" s="1605"/>
      <c r="Q33" s="1605"/>
      <c r="R33" s="1605"/>
      <c r="S33" s="103" t="s">
        <v>610</v>
      </c>
    </row>
    <row r="36" spans="2:19">
      <c r="B36" s="125" t="s">
        <v>611</v>
      </c>
    </row>
    <row r="37" spans="2:19">
      <c r="B37" s="125"/>
      <c r="C37" s="103" t="s">
        <v>612</v>
      </c>
    </row>
    <row r="38" spans="2:19">
      <c r="B38" s="125"/>
    </row>
    <row r="39" spans="2:19">
      <c r="B39" s="125"/>
    </row>
    <row r="40" spans="2:19">
      <c r="O40" s="252" t="s">
        <v>609</v>
      </c>
      <c r="P40" s="1605"/>
      <c r="Q40" s="1605"/>
      <c r="R40" s="1605"/>
      <c r="S40" s="253" t="s">
        <v>610</v>
      </c>
    </row>
    <row r="43" spans="2:19">
      <c r="B43" s="125"/>
    </row>
    <row r="44" spans="2:19">
      <c r="B44" s="126" t="s">
        <v>613</v>
      </c>
    </row>
    <row r="45" spans="2:19">
      <c r="B45" s="126" t="s">
        <v>614</v>
      </c>
    </row>
    <row r="46" spans="2:19">
      <c r="B46" s="126" t="s">
        <v>615</v>
      </c>
    </row>
    <row r="47" spans="2:19">
      <c r="B47" s="125" t="s">
        <v>607</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5"/>
      <c r="AA1" s="1" t="s">
        <v>176</v>
      </c>
    </row>
    <row r="2" spans="1:27" ht="9" customHeight="1"/>
    <row r="3" spans="1:27" ht="18.75" customHeight="1">
      <c r="A3" s="969" t="s">
        <v>619</v>
      </c>
      <c r="B3" s="969"/>
      <c r="C3" s="969"/>
      <c r="D3" s="969"/>
      <c r="E3" s="969"/>
      <c r="F3" s="969"/>
      <c r="G3" s="969"/>
      <c r="H3" s="969"/>
      <c r="I3" s="969"/>
      <c r="J3" s="969"/>
      <c r="K3" s="969"/>
      <c r="L3" s="969"/>
      <c r="M3" s="969"/>
      <c r="N3" s="969"/>
      <c r="O3" s="969"/>
      <c r="P3" s="969"/>
      <c r="Q3" s="969"/>
      <c r="R3" s="969"/>
      <c r="S3" s="969"/>
      <c r="T3" s="969"/>
      <c r="U3" s="969"/>
      <c r="V3" s="969"/>
      <c r="W3" s="969"/>
      <c r="X3" s="969"/>
      <c r="Y3" s="969"/>
    </row>
    <row r="4" spans="1:27" ht="9" customHeight="1"/>
    <row r="5" spans="1:27" ht="18.75" customHeight="1">
      <c r="N5" s="73" t="s">
        <v>178</v>
      </c>
    </row>
    <row r="6" spans="1:27" ht="18.75" customHeight="1">
      <c r="N6" s="970"/>
      <c r="O6" s="970"/>
      <c r="P6" s="970"/>
      <c r="Q6" s="970"/>
      <c r="R6" s="970"/>
      <c r="S6" s="970"/>
      <c r="T6" s="970"/>
      <c r="U6" s="970"/>
      <c r="V6" s="970"/>
      <c r="W6" s="970"/>
      <c r="X6" s="970"/>
      <c r="Y6" s="970"/>
    </row>
    <row r="7" spans="1:27" ht="18.75" customHeight="1">
      <c r="N7" s="19"/>
      <c r="O7" s="19"/>
      <c r="P7" s="19"/>
      <c r="Q7" s="19"/>
      <c r="R7" s="19"/>
      <c r="S7" s="19"/>
      <c r="T7" s="19"/>
      <c r="U7" s="19"/>
      <c r="V7" s="19"/>
      <c r="W7" s="19"/>
      <c r="X7" s="19"/>
      <c r="Y7" s="19"/>
    </row>
    <row r="8" spans="1:27" ht="15" customHeight="1">
      <c r="C8" s="1606" t="s">
        <v>620</v>
      </c>
      <c r="D8" s="1606"/>
      <c r="E8" s="1606"/>
      <c r="F8" s="1606"/>
      <c r="G8" s="1606"/>
      <c r="H8" s="1606"/>
      <c r="I8" s="1606"/>
      <c r="J8" s="971"/>
      <c r="K8" s="971"/>
      <c r="L8" s="965" t="s">
        <v>180</v>
      </c>
      <c r="M8" s="965"/>
    </row>
    <row r="9" spans="1:27" ht="15" customHeight="1">
      <c r="C9" s="967" t="s">
        <v>621</v>
      </c>
      <c r="D9" s="967"/>
      <c r="E9" s="967"/>
      <c r="F9" s="967"/>
      <c r="G9" s="967"/>
      <c r="H9" s="967"/>
      <c r="I9" s="967"/>
      <c r="J9" s="967"/>
      <c r="K9" s="967"/>
      <c r="L9" s="967"/>
      <c r="M9" s="967"/>
      <c r="N9" s="967"/>
      <c r="O9" s="967"/>
      <c r="P9" s="967"/>
      <c r="Q9" s="967"/>
      <c r="R9" s="967"/>
      <c r="S9" s="967"/>
      <c r="T9" s="967"/>
      <c r="U9" s="967"/>
      <c r="V9" s="967"/>
      <c r="W9" s="967"/>
      <c r="X9" s="967"/>
    </row>
    <row r="10" spans="1:27" ht="15" customHeight="1">
      <c r="C10" s="967"/>
      <c r="D10" s="967"/>
      <c r="E10" s="967"/>
      <c r="F10" s="967"/>
      <c r="G10" s="967"/>
      <c r="H10" s="967"/>
      <c r="I10" s="967"/>
      <c r="J10" s="967"/>
      <c r="K10" s="967"/>
      <c r="L10" s="967"/>
      <c r="M10" s="967"/>
      <c r="N10" s="967"/>
      <c r="O10" s="967"/>
      <c r="P10" s="967"/>
      <c r="Q10" s="967"/>
      <c r="R10" s="967"/>
      <c r="S10" s="967"/>
      <c r="T10" s="967"/>
      <c r="U10" s="967"/>
      <c r="V10" s="967"/>
      <c r="W10" s="967"/>
      <c r="X10" s="967"/>
    </row>
    <row r="11" spans="1:27" ht="30" customHeight="1"/>
    <row r="12" spans="1:27" ht="15" customHeight="1">
      <c r="C12" s="1" t="s">
        <v>182</v>
      </c>
      <c r="H12" s="73"/>
      <c r="I12" s="73"/>
      <c r="J12" s="73"/>
      <c r="K12" s="73"/>
      <c r="L12" s="73"/>
      <c r="M12" s="73"/>
      <c r="N12" s="73"/>
      <c r="O12" s="73"/>
      <c r="P12" s="73"/>
      <c r="Q12" s="73"/>
      <c r="R12" s="73"/>
      <c r="S12" s="73"/>
      <c r="T12" s="18" t="s">
        <v>183</v>
      </c>
      <c r="U12" s="956">
        <f>IF(AND(J8&gt;=1,J8&lt;8),ROUNDDOWN(E18*P18,0),IF(AND(J8&gt;=8,J8&lt;15),ROUNDDOWN(E21*P21,0),IF(AND(J8&gt;=15,J8&lt;22),ROUNDDOWN(E24*P24,0),0)))</f>
        <v>0</v>
      </c>
      <c r="V12" s="956"/>
      <c r="W12" s="956"/>
      <c r="X12" s="956"/>
      <c r="Y12" s="1" t="s">
        <v>184</v>
      </c>
    </row>
    <row r="13" spans="1:27" ht="15" customHeight="1">
      <c r="D13" s="967" t="s">
        <v>622</v>
      </c>
      <c r="E13" s="967"/>
      <c r="F13" s="967"/>
      <c r="G13" s="967"/>
      <c r="H13" s="967"/>
      <c r="I13" s="967"/>
      <c r="J13" s="967"/>
      <c r="K13" s="967"/>
      <c r="L13" s="967"/>
      <c r="M13" s="967"/>
      <c r="N13" s="967"/>
      <c r="O13" s="967"/>
      <c r="P13" s="967"/>
      <c r="Q13" s="967"/>
      <c r="R13" s="967"/>
      <c r="S13" s="967"/>
      <c r="T13" s="967"/>
      <c r="U13" s="967"/>
      <c r="V13" s="967"/>
      <c r="W13" s="967"/>
      <c r="X13" s="967"/>
      <c r="Y13" s="967"/>
    </row>
    <row r="14" spans="1:27" ht="15" customHeight="1">
      <c r="D14" s="967"/>
      <c r="E14" s="967"/>
      <c r="F14" s="967"/>
      <c r="G14" s="967"/>
      <c r="H14" s="967"/>
      <c r="I14" s="967"/>
      <c r="J14" s="967"/>
      <c r="K14" s="967"/>
      <c r="L14" s="967"/>
      <c r="M14" s="967"/>
      <c r="N14" s="967"/>
      <c r="O14" s="967"/>
      <c r="P14" s="967"/>
      <c r="Q14" s="967"/>
      <c r="R14" s="967"/>
      <c r="S14" s="967"/>
      <c r="T14" s="967"/>
      <c r="U14" s="967"/>
      <c r="V14" s="967"/>
      <c r="W14" s="967"/>
      <c r="X14" s="967"/>
      <c r="Y14" s="967"/>
    </row>
    <row r="15" spans="1:27" ht="15" customHeight="1">
      <c r="D15" s="967"/>
      <c r="E15" s="967"/>
      <c r="F15" s="967"/>
      <c r="G15" s="967"/>
      <c r="H15" s="967"/>
      <c r="I15" s="967"/>
      <c r="J15" s="967"/>
      <c r="K15" s="967"/>
      <c r="L15" s="967"/>
      <c r="M15" s="967"/>
      <c r="N15" s="967"/>
      <c r="O15" s="967"/>
      <c r="P15" s="967"/>
      <c r="Q15" s="967"/>
      <c r="R15" s="967"/>
      <c r="S15" s="967"/>
      <c r="T15" s="967"/>
      <c r="U15" s="967"/>
      <c r="V15" s="967"/>
      <c r="W15" s="967"/>
      <c r="X15" s="967"/>
      <c r="Y15" s="967"/>
    </row>
    <row r="16" spans="1:27" ht="15" customHeight="1">
      <c r="I16" s="19"/>
      <c r="J16" s="19"/>
      <c r="T16" s="18"/>
      <c r="U16" s="246"/>
      <c r="V16" s="246"/>
      <c r="W16" s="246"/>
      <c r="X16" s="246"/>
    </row>
    <row r="17" spans="2:25" ht="18" customHeight="1">
      <c r="B17" s="17"/>
      <c r="D17" s="968" t="s">
        <v>186</v>
      </c>
      <c r="E17" s="968"/>
      <c r="F17" s="968"/>
      <c r="G17" s="968"/>
      <c r="H17" s="968"/>
      <c r="I17" s="968"/>
      <c r="J17" s="968"/>
      <c r="K17" s="968"/>
      <c r="L17" s="968"/>
      <c r="M17" s="968"/>
      <c r="N17" s="968"/>
      <c r="O17" s="968"/>
      <c r="P17" s="968"/>
      <c r="Q17" s="968"/>
      <c r="R17" s="968"/>
      <c r="S17" s="968"/>
      <c r="T17" s="968"/>
      <c r="U17" s="48"/>
      <c r="V17" s="48"/>
      <c r="W17" s="48"/>
      <c r="X17" s="48"/>
    </row>
    <row r="18" spans="2:25" ht="18" customHeight="1">
      <c r="B18" s="961"/>
      <c r="C18" s="962"/>
      <c r="D18" s="18"/>
      <c r="E18" s="972">
        <v>5175</v>
      </c>
      <c r="F18" s="960"/>
      <c r="G18" s="960"/>
      <c r="H18" s="1" t="s">
        <v>187</v>
      </c>
      <c r="J18" s="19" t="s">
        <v>188</v>
      </c>
      <c r="K18" s="19"/>
      <c r="L18" s="966" t="s">
        <v>189</v>
      </c>
      <c r="M18" s="966"/>
      <c r="N18" s="966"/>
      <c r="O18" s="966"/>
      <c r="P18" s="965"/>
      <c r="Q18" s="965"/>
      <c r="R18" s="965" t="s">
        <v>190</v>
      </c>
      <c r="S18" s="965"/>
      <c r="T18" s="18"/>
      <c r="U18" s="48"/>
      <c r="V18" s="48"/>
      <c r="W18" s="48"/>
      <c r="X18" s="48"/>
    </row>
    <row r="19" spans="2:25" ht="9" customHeight="1">
      <c r="B19" s="15"/>
      <c r="C19" s="15"/>
      <c r="D19" s="18"/>
      <c r="E19" s="128"/>
      <c r="F19" s="128"/>
      <c r="G19" s="128"/>
      <c r="K19" s="19"/>
      <c r="M19" s="20"/>
      <c r="N19" s="20"/>
      <c r="O19" s="20"/>
      <c r="P19" s="20"/>
      <c r="Q19" s="128"/>
      <c r="R19" s="128"/>
      <c r="T19" s="18"/>
      <c r="U19" s="48"/>
      <c r="V19" s="48"/>
      <c r="W19" s="48"/>
      <c r="X19" s="48"/>
    </row>
    <row r="20" spans="2:25" ht="18" customHeight="1">
      <c r="B20" s="17"/>
      <c r="D20" s="968" t="s">
        <v>191</v>
      </c>
      <c r="E20" s="968"/>
      <c r="F20" s="968"/>
      <c r="G20" s="968"/>
      <c r="H20" s="968"/>
      <c r="I20" s="968"/>
      <c r="J20" s="968"/>
      <c r="K20" s="968"/>
      <c r="L20" s="968"/>
      <c r="M20" s="968"/>
      <c r="N20" s="968"/>
      <c r="O20" s="968"/>
      <c r="P20" s="968"/>
      <c r="Q20" s="968"/>
      <c r="R20" s="968"/>
      <c r="S20" s="968"/>
      <c r="T20" s="968"/>
      <c r="U20" s="48"/>
      <c r="V20" s="48"/>
      <c r="W20" s="48"/>
      <c r="X20" s="48"/>
    </row>
    <row r="21" spans="2:25" ht="18" customHeight="1">
      <c r="B21" s="961"/>
      <c r="C21" s="962"/>
      <c r="D21" s="18"/>
      <c r="E21" s="963">
        <v>5750</v>
      </c>
      <c r="F21" s="964"/>
      <c r="G21" s="964"/>
      <c r="H21" s="1" t="s">
        <v>187</v>
      </c>
      <c r="J21" s="19" t="s">
        <v>188</v>
      </c>
      <c r="K21" s="19"/>
      <c r="L21" s="966" t="s">
        <v>189</v>
      </c>
      <c r="M21" s="966"/>
      <c r="N21" s="966"/>
      <c r="O21" s="966"/>
      <c r="P21" s="965"/>
      <c r="Q21" s="965"/>
      <c r="R21" s="965" t="s">
        <v>190</v>
      </c>
      <c r="S21" s="965"/>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968" t="s">
        <v>192</v>
      </c>
      <c r="E23" s="968"/>
      <c r="F23" s="968"/>
      <c r="G23" s="968"/>
      <c r="H23" s="968"/>
      <c r="I23" s="968"/>
      <c r="J23" s="968"/>
      <c r="K23" s="968"/>
      <c r="L23" s="968"/>
      <c r="M23" s="968"/>
      <c r="N23" s="968"/>
      <c r="O23" s="968"/>
      <c r="P23" s="968"/>
      <c r="Q23" s="968"/>
      <c r="R23" s="968"/>
      <c r="S23" s="968"/>
      <c r="T23" s="968"/>
      <c r="U23" s="48"/>
      <c r="V23" s="48"/>
      <c r="W23" s="48"/>
      <c r="X23" s="48"/>
    </row>
    <row r="24" spans="2:25" ht="18" customHeight="1">
      <c r="B24" s="961"/>
      <c r="C24" s="962"/>
      <c r="D24" s="18"/>
      <c r="E24" s="963">
        <v>6325</v>
      </c>
      <c r="F24" s="964"/>
      <c r="G24" s="964"/>
      <c r="H24" s="1" t="s">
        <v>187</v>
      </c>
      <c r="J24" s="19" t="s">
        <v>188</v>
      </c>
      <c r="K24" s="19"/>
      <c r="L24" s="966" t="s">
        <v>189</v>
      </c>
      <c r="M24" s="966"/>
      <c r="N24" s="966"/>
      <c r="O24" s="966"/>
      <c r="P24" s="965"/>
      <c r="Q24" s="965"/>
      <c r="R24" s="965" t="s">
        <v>190</v>
      </c>
      <c r="S24" s="965"/>
      <c r="T24" s="18"/>
      <c r="U24" s="48"/>
      <c r="V24" s="48"/>
      <c r="W24" s="48"/>
      <c r="X24" s="48"/>
    </row>
    <row r="25" spans="2:25" ht="30" customHeight="1">
      <c r="B25" s="15"/>
      <c r="C25" s="15"/>
      <c r="D25" s="18"/>
      <c r="E25" s="128"/>
      <c r="F25" s="128"/>
      <c r="G25" s="128"/>
      <c r="K25" s="19"/>
      <c r="M25" s="20"/>
      <c r="N25" s="20"/>
      <c r="O25" s="20"/>
      <c r="P25" s="20"/>
      <c r="Q25" s="128"/>
      <c r="R25" s="128"/>
      <c r="T25" s="18"/>
      <c r="U25" s="48"/>
      <c r="V25" s="48"/>
      <c r="W25" s="48"/>
      <c r="X25" s="48"/>
    </row>
    <row r="26" spans="2:25" ht="9" customHeight="1">
      <c r="B26" s="15"/>
      <c r="C26" s="15"/>
      <c r="D26" s="18"/>
      <c r="E26" s="128"/>
      <c r="F26" s="128"/>
      <c r="G26" s="128"/>
      <c r="K26" s="19"/>
      <c r="M26" s="20"/>
      <c r="N26" s="20"/>
      <c r="O26" s="20"/>
      <c r="P26" s="20"/>
      <c r="Q26" s="128"/>
      <c r="R26" s="128"/>
      <c r="T26" s="18"/>
      <c r="U26" s="48"/>
      <c r="V26" s="48"/>
      <c r="W26" s="48"/>
      <c r="X26" s="48"/>
    </row>
    <row r="27" spans="2:25" s="10" customFormat="1" ht="19.5" customHeight="1">
      <c r="B27" s="1"/>
      <c r="C27" s="1" t="s">
        <v>193</v>
      </c>
      <c r="D27" s="18"/>
      <c r="E27" s="48"/>
      <c r="F27" s="1"/>
      <c r="G27" s="1"/>
      <c r="H27" s="1"/>
      <c r="I27" s="1"/>
      <c r="J27" s="1"/>
      <c r="K27" s="1"/>
      <c r="L27" s="954" t="s">
        <v>194</v>
      </c>
      <c r="M27" s="954"/>
      <c r="N27" s="954"/>
      <c r="O27" s="954"/>
      <c r="P27" s="960">
        <v>298000</v>
      </c>
      <c r="Q27" s="960"/>
      <c r="R27" s="960"/>
      <c r="S27" s="1" t="s">
        <v>187</v>
      </c>
      <c r="T27" s="27" t="s">
        <v>183</v>
      </c>
      <c r="U27" s="956">
        <f>IF(D28="○",P27,0)</f>
        <v>0</v>
      </c>
      <c r="V27" s="956"/>
      <c r="W27" s="956"/>
      <c r="X27" s="956"/>
      <c r="Y27" s="10" t="s">
        <v>184</v>
      </c>
    </row>
    <row r="28" spans="2:25" s="10" customFormat="1" ht="19.5" customHeight="1">
      <c r="C28" s="16"/>
      <c r="D28" s="247"/>
      <c r="E28" s="957"/>
      <c r="F28" s="958"/>
      <c r="G28" s="958"/>
      <c r="H28" s="958"/>
      <c r="I28" s="958"/>
      <c r="J28" s="958"/>
      <c r="K28" s="958"/>
      <c r="L28" s="958"/>
      <c r="M28" s="958"/>
      <c r="N28" s="958"/>
      <c r="O28" s="958"/>
      <c r="P28" s="958"/>
      <c r="Q28" s="958"/>
      <c r="R28" s="958"/>
      <c r="S28" s="958"/>
      <c r="T28" s="27"/>
      <c r="U28" s="246"/>
      <c r="V28" s="246"/>
      <c r="W28" s="246"/>
      <c r="X28" s="246"/>
    </row>
    <row r="29" spans="2:25" s="10" customFormat="1" ht="30" customHeight="1">
      <c r="C29" s="16"/>
      <c r="D29" s="973" t="s">
        <v>195</v>
      </c>
      <c r="E29" s="973"/>
      <c r="F29" s="973"/>
      <c r="G29" s="973"/>
      <c r="H29" s="973"/>
      <c r="I29" s="973"/>
      <c r="J29" s="973"/>
      <c r="K29" s="973"/>
      <c r="L29" s="973"/>
      <c r="M29" s="973"/>
      <c r="N29" s="973"/>
      <c r="O29" s="973"/>
      <c r="P29" s="973"/>
      <c r="Q29" s="973"/>
      <c r="R29" s="973"/>
      <c r="S29" s="973"/>
      <c r="T29" s="27"/>
      <c r="U29" s="246"/>
      <c r="V29" s="246"/>
      <c r="W29" s="246"/>
      <c r="X29" s="246"/>
    </row>
    <row r="30" spans="2:25" ht="9" customHeight="1">
      <c r="B30" s="15"/>
      <c r="C30" s="15"/>
      <c r="D30" s="18"/>
      <c r="E30" s="128"/>
      <c r="F30" s="128"/>
      <c r="G30" s="128"/>
      <c r="K30" s="19"/>
      <c r="M30" s="20"/>
      <c r="N30" s="20"/>
      <c r="O30" s="20"/>
      <c r="P30" s="20"/>
      <c r="Q30" s="128"/>
      <c r="R30" s="128"/>
      <c r="T30" s="18"/>
      <c r="U30" s="48"/>
      <c r="V30" s="48"/>
      <c r="W30" s="48"/>
      <c r="X30" s="48"/>
    </row>
    <row r="31" spans="2:25" s="10" customFormat="1" ht="19.5" customHeight="1">
      <c r="B31" s="1"/>
      <c r="C31" s="1" t="s">
        <v>196</v>
      </c>
      <c r="D31" s="18"/>
      <c r="E31" s="48"/>
      <c r="F31" s="1"/>
      <c r="G31" s="1"/>
      <c r="H31" s="1"/>
      <c r="I31" s="1"/>
      <c r="J31" s="1"/>
      <c r="K31" s="1"/>
      <c r="L31" s="1"/>
      <c r="M31" s="1"/>
      <c r="N31" s="954" t="s">
        <v>194</v>
      </c>
      <c r="O31" s="954"/>
      <c r="P31" s="960">
        <v>725500</v>
      </c>
      <c r="Q31" s="960"/>
      <c r="R31" s="960"/>
      <c r="S31" s="1" t="s">
        <v>187</v>
      </c>
      <c r="T31" s="27" t="s">
        <v>183</v>
      </c>
      <c r="U31" s="956">
        <f>IF(D32="○",P31,0)</f>
        <v>0</v>
      </c>
      <c r="V31" s="956"/>
      <c r="W31" s="956"/>
      <c r="X31" s="956"/>
      <c r="Y31" s="10" t="s">
        <v>184</v>
      </c>
    </row>
    <row r="32" spans="2:25" s="10" customFormat="1" ht="19.5" customHeight="1">
      <c r="C32" s="16"/>
      <c r="D32" s="247"/>
      <c r="E32" s="957"/>
      <c r="F32" s="958"/>
      <c r="G32" s="958"/>
      <c r="H32" s="958"/>
      <c r="I32" s="958"/>
      <c r="J32" s="958"/>
      <c r="K32" s="958"/>
      <c r="L32" s="958"/>
      <c r="M32" s="958"/>
      <c r="N32" s="958"/>
      <c r="O32" s="958"/>
      <c r="P32" s="958"/>
      <c r="Q32" s="958"/>
      <c r="R32" s="958"/>
      <c r="S32" s="958"/>
      <c r="T32" s="27"/>
      <c r="U32" s="246"/>
      <c r="V32" s="246"/>
      <c r="W32" s="246"/>
      <c r="X32" s="246"/>
    </row>
    <row r="33" spans="2:25" s="10" customFormat="1" ht="30" customHeight="1">
      <c r="C33" s="16"/>
      <c r="D33" s="959" t="s">
        <v>197</v>
      </c>
      <c r="E33" s="959"/>
      <c r="F33" s="959"/>
      <c r="G33" s="959"/>
      <c r="H33" s="959"/>
      <c r="I33" s="959"/>
      <c r="J33" s="959"/>
      <c r="K33" s="959"/>
      <c r="L33" s="959"/>
      <c r="M33" s="959"/>
      <c r="N33" s="959"/>
      <c r="O33" s="959"/>
      <c r="P33" s="959"/>
      <c r="Q33" s="959"/>
      <c r="R33" s="959"/>
      <c r="S33" s="959"/>
      <c r="T33" s="27"/>
      <c r="U33" s="246"/>
      <c r="V33" s="246"/>
      <c r="W33" s="246"/>
      <c r="X33" s="246"/>
    </row>
    <row r="34" spans="2:25" ht="9" customHeight="1">
      <c r="B34" s="15"/>
      <c r="C34" s="15"/>
      <c r="D34" s="18"/>
      <c r="E34" s="128"/>
      <c r="F34" s="128"/>
      <c r="G34" s="128"/>
      <c r="K34" s="19"/>
      <c r="M34" s="20"/>
      <c r="N34" s="20"/>
      <c r="O34" s="20"/>
      <c r="P34" s="20"/>
      <c r="Q34" s="128"/>
      <c r="R34" s="128"/>
      <c r="T34" s="18"/>
      <c r="U34" s="48"/>
      <c r="V34" s="48"/>
      <c r="W34" s="48"/>
      <c r="X34" s="48"/>
    </row>
    <row r="35" spans="2:25" s="10" customFormat="1" ht="19.5" customHeight="1">
      <c r="B35" s="1"/>
      <c r="C35" s="1" t="s">
        <v>198</v>
      </c>
      <c r="D35" s="18"/>
      <c r="E35" s="48"/>
      <c r="F35" s="1"/>
      <c r="G35" s="1"/>
      <c r="H35" s="1"/>
      <c r="I35" s="1"/>
      <c r="J35" s="1"/>
      <c r="K35" s="1"/>
      <c r="L35" s="1"/>
      <c r="M35" s="1"/>
      <c r="N35" s="954" t="s">
        <v>194</v>
      </c>
      <c r="O35" s="954"/>
      <c r="P35" s="960">
        <v>104000</v>
      </c>
      <c r="Q35" s="960"/>
      <c r="R35" s="960"/>
      <c r="S35" s="1" t="s">
        <v>187</v>
      </c>
      <c r="T35" s="27" t="s">
        <v>183</v>
      </c>
      <c r="U35" s="956">
        <f>IF(D36="○",P35,0)</f>
        <v>0</v>
      </c>
      <c r="V35" s="956"/>
      <c r="W35" s="956"/>
      <c r="X35" s="956"/>
      <c r="Y35" s="10" t="s">
        <v>184</v>
      </c>
    </row>
    <row r="36" spans="2:25" s="10" customFormat="1" ht="19.5" customHeight="1">
      <c r="C36" s="16"/>
      <c r="D36" s="247"/>
      <c r="E36" s="957"/>
      <c r="F36" s="958"/>
      <c r="G36" s="958"/>
      <c r="H36" s="958"/>
      <c r="I36" s="958"/>
      <c r="J36" s="958"/>
      <c r="K36" s="958"/>
      <c r="L36" s="958"/>
      <c r="M36" s="958"/>
      <c r="N36" s="958"/>
      <c r="O36" s="958"/>
      <c r="P36" s="958"/>
      <c r="Q36" s="958"/>
      <c r="R36" s="958"/>
      <c r="S36" s="958"/>
      <c r="T36" s="27"/>
      <c r="U36" s="246"/>
      <c r="V36" s="246"/>
      <c r="W36" s="246"/>
      <c r="X36" s="246"/>
    </row>
    <row r="37" spans="2:25" s="10" customFormat="1" ht="30" customHeight="1">
      <c r="C37" s="16"/>
      <c r="D37" s="959" t="s">
        <v>199</v>
      </c>
      <c r="E37" s="959"/>
      <c r="F37" s="959"/>
      <c r="G37" s="959"/>
      <c r="H37" s="959"/>
      <c r="I37" s="959"/>
      <c r="J37" s="959"/>
      <c r="K37" s="959"/>
      <c r="L37" s="959"/>
      <c r="M37" s="959"/>
      <c r="N37" s="959"/>
      <c r="O37" s="959"/>
      <c r="P37" s="959"/>
      <c r="Q37" s="959"/>
      <c r="R37" s="959"/>
      <c r="S37" s="959"/>
      <c r="T37" s="27"/>
      <c r="U37" s="246"/>
      <c r="V37" s="246"/>
      <c r="W37" s="246"/>
      <c r="X37" s="246"/>
    </row>
    <row r="38" spans="2:25" ht="9" customHeight="1">
      <c r="B38" s="15"/>
      <c r="C38" s="15"/>
      <c r="D38" s="18"/>
      <c r="E38" s="128"/>
      <c r="F38" s="128"/>
      <c r="G38" s="128"/>
      <c r="K38" s="19"/>
      <c r="M38" s="20"/>
      <c r="N38" s="20"/>
      <c r="O38" s="20"/>
      <c r="P38" s="20"/>
      <c r="Q38" s="128"/>
      <c r="R38" s="128"/>
      <c r="T38" s="18"/>
      <c r="U38" s="48"/>
      <c r="V38" s="48"/>
      <c r="W38" s="48"/>
      <c r="X38" s="48"/>
    </row>
    <row r="39" spans="2:25" s="10" customFormat="1" ht="19.5" customHeight="1">
      <c r="B39" s="1"/>
      <c r="C39" s="1" t="s">
        <v>200</v>
      </c>
      <c r="D39" s="18"/>
      <c r="E39" s="48"/>
      <c r="F39" s="1"/>
      <c r="G39" s="1"/>
      <c r="H39" s="1"/>
      <c r="I39" s="1"/>
      <c r="J39" s="1"/>
      <c r="K39" s="1"/>
      <c r="L39" s="1"/>
      <c r="M39" s="1"/>
      <c r="N39" s="954" t="s">
        <v>194</v>
      </c>
      <c r="O39" s="954"/>
      <c r="P39" s="960">
        <v>187000</v>
      </c>
      <c r="Q39" s="960"/>
      <c r="R39" s="960"/>
      <c r="S39" s="1" t="s">
        <v>187</v>
      </c>
      <c r="T39" s="27" t="s">
        <v>183</v>
      </c>
      <c r="U39" s="956">
        <f>IF(D40="○",P39,0)</f>
        <v>0</v>
      </c>
      <c r="V39" s="956"/>
      <c r="W39" s="956"/>
      <c r="X39" s="956"/>
      <c r="Y39" s="10" t="s">
        <v>184</v>
      </c>
    </row>
    <row r="40" spans="2:25" s="10" customFormat="1" ht="19.5" customHeight="1">
      <c r="C40" s="16"/>
      <c r="D40" s="247"/>
      <c r="E40" s="957"/>
      <c r="F40" s="958"/>
      <c r="G40" s="958"/>
      <c r="H40" s="958"/>
      <c r="I40" s="958"/>
      <c r="J40" s="958"/>
      <c r="K40" s="958"/>
      <c r="L40" s="958"/>
      <c r="M40" s="958"/>
      <c r="N40" s="958"/>
      <c r="O40" s="958"/>
      <c r="P40" s="958"/>
      <c r="Q40" s="958"/>
      <c r="R40" s="958"/>
      <c r="S40" s="958"/>
      <c r="T40" s="27"/>
      <c r="U40" s="246"/>
      <c r="V40" s="246"/>
      <c r="W40" s="246"/>
      <c r="X40" s="246"/>
    </row>
    <row r="41" spans="2:25" s="10" customFormat="1" ht="30" customHeight="1">
      <c r="C41" s="16"/>
      <c r="D41" s="959" t="s">
        <v>201</v>
      </c>
      <c r="E41" s="959"/>
      <c r="F41" s="959"/>
      <c r="G41" s="959"/>
      <c r="H41" s="959"/>
      <c r="I41" s="959"/>
      <c r="J41" s="959"/>
      <c r="K41" s="959"/>
      <c r="L41" s="959"/>
      <c r="M41" s="959"/>
      <c r="N41" s="959"/>
      <c r="O41" s="959"/>
      <c r="P41" s="959"/>
      <c r="Q41" s="959"/>
      <c r="R41" s="959"/>
      <c r="S41" s="959"/>
      <c r="T41" s="27"/>
      <c r="U41" s="246"/>
      <c r="V41" s="246"/>
      <c r="W41" s="246"/>
      <c r="X41" s="246"/>
    </row>
    <row r="42" spans="2:25" s="10" customFormat="1" ht="19.5" customHeight="1">
      <c r="B42" s="1"/>
      <c r="C42" s="1" t="s">
        <v>202</v>
      </c>
      <c r="D42" s="18"/>
      <c r="E42" s="48"/>
      <c r="F42" s="1"/>
      <c r="G42" s="1"/>
      <c r="H42" s="1"/>
      <c r="I42" s="1"/>
      <c r="J42" s="1"/>
      <c r="K42" s="1"/>
      <c r="L42" s="1"/>
      <c r="M42" s="1"/>
      <c r="N42" s="954" t="s">
        <v>203</v>
      </c>
      <c r="O42" s="954"/>
      <c r="P42" s="954"/>
      <c r="Q42" s="955">
        <v>11800</v>
      </c>
      <c r="R42" s="955"/>
      <c r="S42" s="1" t="s">
        <v>187</v>
      </c>
      <c r="T42" s="27" t="s">
        <v>183</v>
      </c>
      <c r="U42" s="956">
        <f>IF(D43="○",Q42*H43,0)</f>
        <v>0</v>
      </c>
      <c r="V42" s="956"/>
      <c r="W42" s="956"/>
      <c r="X42" s="956"/>
      <c r="Y42" s="10" t="s">
        <v>184</v>
      </c>
    </row>
    <row r="43" spans="2:25" s="10" customFormat="1" ht="19.5" customHeight="1">
      <c r="C43" s="16"/>
      <c r="D43" s="247"/>
      <c r="E43" s="974" t="s">
        <v>204</v>
      </c>
      <c r="F43" s="975"/>
      <c r="G43" s="975"/>
      <c r="H43" s="976"/>
      <c r="I43" s="976"/>
      <c r="J43" s="15" t="s">
        <v>205</v>
      </c>
      <c r="K43" s="248"/>
      <c r="L43" s="248"/>
      <c r="M43" s="248"/>
      <c r="N43" s="248"/>
      <c r="O43" s="248"/>
      <c r="P43" s="248"/>
      <c r="Q43" s="248"/>
      <c r="R43" s="248"/>
      <c r="S43" s="248"/>
      <c r="T43" s="27"/>
      <c r="U43" s="246"/>
      <c r="V43" s="246"/>
      <c r="W43" s="246"/>
      <c r="X43" s="246"/>
    </row>
    <row r="44" spans="2:25" s="10" customFormat="1" ht="40.5" customHeight="1">
      <c r="C44" s="16"/>
      <c r="D44" s="959" t="s">
        <v>623</v>
      </c>
      <c r="E44" s="959"/>
      <c r="F44" s="959"/>
      <c r="G44" s="959"/>
      <c r="H44" s="959"/>
      <c r="I44" s="959"/>
      <c r="J44" s="959"/>
      <c r="K44" s="959"/>
      <c r="L44" s="959"/>
      <c r="M44" s="959"/>
      <c r="N44" s="959"/>
      <c r="O44" s="959"/>
      <c r="P44" s="959"/>
      <c r="Q44" s="959"/>
      <c r="R44" s="959"/>
      <c r="S44" s="959"/>
      <c r="T44" s="27"/>
      <c r="U44" s="246"/>
      <c r="V44" s="246"/>
      <c r="W44" s="246"/>
      <c r="X44" s="246"/>
    </row>
    <row r="45" spans="2:25" ht="9" customHeight="1">
      <c r="B45" s="169"/>
      <c r="C45" s="169"/>
      <c r="D45" s="18"/>
      <c r="E45" s="128"/>
      <c r="F45" s="128"/>
      <c r="G45" s="128"/>
      <c r="K45" s="19"/>
      <c r="Q45" s="128"/>
      <c r="R45" s="128"/>
      <c r="T45" s="18"/>
      <c r="U45" s="48"/>
      <c r="V45" s="48"/>
      <c r="W45" s="48"/>
      <c r="X45" s="48"/>
    </row>
    <row r="46" spans="2:25" ht="19.5" customHeight="1">
      <c r="B46" s="21"/>
      <c r="C46" s="21"/>
      <c r="D46" s="21"/>
      <c r="E46" s="21"/>
      <c r="F46" s="21"/>
      <c r="G46" s="21"/>
      <c r="H46" s="21"/>
      <c r="I46" s="21"/>
      <c r="J46" s="21"/>
      <c r="K46" s="21"/>
      <c r="L46" s="21"/>
      <c r="M46" s="21"/>
      <c r="N46" s="21"/>
      <c r="O46" s="21"/>
      <c r="P46" s="977" t="s">
        <v>207</v>
      </c>
      <c r="Q46" s="977"/>
      <c r="R46" s="977"/>
      <c r="S46" s="977"/>
      <c r="T46" s="27" t="s">
        <v>183</v>
      </c>
      <c r="U46" s="978">
        <f>SUM(U12,U27,U31,U35,U39,U42)</f>
        <v>0</v>
      </c>
      <c r="V46" s="979"/>
      <c r="W46" s="979"/>
      <c r="X46" s="979"/>
      <c r="Y46" s="10" t="s">
        <v>184</v>
      </c>
    </row>
    <row r="47" spans="2:25" ht="9" customHeight="1">
      <c r="B47" s="15"/>
      <c r="C47" s="15"/>
      <c r="D47" s="18"/>
      <c r="E47" s="128"/>
      <c r="F47" s="128"/>
      <c r="G47" s="128"/>
      <c r="K47" s="19"/>
      <c r="M47" s="20"/>
      <c r="N47" s="20"/>
      <c r="O47" s="20"/>
      <c r="P47" s="20"/>
      <c r="Q47" s="128"/>
      <c r="R47" s="128"/>
      <c r="T47" s="18"/>
      <c r="U47" s="48"/>
      <c r="V47" s="48"/>
      <c r="W47" s="48"/>
      <c r="X47" s="48"/>
    </row>
    <row r="48" spans="2:25" ht="15.75" customHeight="1">
      <c r="B48" s="187" t="s">
        <v>208</v>
      </c>
      <c r="C48" s="188"/>
      <c r="D48" s="188"/>
      <c r="E48" s="188"/>
      <c r="F48" s="188"/>
      <c r="G48" s="188"/>
      <c r="H48" s="188"/>
      <c r="I48" s="188"/>
      <c r="J48" s="188"/>
      <c r="K48" s="188"/>
      <c r="L48" s="188"/>
      <c r="M48" s="188"/>
      <c r="N48" s="188"/>
      <c r="O48" s="188"/>
      <c r="P48" s="188"/>
      <c r="Q48" s="188"/>
      <c r="R48" s="188"/>
      <c r="S48" s="188"/>
      <c r="T48" s="188"/>
      <c r="U48" s="188"/>
      <c r="V48" s="188"/>
      <c r="W48" s="188"/>
      <c r="X48" s="188"/>
      <c r="Y48" s="188"/>
    </row>
    <row r="49" spans="2:25" ht="11.1" customHeight="1">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row>
    <row r="50" spans="2:25" ht="11.25" customHeight="1">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row>
  </sheetData>
  <dataConsolidate/>
  <mergeCells count="54">
    <mergeCell ref="P46:S46"/>
    <mergeCell ref="U46:X46"/>
    <mergeCell ref="N42:P42"/>
    <mergeCell ref="Q42:R42"/>
    <mergeCell ref="U42:X42"/>
    <mergeCell ref="E43:G43"/>
    <mergeCell ref="H43:I43"/>
    <mergeCell ref="D44:S44"/>
    <mergeCell ref="D37:S37"/>
    <mergeCell ref="N39:O39"/>
    <mergeCell ref="P39:R39"/>
    <mergeCell ref="U39:X39"/>
    <mergeCell ref="E40:S40"/>
    <mergeCell ref="D41:S41"/>
    <mergeCell ref="E32:S32"/>
    <mergeCell ref="D33:S33"/>
    <mergeCell ref="N35:O35"/>
    <mergeCell ref="P35:R35"/>
    <mergeCell ref="U35:X35"/>
    <mergeCell ref="E36:S36"/>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D20:T20"/>
    <mergeCell ref="B21:C21"/>
    <mergeCell ref="E21:G21"/>
    <mergeCell ref="L21:O21"/>
    <mergeCell ref="P21:Q21"/>
    <mergeCell ref="R21:S21"/>
    <mergeCell ref="U12:X12"/>
    <mergeCell ref="D13:Y15"/>
    <mergeCell ref="D17:T17"/>
    <mergeCell ref="B18:C18"/>
    <mergeCell ref="E18:G18"/>
    <mergeCell ref="L18:O18"/>
    <mergeCell ref="P18:Q18"/>
    <mergeCell ref="R18:S18"/>
    <mergeCell ref="C9:X10"/>
    <mergeCell ref="A3:Y3"/>
    <mergeCell ref="N6:Y6"/>
    <mergeCell ref="C8:I8"/>
    <mergeCell ref="J8:K8"/>
    <mergeCell ref="L8:M8"/>
  </mergeCells>
  <phoneticPr fontId="4"/>
  <conditionalFormatting sqref="P18:Q18">
    <cfRule type="expression" dxfId="14" priority="3" stopIfTrue="1">
      <formula>AND($J$8&gt;=1,$J$8&lt;8)</formula>
    </cfRule>
  </conditionalFormatting>
  <conditionalFormatting sqref="P21:Q21">
    <cfRule type="expression" dxfId="13" priority="2" stopIfTrue="1">
      <formula>AND($J$8&gt;=8,$J$8&lt;15)</formula>
    </cfRule>
  </conditionalFormatting>
  <conditionalFormatting sqref="P24:Q24">
    <cfRule type="expression" dxfId="12"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5"/>
      <c r="AA1" s="1" t="s">
        <v>362</v>
      </c>
    </row>
    <row r="2" spans="1:29" ht="9" customHeight="1"/>
    <row r="3" spans="1:29" ht="18.75" customHeight="1">
      <c r="A3" s="969" t="s">
        <v>363</v>
      </c>
      <c r="B3" s="969"/>
      <c r="C3" s="969"/>
      <c r="D3" s="969"/>
      <c r="E3" s="969"/>
      <c r="F3" s="969"/>
      <c r="G3" s="969"/>
      <c r="H3" s="969"/>
      <c r="I3" s="969"/>
      <c r="J3" s="969"/>
      <c r="K3" s="969"/>
      <c r="L3" s="969"/>
      <c r="M3" s="969"/>
      <c r="N3" s="969"/>
      <c r="O3" s="969"/>
      <c r="P3" s="969"/>
      <c r="Q3" s="969"/>
      <c r="R3" s="969"/>
      <c r="S3" s="969"/>
      <c r="T3" s="969"/>
      <c r="U3" s="969"/>
      <c r="V3" s="969"/>
      <c r="W3" s="969"/>
      <c r="X3" s="969"/>
      <c r="Y3" s="969"/>
      <c r="AA3" s="1" t="s">
        <v>176</v>
      </c>
    </row>
    <row r="4" spans="1:29" ht="9" customHeight="1"/>
    <row r="5" spans="1:29" ht="18.75" customHeight="1">
      <c r="L5" s="10"/>
      <c r="N5" s="73" t="s">
        <v>364</v>
      </c>
    </row>
    <row r="6" spans="1:29" ht="18.75" customHeight="1">
      <c r="N6" s="1233"/>
      <c r="O6" s="1233"/>
      <c r="P6" s="1233"/>
      <c r="Q6" s="1233"/>
      <c r="R6" s="1233"/>
      <c r="S6" s="1233"/>
      <c r="T6" s="1233"/>
      <c r="U6" s="1233"/>
      <c r="V6" s="1233"/>
      <c r="W6" s="1233"/>
      <c r="X6" s="1233"/>
      <c r="Y6" s="1233"/>
    </row>
    <row r="7" spans="1:29" ht="18.75" customHeight="1">
      <c r="A7" s="1" t="s">
        <v>365</v>
      </c>
      <c r="I7" s="146"/>
      <c r="J7" s="1" t="s">
        <v>366</v>
      </c>
      <c r="N7" s="19"/>
      <c r="O7" s="19"/>
      <c r="P7" s="19"/>
      <c r="Q7" s="19"/>
      <c r="R7" s="19"/>
      <c r="S7" s="19"/>
      <c r="T7" s="19"/>
      <c r="U7" s="19"/>
      <c r="V7" s="19"/>
      <c r="W7" s="19"/>
      <c r="X7" s="19"/>
      <c r="Y7" s="19"/>
    </row>
    <row r="8" spans="1:29" ht="18.75" customHeight="1">
      <c r="A8" s="1" t="s">
        <v>46</v>
      </c>
      <c r="B8" s="968" t="s">
        <v>367</v>
      </c>
      <c r="C8" s="968"/>
      <c r="D8" s="968"/>
      <c r="E8" s="968"/>
      <c r="F8" s="968"/>
      <c r="G8" s="968"/>
      <c r="H8" s="968"/>
      <c r="I8" s="968"/>
      <c r="J8" s="968"/>
      <c r="K8" s="968"/>
      <c r="L8" s="968"/>
      <c r="M8" s="968"/>
      <c r="N8" s="968"/>
      <c r="O8" s="968"/>
      <c r="P8" s="968"/>
      <c r="Q8" s="968"/>
      <c r="R8" s="968"/>
      <c r="S8" s="968"/>
      <c r="T8" s="968"/>
      <c r="U8" s="968"/>
      <c r="V8" s="968"/>
      <c r="W8" s="968"/>
      <c r="X8" s="968"/>
      <c r="Y8" s="968"/>
    </row>
    <row r="9" spans="1:29" ht="18.75" customHeight="1">
      <c r="B9" s="968"/>
      <c r="C9" s="968"/>
      <c r="D9" s="968"/>
      <c r="E9" s="968"/>
      <c r="F9" s="968"/>
      <c r="G9" s="968"/>
      <c r="H9" s="968"/>
      <c r="I9" s="968"/>
      <c r="J9" s="968"/>
      <c r="K9" s="968"/>
      <c r="L9" s="968"/>
      <c r="M9" s="968"/>
      <c r="N9" s="968"/>
      <c r="O9" s="968"/>
      <c r="P9" s="968"/>
      <c r="Q9" s="968"/>
      <c r="R9" s="968"/>
      <c r="S9" s="968"/>
      <c r="T9" s="968"/>
      <c r="U9" s="968"/>
      <c r="V9" s="968"/>
      <c r="W9" s="968"/>
      <c r="X9" s="968"/>
      <c r="Y9" s="968"/>
    </row>
    <row r="10" spans="1:29" ht="18.75" customHeight="1">
      <c r="N10" s="19"/>
      <c r="O10" s="19"/>
      <c r="P10" s="19"/>
      <c r="Q10" s="19"/>
      <c r="R10" s="19"/>
      <c r="S10" s="19"/>
      <c r="T10" s="19"/>
      <c r="U10" s="19"/>
      <c r="V10" s="19"/>
      <c r="W10" s="19"/>
      <c r="X10" s="19"/>
      <c r="Y10" s="19"/>
    </row>
    <row r="11" spans="1:29" ht="15" customHeight="1">
      <c r="A11" s="1" t="s">
        <v>368</v>
      </c>
    </row>
    <row r="12" spans="1:29" ht="15" customHeight="1">
      <c r="A12" s="1" t="s">
        <v>369</v>
      </c>
      <c r="AC12" s="1" t="s">
        <v>517</v>
      </c>
    </row>
    <row r="13" spans="1:29" ht="15" customHeight="1">
      <c r="B13" s="1234" t="s">
        <v>370</v>
      </c>
      <c r="C13" s="1235"/>
      <c r="D13" s="1235"/>
      <c r="E13" s="1235"/>
      <c r="F13" s="1235"/>
      <c r="G13" s="1235"/>
      <c r="H13" s="1235"/>
      <c r="I13" s="1235"/>
      <c r="J13" s="1235"/>
      <c r="K13" s="1235"/>
      <c r="L13" s="1236"/>
      <c r="M13" s="1240" t="s">
        <v>371</v>
      </c>
      <c r="N13" s="1241"/>
      <c r="O13" s="1241"/>
      <c r="P13" s="1241"/>
      <c r="Q13" s="1241"/>
      <c r="R13" s="1241"/>
      <c r="S13" s="1241"/>
      <c r="T13" s="1241"/>
      <c r="U13" s="1241"/>
      <c r="V13" s="1241"/>
      <c r="W13" s="1241"/>
      <c r="X13" s="1241"/>
      <c r="Y13" s="1242"/>
    </row>
    <row r="14" spans="1:29" ht="15" customHeight="1">
      <c r="B14" s="1237"/>
      <c r="C14" s="1238"/>
      <c r="D14" s="1238"/>
      <c r="E14" s="1238"/>
      <c r="F14" s="1238"/>
      <c r="G14" s="1238"/>
      <c r="H14" s="1238"/>
      <c r="I14" s="1238"/>
      <c r="J14" s="1238"/>
      <c r="K14" s="1238"/>
      <c r="L14" s="1239"/>
      <c r="M14" s="1240" t="s">
        <v>372</v>
      </c>
      <c r="N14" s="1241"/>
      <c r="O14" s="1241"/>
      <c r="P14" s="1242"/>
      <c r="Q14" s="1240" t="s">
        <v>373</v>
      </c>
      <c r="R14" s="1241"/>
      <c r="S14" s="1241"/>
      <c r="T14" s="1242"/>
      <c r="U14" s="1240" t="s">
        <v>374</v>
      </c>
      <c r="V14" s="1241"/>
      <c r="W14" s="1241"/>
      <c r="X14" s="1241"/>
      <c r="Y14" s="1242"/>
    </row>
    <row r="15" spans="1:29" ht="15" customHeight="1">
      <c r="B15" s="74" t="s">
        <v>375</v>
      </c>
      <c r="C15" s="53"/>
      <c r="D15" s="53"/>
      <c r="E15" s="53"/>
      <c r="F15" s="53"/>
      <c r="G15" s="53"/>
      <c r="H15" s="53"/>
      <c r="I15" s="53"/>
      <c r="J15" s="53"/>
      <c r="K15" s="53"/>
      <c r="L15" s="53"/>
      <c r="M15" s="1252"/>
      <c r="N15" s="1253"/>
      <c r="O15" s="1253"/>
      <c r="P15" s="147" t="s">
        <v>376</v>
      </c>
      <c r="Q15" s="1252"/>
      <c r="R15" s="1253"/>
      <c r="S15" s="1253"/>
      <c r="T15" s="23" t="s">
        <v>376</v>
      </c>
      <c r="U15" s="51" t="s">
        <v>377</v>
      </c>
      <c r="V15" s="1244">
        <f>SUM(M15+Q15)</f>
        <v>0</v>
      </c>
      <c r="W15" s="1244"/>
      <c r="X15" s="1244"/>
      <c r="Y15" s="23" t="s">
        <v>378</v>
      </c>
    </row>
    <row r="16" spans="1:29" ht="15" customHeight="1">
      <c r="B16" s="74" t="s">
        <v>379</v>
      </c>
      <c r="C16" s="53"/>
      <c r="D16" s="53"/>
      <c r="E16" s="53"/>
      <c r="F16" s="53"/>
      <c r="G16" s="53"/>
      <c r="H16" s="53"/>
      <c r="I16" s="53"/>
      <c r="J16" s="53"/>
      <c r="K16" s="53"/>
      <c r="L16" s="53"/>
      <c r="M16" s="1252"/>
      <c r="N16" s="1253"/>
      <c r="O16" s="1253"/>
      <c r="P16" s="147" t="s">
        <v>376</v>
      </c>
      <c r="Q16" s="1252"/>
      <c r="R16" s="1253"/>
      <c r="S16" s="1253"/>
      <c r="T16" s="23" t="s">
        <v>376</v>
      </c>
      <c r="U16" s="148"/>
      <c r="V16" s="1244">
        <f>SUM(M16+Q16)</f>
        <v>0</v>
      </c>
      <c r="W16" s="1244"/>
      <c r="X16" s="1244"/>
      <c r="Y16" s="23" t="s">
        <v>378</v>
      </c>
    </row>
    <row r="17" spans="1:25" ht="15" customHeight="1">
      <c r="B17" s="74" t="s">
        <v>380</v>
      </c>
      <c r="C17" s="53"/>
      <c r="D17" s="53"/>
      <c r="E17" s="53"/>
      <c r="F17" s="53"/>
      <c r="G17" s="53"/>
      <c r="H17" s="53"/>
      <c r="I17" s="53"/>
      <c r="J17" s="53"/>
      <c r="K17" s="53"/>
      <c r="L17" s="53"/>
      <c r="M17" s="1243">
        <f>SUM(M15:O16)</f>
        <v>0</v>
      </c>
      <c r="N17" s="1244"/>
      <c r="O17" s="1244"/>
      <c r="P17" s="147" t="s">
        <v>376</v>
      </c>
      <c r="Q17" s="1245">
        <f>SUM(Q15:S16)</f>
        <v>0</v>
      </c>
      <c r="R17" s="1246"/>
      <c r="S17" s="1246"/>
      <c r="T17" s="149" t="s">
        <v>376</v>
      </c>
      <c r="U17" s="150" t="s">
        <v>381</v>
      </c>
      <c r="V17" s="1246">
        <f>SUM(V15:X16)</f>
        <v>0</v>
      </c>
      <c r="W17" s="1246"/>
      <c r="X17" s="1246"/>
      <c r="Y17" s="23" t="s">
        <v>378</v>
      </c>
    </row>
    <row r="18" spans="1:25" ht="12" customHeight="1">
      <c r="B18" s="73" t="s">
        <v>382</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47" t="s">
        <v>383</v>
      </c>
      <c r="C19" s="1248"/>
      <c r="D19" s="1248"/>
      <c r="E19" s="1248"/>
      <c r="F19" s="1248"/>
      <c r="G19" s="1248"/>
      <c r="H19" s="1248"/>
      <c r="I19" s="1248"/>
      <c r="J19" s="1248"/>
      <c r="K19" s="1248"/>
      <c r="L19" s="1248"/>
      <c r="M19" s="1248"/>
      <c r="N19" s="1248"/>
      <c r="O19" s="1248"/>
      <c r="P19" s="1248"/>
      <c r="Q19" s="1248"/>
      <c r="R19" s="1248"/>
      <c r="S19" s="1248"/>
      <c r="T19" s="1248"/>
      <c r="U19" s="1248"/>
      <c r="V19" s="1248"/>
      <c r="W19" s="1248"/>
      <c r="X19" s="1248"/>
      <c r="Y19" s="1248"/>
    </row>
    <row r="20" spans="1:25" ht="12" customHeight="1">
      <c r="C20" s="73" t="s">
        <v>384</v>
      </c>
    </row>
    <row r="21" spans="1:25" ht="9" customHeight="1"/>
    <row r="22" spans="1:25" ht="15" customHeight="1">
      <c r="A22" s="1" t="s">
        <v>385</v>
      </c>
    </row>
    <row r="23" spans="1:25" ht="15" customHeight="1">
      <c r="B23" s="1" t="s">
        <v>386</v>
      </c>
    </row>
    <row r="24" spans="1:25" ht="15" customHeight="1">
      <c r="B24" s="74" t="s">
        <v>387</v>
      </c>
      <c r="C24" s="75"/>
      <c r="D24" s="75"/>
      <c r="E24" s="75"/>
      <c r="F24" s="75"/>
      <c r="G24" s="75"/>
      <c r="H24" s="75"/>
      <c r="I24" s="76"/>
      <c r="J24" s="1249">
        <f>M17</f>
        <v>0</v>
      </c>
      <c r="K24" s="1250"/>
      <c r="L24" s="1250"/>
      <c r="M24" s="1250"/>
      <c r="N24" s="57" t="s">
        <v>378</v>
      </c>
      <c r="O24" s="74" t="s">
        <v>388</v>
      </c>
      <c r="P24" s="53"/>
      <c r="Q24" s="53"/>
      <c r="R24" s="57"/>
      <c r="S24" s="94" t="s">
        <v>389</v>
      </c>
      <c r="T24" s="1251">
        <f>ROUND(J24/12,3)</f>
        <v>0</v>
      </c>
      <c r="U24" s="1251"/>
      <c r="V24" s="1251"/>
      <c r="W24" s="1251"/>
      <c r="X24" s="1251"/>
      <c r="Y24" s="57" t="s">
        <v>378</v>
      </c>
    </row>
    <row r="25" spans="1:25" ht="15" customHeight="1">
      <c r="B25" s="74" t="s">
        <v>390</v>
      </c>
      <c r="C25" s="75"/>
      <c r="D25" s="75"/>
      <c r="E25" s="75"/>
      <c r="F25" s="75"/>
      <c r="G25" s="75"/>
      <c r="H25" s="75"/>
      <c r="I25" s="76"/>
      <c r="J25" s="1249">
        <f>Q17</f>
        <v>0</v>
      </c>
      <c r="K25" s="1250"/>
      <c r="L25" s="1250"/>
      <c r="M25" s="1250"/>
      <c r="N25" s="57" t="s">
        <v>378</v>
      </c>
      <c r="O25" s="74" t="s">
        <v>388</v>
      </c>
      <c r="P25" s="53"/>
      <c r="Q25" s="53"/>
      <c r="R25" s="57"/>
      <c r="S25" s="94" t="s">
        <v>391</v>
      </c>
      <c r="T25" s="1251">
        <f>ROUND(J25/12,3)</f>
        <v>0</v>
      </c>
      <c r="U25" s="1251"/>
      <c r="V25" s="1251"/>
      <c r="W25" s="1251"/>
      <c r="X25" s="1251"/>
      <c r="Y25" s="57" t="s">
        <v>378</v>
      </c>
    </row>
    <row r="26" spans="1:25" ht="15" customHeight="1">
      <c r="B26" s="79"/>
      <c r="C26" s="79"/>
      <c r="D26" s="79"/>
      <c r="E26" s="79"/>
      <c r="F26" s="80"/>
      <c r="G26" s="80"/>
      <c r="H26" s="62"/>
      <c r="I26" s="79"/>
      <c r="J26" s="79"/>
      <c r="K26" s="79"/>
      <c r="L26" s="79"/>
      <c r="M26" s="74"/>
      <c r="N26" s="53"/>
      <c r="O26" s="53"/>
      <c r="P26" s="53" t="s">
        <v>374</v>
      </c>
      <c r="Q26" s="131"/>
      <c r="R26" s="51"/>
      <c r="S26" s="131"/>
      <c r="T26" s="151"/>
      <c r="U26" s="1264">
        <f>SUM(T24:X25)</f>
        <v>0</v>
      </c>
      <c r="V26" s="1265"/>
      <c r="W26" s="1265"/>
      <c r="X26" s="1265"/>
      <c r="Y26" s="57" t="s">
        <v>378</v>
      </c>
    </row>
    <row r="27" spans="1:25" ht="15" customHeight="1">
      <c r="B27" s="19"/>
      <c r="C27" s="19"/>
      <c r="D27" s="19"/>
      <c r="E27" s="19"/>
      <c r="F27" s="82"/>
      <c r="G27" s="82"/>
      <c r="I27" s="19"/>
      <c r="J27" s="19"/>
      <c r="K27" s="19"/>
      <c r="L27" s="19"/>
      <c r="M27" s="74" t="s">
        <v>392</v>
      </c>
      <c r="N27" s="53"/>
      <c r="O27" s="53"/>
      <c r="P27" s="53"/>
      <c r="Q27" s="131"/>
      <c r="R27" s="51"/>
      <c r="S27" s="131"/>
      <c r="T27" s="94" t="s">
        <v>393</v>
      </c>
      <c r="U27" s="1266">
        <f>ROUND(IF(T24=0,IF(J25=0,0,T25),IF(J25=0,T24,(T24+T25)/2)),0)</f>
        <v>0</v>
      </c>
      <c r="V27" s="1255"/>
      <c r="W27" s="1255"/>
      <c r="X27" s="1255"/>
      <c r="Y27" s="57" t="s">
        <v>376</v>
      </c>
    </row>
    <row r="28" spans="1:25" ht="9" customHeight="1"/>
    <row r="29" spans="1:25" ht="15" customHeight="1">
      <c r="B29" s="1" t="s">
        <v>394</v>
      </c>
      <c r="T29" s="19"/>
    </row>
    <row r="30" spans="1:25" ht="15" customHeight="1">
      <c r="B30" s="74" t="s">
        <v>387</v>
      </c>
      <c r="C30" s="75"/>
      <c r="D30" s="75"/>
      <c r="E30" s="75"/>
      <c r="F30" s="75"/>
      <c r="G30" s="75"/>
      <c r="H30" s="75"/>
      <c r="I30" s="76"/>
      <c r="J30" s="1254">
        <f>M15</f>
        <v>0</v>
      </c>
      <c r="K30" s="1255"/>
      <c r="L30" s="1255"/>
      <c r="M30" s="1255"/>
      <c r="N30" s="57" t="s">
        <v>378</v>
      </c>
      <c r="O30" s="74" t="s">
        <v>388</v>
      </c>
      <c r="P30" s="53"/>
      <c r="Q30" s="53"/>
      <c r="R30" s="57"/>
      <c r="S30" s="94" t="s">
        <v>395</v>
      </c>
      <c r="T30" s="1251">
        <f>ROUND(J30/12,3)</f>
        <v>0</v>
      </c>
      <c r="U30" s="1251"/>
      <c r="V30" s="1251"/>
      <c r="W30" s="1251"/>
      <c r="X30" s="1251"/>
      <c r="Y30" s="57" t="s">
        <v>378</v>
      </c>
    </row>
    <row r="31" spans="1:25" ht="15" customHeight="1">
      <c r="B31" s="74" t="s">
        <v>390</v>
      </c>
      <c r="C31" s="75"/>
      <c r="D31" s="75"/>
      <c r="E31" s="75"/>
      <c r="F31" s="75"/>
      <c r="G31" s="75"/>
      <c r="H31" s="75"/>
      <c r="I31" s="76"/>
      <c r="J31" s="1254">
        <f>Q15</f>
        <v>0</v>
      </c>
      <c r="K31" s="1255"/>
      <c r="L31" s="1255"/>
      <c r="M31" s="1255"/>
      <c r="N31" s="57" t="s">
        <v>378</v>
      </c>
      <c r="O31" s="74" t="s">
        <v>388</v>
      </c>
      <c r="P31" s="53"/>
      <c r="Q31" s="53"/>
      <c r="R31" s="57"/>
      <c r="S31" s="94" t="s">
        <v>396</v>
      </c>
      <c r="T31" s="1251">
        <f>ROUND(J31/12,3)</f>
        <v>0</v>
      </c>
      <c r="U31" s="1251"/>
      <c r="V31" s="1251"/>
      <c r="W31" s="1251"/>
      <c r="X31" s="1251"/>
      <c r="Y31" s="57" t="s">
        <v>378</v>
      </c>
    </row>
    <row r="32" spans="1:25" ht="12" customHeight="1">
      <c r="B32" s="1256" t="s">
        <v>397</v>
      </c>
      <c r="C32" s="1256"/>
      <c r="D32" s="1256"/>
      <c r="E32" s="1256"/>
      <c r="F32" s="1256"/>
      <c r="G32" s="1256"/>
      <c r="H32" s="1256"/>
      <c r="I32" s="1256"/>
      <c r="J32" s="1256"/>
      <c r="K32" s="1256"/>
      <c r="L32" s="1256"/>
      <c r="M32" s="1256"/>
      <c r="N32" s="1256"/>
      <c r="O32" s="1256"/>
      <c r="P32" s="1256"/>
      <c r="Q32" s="1256"/>
      <c r="R32" s="1256"/>
      <c r="S32" s="1256"/>
      <c r="T32" s="1256"/>
      <c r="U32" s="1256"/>
      <c r="V32" s="1256"/>
      <c r="W32" s="1256"/>
      <c r="X32" s="1256"/>
      <c r="Y32" s="1256"/>
    </row>
    <row r="33" spans="1:25" ht="12" customHeight="1">
      <c r="B33" s="1257"/>
      <c r="C33" s="1257"/>
      <c r="D33" s="1257"/>
      <c r="E33" s="1257"/>
      <c r="F33" s="1257"/>
      <c r="G33" s="1257"/>
      <c r="H33" s="1257"/>
      <c r="I33" s="1257"/>
      <c r="J33" s="1257"/>
      <c r="K33" s="1257"/>
      <c r="L33" s="1257"/>
      <c r="M33" s="1257"/>
      <c r="N33" s="1257"/>
      <c r="O33" s="1257"/>
      <c r="P33" s="1257"/>
      <c r="Q33" s="1257"/>
      <c r="R33" s="1257"/>
      <c r="S33" s="1257"/>
      <c r="T33" s="1257"/>
      <c r="U33" s="1257"/>
      <c r="V33" s="1257"/>
      <c r="W33" s="1257"/>
      <c r="X33" s="1257"/>
      <c r="Y33" s="1257"/>
    </row>
    <row r="34" spans="1:25" ht="12" customHeight="1">
      <c r="B34" s="1258" t="s">
        <v>398</v>
      </c>
      <c r="C34" s="1258"/>
      <c r="D34" s="1258"/>
      <c r="E34" s="1258"/>
      <c r="F34" s="1258"/>
      <c r="G34" s="1258"/>
      <c r="H34" s="1258"/>
      <c r="I34" s="1258"/>
      <c r="J34" s="1258"/>
      <c r="K34" s="1258"/>
      <c r="L34" s="1258"/>
      <c r="M34" s="1258"/>
      <c r="N34" s="1258"/>
      <c r="O34" s="1258"/>
      <c r="P34" s="1258"/>
      <c r="Q34" s="1258"/>
      <c r="R34" s="1258"/>
      <c r="S34" s="1258"/>
      <c r="T34" s="1258"/>
      <c r="U34" s="1258"/>
      <c r="V34" s="1258"/>
      <c r="W34" s="1258"/>
      <c r="X34" s="1258"/>
      <c r="Y34" s="1258"/>
    </row>
    <row r="35" spans="1:25" ht="12" customHeight="1">
      <c r="B35" s="1259"/>
      <c r="C35" s="1259"/>
      <c r="D35" s="1259"/>
      <c r="E35" s="1259"/>
      <c r="F35" s="1259"/>
      <c r="G35" s="1259"/>
      <c r="H35" s="1259"/>
      <c r="I35" s="1259"/>
      <c r="J35" s="1259"/>
      <c r="K35" s="1259"/>
      <c r="L35" s="1259"/>
      <c r="M35" s="1259"/>
      <c r="N35" s="1259"/>
      <c r="O35" s="1259"/>
      <c r="P35" s="1259"/>
      <c r="Q35" s="1259"/>
      <c r="R35" s="1259"/>
      <c r="S35" s="1259"/>
      <c r="T35" s="1259"/>
      <c r="U35" s="1259"/>
      <c r="V35" s="1259"/>
      <c r="W35" s="1259"/>
      <c r="X35" s="1259"/>
      <c r="Y35" s="1259"/>
    </row>
    <row r="36" spans="1:25" ht="9" customHeight="1">
      <c r="A36" s="73"/>
    </row>
    <row r="37" spans="1:25" ht="15" customHeight="1">
      <c r="A37" s="1" t="s">
        <v>399</v>
      </c>
    </row>
    <row r="38" spans="1:25" ht="15" customHeight="1">
      <c r="B38" s="74" t="s">
        <v>400</v>
      </c>
      <c r="C38" s="75"/>
      <c r="D38" s="75"/>
      <c r="E38" s="75"/>
      <c r="F38" s="75"/>
      <c r="G38" s="75"/>
      <c r="H38" s="75"/>
      <c r="I38" s="76"/>
      <c r="J38" s="1260"/>
      <c r="K38" s="1261"/>
      <c r="L38" s="1261"/>
      <c r="M38" s="1261"/>
      <c r="N38" s="57" t="s">
        <v>378</v>
      </c>
      <c r="O38" s="77" t="s">
        <v>401</v>
      </c>
      <c r="P38" s="53"/>
      <c r="Q38" s="53"/>
      <c r="R38" s="53"/>
      <c r="S38" s="132"/>
      <c r="T38" s="78"/>
      <c r="U38" s="1262"/>
      <c r="V38" s="1263"/>
      <c r="W38" s="1263"/>
      <c r="X38" s="1263"/>
      <c r="Y38" s="57" t="s">
        <v>378</v>
      </c>
    </row>
    <row r="39" spans="1:25" ht="15" customHeight="1">
      <c r="B39" s="74" t="s">
        <v>402</v>
      </c>
      <c r="C39" s="75"/>
      <c r="D39" s="75"/>
      <c r="E39" s="75"/>
      <c r="F39" s="75"/>
      <c r="G39" s="75"/>
      <c r="H39" s="75"/>
      <c r="I39" s="76"/>
      <c r="J39" s="1260"/>
      <c r="K39" s="1261"/>
      <c r="L39" s="1261"/>
      <c r="M39" s="1261"/>
      <c r="N39" s="57" t="s">
        <v>378</v>
      </c>
      <c r="O39" s="77" t="s">
        <v>403</v>
      </c>
      <c r="P39" s="53"/>
      <c r="Q39" s="53"/>
      <c r="R39" s="53"/>
      <c r="S39" s="132"/>
      <c r="T39" s="78"/>
      <c r="U39" s="1262"/>
      <c r="V39" s="1263"/>
      <c r="W39" s="1263"/>
      <c r="X39" s="1263"/>
      <c r="Y39" s="57" t="s">
        <v>378</v>
      </c>
    </row>
    <row r="40" spans="1:25" ht="15" customHeight="1">
      <c r="B40" s="79"/>
      <c r="C40" s="79"/>
      <c r="D40" s="79"/>
      <c r="E40" s="79"/>
      <c r="F40" s="80"/>
      <c r="G40" s="80"/>
      <c r="H40" s="62"/>
      <c r="I40" s="79"/>
      <c r="J40" s="79"/>
      <c r="K40" s="79"/>
      <c r="L40" s="79"/>
      <c r="M40" s="74"/>
      <c r="N40" s="53"/>
      <c r="O40" s="53"/>
      <c r="P40" s="53" t="s">
        <v>374</v>
      </c>
      <c r="Q40" s="131"/>
      <c r="R40" s="51"/>
      <c r="S40" s="131"/>
      <c r="T40" s="81"/>
      <c r="U40" s="1275">
        <f>SUM(U38:X39)</f>
        <v>0</v>
      </c>
      <c r="V40" s="1276"/>
      <c r="W40" s="1276"/>
      <c r="X40" s="1276"/>
      <c r="Y40" s="57" t="s">
        <v>378</v>
      </c>
    </row>
    <row r="41" spans="1:25" ht="15" customHeight="1">
      <c r="B41" s="19"/>
      <c r="C41" s="19"/>
      <c r="D41" s="19"/>
      <c r="E41" s="19"/>
      <c r="F41" s="82"/>
      <c r="G41" s="82"/>
      <c r="I41" s="19"/>
      <c r="J41" s="19"/>
      <c r="K41" s="19"/>
      <c r="L41" s="19"/>
      <c r="M41" s="83" t="s">
        <v>404</v>
      </c>
      <c r="N41" s="53"/>
      <c r="O41" s="53"/>
      <c r="P41" s="53"/>
      <c r="Q41" s="131"/>
      <c r="R41" s="51"/>
      <c r="S41" s="131"/>
      <c r="T41" s="132"/>
      <c r="U41" s="1277" t="e">
        <f>ROUNDDOWN(U40/(J38+J39),3)</f>
        <v>#DIV/0!</v>
      </c>
      <c r="V41" s="1278"/>
      <c r="W41" s="1278"/>
      <c r="X41" s="1278"/>
      <c r="Y41" s="57"/>
    </row>
    <row r="42" spans="1:25" ht="6" customHeight="1">
      <c r="B42" s="19"/>
      <c r="C42" s="19"/>
      <c r="D42" s="19"/>
      <c r="E42" s="19"/>
      <c r="F42" s="82"/>
      <c r="G42" s="82"/>
      <c r="I42" s="19"/>
      <c r="J42" s="19"/>
      <c r="K42" s="19"/>
      <c r="L42" s="19"/>
      <c r="M42" s="12"/>
      <c r="Q42" s="19"/>
      <c r="R42" s="129"/>
      <c r="S42" s="19"/>
      <c r="T42" s="19"/>
      <c r="U42" s="84"/>
      <c r="V42" s="85"/>
      <c r="W42" s="85"/>
      <c r="X42" s="85"/>
    </row>
    <row r="43" spans="1:25" ht="12" customHeight="1">
      <c r="B43" s="1279" t="s">
        <v>405</v>
      </c>
      <c r="C43" s="1279"/>
      <c r="D43" s="1279"/>
      <c r="E43" s="1279"/>
      <c r="F43" s="1279"/>
      <c r="G43" s="1279"/>
      <c r="H43" s="1279"/>
      <c r="I43" s="1279"/>
      <c r="J43" s="1279"/>
      <c r="K43" s="1279"/>
      <c r="L43" s="1279"/>
      <c r="M43" s="1279"/>
      <c r="N43" s="1279"/>
      <c r="O43" s="1279"/>
      <c r="P43" s="1279"/>
      <c r="Q43" s="1279"/>
      <c r="R43" s="1279"/>
      <c r="S43" s="1279"/>
      <c r="T43" s="1279"/>
      <c r="U43" s="1279"/>
      <c r="V43" s="1279"/>
      <c r="W43" s="1279"/>
      <c r="X43" s="1279"/>
      <c r="Y43" s="1279"/>
    </row>
    <row r="44" spans="1:25" ht="12" customHeight="1">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row>
    <row r="45" spans="1:25" ht="15" customHeight="1">
      <c r="A45" s="1" t="s">
        <v>406</v>
      </c>
    </row>
    <row r="46" spans="1:25" ht="15" customHeight="1">
      <c r="B46" s="1234" t="s">
        <v>370</v>
      </c>
      <c r="C46" s="1235"/>
      <c r="D46" s="1235"/>
      <c r="E46" s="1235"/>
      <c r="F46" s="1235"/>
      <c r="G46" s="1235"/>
      <c r="H46" s="1235"/>
      <c r="I46" s="1235"/>
      <c r="J46" s="1235"/>
      <c r="K46" s="1235"/>
      <c r="L46" s="1236"/>
      <c r="M46" s="1240" t="s">
        <v>371</v>
      </c>
      <c r="N46" s="1241"/>
      <c r="O46" s="1241"/>
      <c r="P46" s="1241"/>
      <c r="Q46" s="1241"/>
      <c r="R46" s="1241"/>
      <c r="S46" s="1241"/>
      <c r="T46" s="1241"/>
      <c r="U46" s="1241"/>
      <c r="V46" s="1241"/>
      <c r="W46" s="1241"/>
      <c r="X46" s="1241"/>
      <c r="Y46" s="1242"/>
    </row>
    <row r="47" spans="1:25" ht="15" customHeight="1">
      <c r="B47" s="1237"/>
      <c r="C47" s="1238"/>
      <c r="D47" s="1238"/>
      <c r="E47" s="1238"/>
      <c r="F47" s="1238"/>
      <c r="G47" s="1238"/>
      <c r="H47" s="1238"/>
      <c r="I47" s="1238"/>
      <c r="J47" s="1238"/>
      <c r="K47" s="1238"/>
      <c r="L47" s="1239"/>
      <c r="M47" s="1240" t="s">
        <v>372</v>
      </c>
      <c r="N47" s="1241"/>
      <c r="O47" s="1241"/>
      <c r="P47" s="1242"/>
      <c r="Q47" s="1240" t="s">
        <v>373</v>
      </c>
      <c r="R47" s="1241"/>
      <c r="S47" s="1241"/>
      <c r="T47" s="1242"/>
      <c r="U47" s="1240" t="s">
        <v>374</v>
      </c>
      <c r="V47" s="1241"/>
      <c r="W47" s="1241"/>
      <c r="X47" s="1241"/>
      <c r="Y47" s="1242"/>
    </row>
    <row r="48" spans="1:25" ht="15" customHeight="1">
      <c r="B48" s="61" t="s">
        <v>375</v>
      </c>
      <c r="C48" s="62"/>
      <c r="D48" s="62"/>
      <c r="E48" s="62"/>
      <c r="F48" s="62"/>
      <c r="G48" s="62"/>
      <c r="H48" s="62"/>
      <c r="I48" s="62"/>
      <c r="J48" s="62"/>
      <c r="K48" s="62"/>
      <c r="L48" s="62"/>
      <c r="M48" s="1267">
        <f>M15</f>
        <v>0</v>
      </c>
      <c r="N48" s="1268"/>
      <c r="O48" s="1268"/>
      <c r="P48" s="86" t="s">
        <v>376</v>
      </c>
      <c r="Q48" s="1267">
        <f>Q15</f>
        <v>0</v>
      </c>
      <c r="R48" s="1268"/>
      <c r="S48" s="1268"/>
      <c r="T48" s="87" t="s">
        <v>376</v>
      </c>
      <c r="U48" s="88" t="s">
        <v>377</v>
      </c>
      <c r="V48" s="1268">
        <f>V15</f>
        <v>0</v>
      </c>
      <c r="W48" s="1268"/>
      <c r="X48" s="1268"/>
      <c r="Y48" s="87" t="s">
        <v>378</v>
      </c>
    </row>
    <row r="49" spans="1:25" ht="15" customHeight="1">
      <c r="B49" s="1269" t="s">
        <v>407</v>
      </c>
      <c r="C49" s="1270"/>
      <c r="D49" s="1270"/>
      <c r="E49" s="1270"/>
      <c r="F49" s="1270"/>
      <c r="G49" s="1270"/>
      <c r="H49" s="1270"/>
      <c r="I49" s="1270"/>
      <c r="J49" s="1270"/>
      <c r="K49" s="1270"/>
      <c r="L49" s="1271"/>
      <c r="M49" s="1272"/>
      <c r="N49" s="1273"/>
      <c r="O49" s="1273"/>
      <c r="P49" s="89" t="s">
        <v>376</v>
      </c>
      <c r="Q49" s="1272"/>
      <c r="R49" s="1273"/>
      <c r="S49" s="1273"/>
      <c r="T49" s="90" t="s">
        <v>376</v>
      </c>
      <c r="U49" s="91" t="s">
        <v>408</v>
      </c>
      <c r="V49" s="1274">
        <f>M49+Q49</f>
        <v>0</v>
      </c>
      <c r="W49" s="1274"/>
      <c r="X49" s="1274"/>
      <c r="Y49" s="90" t="s">
        <v>376</v>
      </c>
    </row>
    <row r="50" spans="1:25" ht="12" customHeight="1">
      <c r="B50" s="73" t="s">
        <v>382</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47" t="s">
        <v>383</v>
      </c>
      <c r="C51" s="1248"/>
      <c r="D51" s="1248"/>
      <c r="E51" s="1248"/>
      <c r="F51" s="1248"/>
      <c r="G51" s="1248"/>
      <c r="H51" s="1248"/>
      <c r="I51" s="1248"/>
      <c r="J51" s="1248"/>
      <c r="K51" s="1248"/>
      <c r="L51" s="1248"/>
      <c r="M51" s="1248"/>
      <c r="N51" s="1248"/>
      <c r="O51" s="1248"/>
      <c r="P51" s="1248"/>
      <c r="Q51" s="1248"/>
      <c r="R51" s="1248"/>
      <c r="S51" s="1248"/>
      <c r="T51" s="1248"/>
      <c r="U51" s="1248"/>
      <c r="V51" s="1248"/>
      <c r="W51" s="1248"/>
      <c r="X51" s="1248"/>
      <c r="Y51" s="1248"/>
    </row>
    <row r="52" spans="1:25" ht="12" customHeight="1">
      <c r="C52" s="73" t="s">
        <v>384</v>
      </c>
    </row>
    <row r="53" spans="1:25" ht="12" customHeight="1">
      <c r="C53" s="73"/>
    </row>
    <row r="54" spans="1:25" ht="15" customHeight="1">
      <c r="A54" s="1" t="s">
        <v>409</v>
      </c>
    </row>
    <row r="55" spans="1:25" ht="15" customHeight="1">
      <c r="P55" s="93"/>
      <c r="Q55" s="1280" t="s">
        <v>410</v>
      </c>
      <c r="R55" s="1281"/>
      <c r="S55" s="1282"/>
      <c r="T55" s="94" t="s">
        <v>411</v>
      </c>
      <c r="U55" s="1283"/>
      <c r="V55" s="1283"/>
      <c r="W55" s="1283"/>
      <c r="X55" s="1283"/>
      <c r="Y55" s="57" t="s">
        <v>412</v>
      </c>
    </row>
    <row r="56" spans="1:25" ht="15" customHeight="1">
      <c r="Q56" s="19"/>
      <c r="R56" s="19"/>
      <c r="S56" s="19"/>
      <c r="T56" s="19"/>
    </row>
    <row r="57" spans="1:25" ht="15" customHeight="1">
      <c r="A57" s="1" t="s">
        <v>413</v>
      </c>
      <c r="V57" s="1284" t="s">
        <v>414</v>
      </c>
      <c r="W57" s="1284"/>
      <c r="X57" s="1284" t="s">
        <v>415</v>
      </c>
      <c r="Y57" s="1284"/>
    </row>
    <row r="58" spans="1:25" ht="15" customHeight="1">
      <c r="V58" s="1284"/>
      <c r="W58" s="1284"/>
      <c r="X58" s="1284"/>
      <c r="Y58" s="1284"/>
    </row>
    <row r="59" spans="1:25" ht="12" customHeight="1">
      <c r="B59" s="1285" t="s">
        <v>416</v>
      </c>
      <c r="C59" s="1286" t="s">
        <v>417</v>
      </c>
      <c r="D59" s="1286"/>
      <c r="E59" s="1286"/>
      <c r="F59" s="1286"/>
      <c r="G59" s="1286"/>
      <c r="H59" s="1286"/>
      <c r="I59" s="1286"/>
      <c r="J59" s="1286"/>
      <c r="K59" s="1286"/>
      <c r="L59" s="1286"/>
      <c r="M59" s="1286"/>
      <c r="N59" s="1286"/>
      <c r="O59" s="1286"/>
      <c r="P59" s="1286"/>
      <c r="Q59" s="1286"/>
      <c r="R59" s="1286"/>
      <c r="S59" s="1286"/>
      <c r="T59" s="1286"/>
      <c r="U59" s="1286"/>
      <c r="V59" s="1287"/>
      <c r="W59" s="1288"/>
      <c r="X59" s="1287"/>
      <c r="Y59" s="1288"/>
    </row>
    <row r="60" spans="1:25" ht="12" customHeight="1">
      <c r="B60" s="1285"/>
      <c r="C60" s="1286"/>
      <c r="D60" s="1286"/>
      <c r="E60" s="1286"/>
      <c r="F60" s="1286"/>
      <c r="G60" s="1286"/>
      <c r="H60" s="1286"/>
      <c r="I60" s="1286"/>
      <c r="J60" s="1286"/>
      <c r="K60" s="1286"/>
      <c r="L60" s="1286"/>
      <c r="M60" s="1286"/>
      <c r="N60" s="1286"/>
      <c r="O60" s="1286"/>
      <c r="P60" s="1286"/>
      <c r="Q60" s="1286"/>
      <c r="R60" s="1286"/>
      <c r="S60" s="1286"/>
      <c r="T60" s="1286"/>
      <c r="U60" s="1286"/>
      <c r="V60" s="1289"/>
      <c r="W60" s="1290"/>
      <c r="X60" s="1289"/>
      <c r="Y60" s="1290"/>
    </row>
    <row r="61" spans="1:25" ht="12" customHeight="1">
      <c r="B61" s="1285" t="s">
        <v>418</v>
      </c>
      <c r="C61" s="967" t="s">
        <v>419</v>
      </c>
      <c r="D61" s="967"/>
      <c r="E61" s="967"/>
      <c r="F61" s="967"/>
      <c r="G61" s="967"/>
      <c r="H61" s="967"/>
      <c r="I61" s="967"/>
      <c r="J61" s="967"/>
      <c r="K61" s="967"/>
      <c r="L61" s="967"/>
      <c r="M61" s="967"/>
      <c r="N61" s="967"/>
      <c r="O61" s="967"/>
      <c r="P61" s="967"/>
      <c r="Q61" s="967"/>
      <c r="R61" s="967"/>
      <c r="S61" s="967"/>
      <c r="T61" s="967"/>
      <c r="U61" s="1300"/>
      <c r="V61" s="1287"/>
      <c r="W61" s="1288"/>
      <c r="X61" s="1287"/>
      <c r="Y61" s="1288"/>
    </row>
    <row r="62" spans="1:25" ht="12" customHeight="1">
      <c r="B62" s="1285"/>
      <c r="C62" s="967"/>
      <c r="D62" s="967"/>
      <c r="E62" s="967"/>
      <c r="F62" s="967"/>
      <c r="G62" s="967"/>
      <c r="H62" s="967"/>
      <c r="I62" s="967"/>
      <c r="J62" s="967"/>
      <c r="K62" s="967"/>
      <c r="L62" s="967"/>
      <c r="M62" s="967"/>
      <c r="N62" s="967"/>
      <c r="O62" s="967"/>
      <c r="P62" s="967"/>
      <c r="Q62" s="967"/>
      <c r="R62" s="967"/>
      <c r="S62" s="967"/>
      <c r="T62" s="967"/>
      <c r="U62" s="1300"/>
      <c r="V62" s="1289"/>
      <c r="W62" s="1290"/>
      <c r="X62" s="1289"/>
      <c r="Y62" s="1290"/>
    </row>
    <row r="63" spans="1:25" ht="15" customHeight="1">
      <c r="Q63" s="19"/>
      <c r="R63" s="19"/>
      <c r="S63" s="19"/>
      <c r="T63" s="19"/>
    </row>
    <row r="64" spans="1:25" ht="12" customHeight="1">
      <c r="B64" s="152"/>
      <c r="N64" s="28"/>
      <c r="O64" s="28"/>
      <c r="P64" s="28"/>
      <c r="Q64" s="153"/>
      <c r="R64" s="19"/>
      <c r="S64" s="19"/>
      <c r="T64" s="18"/>
    </row>
    <row r="65" spans="1:40" ht="24.95" customHeight="1">
      <c r="A65" s="1291" t="s">
        <v>420</v>
      </c>
      <c r="B65" s="1291"/>
      <c r="C65" s="1291"/>
      <c r="D65" s="1291"/>
      <c r="E65" s="1291"/>
      <c r="F65" s="1291"/>
      <c r="G65" s="1291"/>
      <c r="H65" s="1291"/>
      <c r="I65" s="1291"/>
      <c r="J65" s="1291"/>
      <c r="K65" s="1291"/>
      <c r="L65" s="1291"/>
      <c r="M65" s="1291"/>
      <c r="N65" s="1041" t="s">
        <v>421</v>
      </c>
      <c r="O65" s="1047"/>
      <c r="P65" s="1294" t="s">
        <v>422</v>
      </c>
      <c r="Q65" s="1295"/>
      <c r="R65" s="1295"/>
      <c r="S65" s="1296"/>
      <c r="T65" s="148" t="s">
        <v>423</v>
      </c>
      <c r="U65" s="1297"/>
      <c r="V65" s="1298"/>
      <c r="W65" s="1298"/>
      <c r="X65" s="1299"/>
      <c r="Y65" s="57" t="s">
        <v>424</v>
      </c>
    </row>
    <row r="66" spans="1:40" ht="24.95" customHeight="1">
      <c r="A66" s="1291"/>
      <c r="B66" s="1291"/>
      <c r="C66" s="1291"/>
      <c r="D66" s="1291"/>
      <c r="E66" s="1291"/>
      <c r="F66" s="1291"/>
      <c r="G66" s="1291"/>
      <c r="H66" s="1291"/>
      <c r="I66" s="1291"/>
      <c r="J66" s="1291"/>
      <c r="K66" s="1291"/>
      <c r="L66" s="1291"/>
      <c r="M66" s="1291"/>
      <c r="N66" s="1301"/>
      <c r="O66" s="1302"/>
      <c r="P66" s="1294" t="s">
        <v>425</v>
      </c>
      <c r="Q66" s="1295"/>
      <c r="R66" s="1295"/>
      <c r="S66" s="1296"/>
      <c r="T66" s="148" t="s">
        <v>426</v>
      </c>
      <c r="U66" s="1297"/>
      <c r="V66" s="1298"/>
      <c r="W66" s="1298"/>
      <c r="X66" s="1299"/>
      <c r="Y66" s="57" t="s">
        <v>412</v>
      </c>
      <c r="AM66" s="154"/>
      <c r="AN66" s="154"/>
    </row>
    <row r="67" spans="1:40" ht="24.95" customHeight="1">
      <c r="A67" s="1291" t="s">
        <v>427</v>
      </c>
      <c r="B67" s="1291"/>
      <c r="C67" s="1291"/>
      <c r="D67" s="1291"/>
      <c r="E67" s="1291"/>
      <c r="F67" s="1291"/>
      <c r="G67" s="1291"/>
      <c r="H67" s="1291"/>
      <c r="I67" s="1291"/>
      <c r="J67" s="1291"/>
      <c r="K67" s="1291"/>
      <c r="L67" s="1291"/>
      <c r="M67" s="1291"/>
      <c r="N67" s="1292" t="s">
        <v>428</v>
      </c>
      <c r="O67" s="1293"/>
      <c r="P67" s="1294" t="s">
        <v>422</v>
      </c>
      <c r="Q67" s="1295"/>
      <c r="R67" s="1295"/>
      <c r="S67" s="1296"/>
      <c r="T67" s="148" t="s">
        <v>429</v>
      </c>
      <c r="U67" s="1297"/>
      <c r="V67" s="1298"/>
      <c r="W67" s="1298"/>
      <c r="X67" s="1299"/>
      <c r="Y67" s="57" t="s">
        <v>424</v>
      </c>
      <c r="AM67" s="154">
        <v>1</v>
      </c>
      <c r="AN67" s="154">
        <v>2</v>
      </c>
    </row>
    <row r="68" spans="1:40" ht="24.95" customHeight="1">
      <c r="A68" s="1291"/>
      <c r="B68" s="1291"/>
      <c r="C68" s="1291"/>
      <c r="D68" s="1291"/>
      <c r="E68" s="1291"/>
      <c r="F68" s="1291"/>
      <c r="G68" s="1291"/>
      <c r="H68" s="1291"/>
      <c r="I68" s="1291"/>
      <c r="J68" s="1291"/>
      <c r="K68" s="1291"/>
      <c r="L68" s="1291"/>
      <c r="M68" s="1291"/>
      <c r="N68" s="1043"/>
      <c r="O68" s="1070"/>
      <c r="P68" s="1294" t="s">
        <v>425</v>
      </c>
      <c r="Q68" s="1295"/>
      <c r="R68" s="1295"/>
      <c r="S68" s="1296"/>
      <c r="T68" s="148" t="s">
        <v>430</v>
      </c>
      <c r="U68" s="1297"/>
      <c r="V68" s="1298"/>
      <c r="W68" s="1298"/>
      <c r="X68" s="1299"/>
      <c r="Y68" s="57" t="s">
        <v>412</v>
      </c>
      <c r="AM68" s="154">
        <v>2</v>
      </c>
      <c r="AN68" s="154">
        <v>3</v>
      </c>
    </row>
    <row r="69" spans="1:40" ht="13.5" customHeight="1">
      <c r="A69" s="60"/>
      <c r="B69" s="60"/>
      <c r="C69" s="60"/>
      <c r="D69" s="60"/>
      <c r="E69" s="60"/>
      <c r="F69" s="60"/>
      <c r="G69" s="60"/>
      <c r="H69" s="60"/>
      <c r="I69" s="60"/>
      <c r="J69" s="60"/>
      <c r="K69" s="60"/>
      <c r="L69" s="60"/>
      <c r="M69" s="60"/>
      <c r="N69" s="153"/>
      <c r="O69" s="153"/>
      <c r="P69" s="153"/>
      <c r="Q69" s="153"/>
      <c r="R69" s="153"/>
      <c r="S69" s="153"/>
      <c r="T69" s="18"/>
      <c r="AM69" s="154">
        <v>3</v>
      </c>
    </row>
    <row r="70" spans="1:40" ht="24.95" customHeight="1">
      <c r="A70" s="1291" t="s">
        <v>431</v>
      </c>
      <c r="B70" s="1291"/>
      <c r="C70" s="1291"/>
      <c r="D70" s="1291"/>
      <c r="E70" s="1291"/>
      <c r="F70" s="1291"/>
      <c r="G70" s="1291"/>
      <c r="H70" s="1291"/>
      <c r="I70" s="1291"/>
      <c r="J70" s="1291"/>
      <c r="K70" s="1291"/>
      <c r="L70" s="1291"/>
      <c r="M70" s="1291"/>
      <c r="N70" s="1312" t="s">
        <v>421</v>
      </c>
      <c r="O70" s="1313"/>
      <c r="P70" s="1316" t="s">
        <v>422</v>
      </c>
      <c r="Q70" s="1317"/>
      <c r="R70" s="1317"/>
      <c r="S70" s="1318"/>
      <c r="T70" s="155" t="s">
        <v>432</v>
      </c>
      <c r="U70" s="1319"/>
      <c r="V70" s="1320"/>
      <c r="W70" s="1320"/>
      <c r="X70" s="1321"/>
      <c r="Y70" s="156" t="s">
        <v>424</v>
      </c>
      <c r="AM70" s="154">
        <v>4</v>
      </c>
    </row>
    <row r="71" spans="1:40" ht="24.95" customHeight="1">
      <c r="A71" s="1291"/>
      <c r="B71" s="1291"/>
      <c r="C71" s="1291"/>
      <c r="D71" s="1291"/>
      <c r="E71" s="1291"/>
      <c r="F71" s="1291"/>
      <c r="G71" s="1291"/>
      <c r="H71" s="1291"/>
      <c r="I71" s="1291"/>
      <c r="J71" s="1291"/>
      <c r="K71" s="1291"/>
      <c r="L71" s="1291"/>
      <c r="M71" s="1291"/>
      <c r="N71" s="1314"/>
      <c r="O71" s="1315"/>
      <c r="P71" s="1294" t="s">
        <v>425</v>
      </c>
      <c r="Q71" s="1295"/>
      <c r="R71" s="1295"/>
      <c r="S71" s="1296"/>
      <c r="T71" s="148" t="s">
        <v>433</v>
      </c>
      <c r="U71" s="1297"/>
      <c r="V71" s="1298"/>
      <c r="W71" s="1298"/>
      <c r="X71" s="1299"/>
      <c r="Y71" s="157" t="s">
        <v>412</v>
      </c>
      <c r="AM71" s="154">
        <v>5</v>
      </c>
    </row>
    <row r="72" spans="1:40" ht="24.95" customHeight="1">
      <c r="A72" s="1291" t="s">
        <v>434</v>
      </c>
      <c r="B72" s="1291"/>
      <c r="C72" s="1291"/>
      <c r="D72" s="1291"/>
      <c r="E72" s="1291"/>
      <c r="F72" s="1291"/>
      <c r="G72" s="1291"/>
      <c r="H72" s="1291"/>
      <c r="I72" s="1291"/>
      <c r="J72" s="1291"/>
      <c r="K72" s="1291"/>
      <c r="L72" s="1291"/>
      <c r="M72" s="1291"/>
      <c r="N72" s="1303" t="s">
        <v>428</v>
      </c>
      <c r="O72" s="1293"/>
      <c r="P72" s="1294" t="s">
        <v>422</v>
      </c>
      <c r="Q72" s="1295"/>
      <c r="R72" s="1295"/>
      <c r="S72" s="1296"/>
      <c r="T72" s="148" t="s">
        <v>435</v>
      </c>
      <c r="U72" s="1297"/>
      <c r="V72" s="1298"/>
      <c r="W72" s="1298"/>
      <c r="X72" s="1299"/>
      <c r="Y72" s="157" t="s">
        <v>424</v>
      </c>
    </row>
    <row r="73" spans="1:40" ht="24.95" customHeight="1">
      <c r="A73" s="1291"/>
      <c r="B73" s="1291"/>
      <c r="C73" s="1291"/>
      <c r="D73" s="1291"/>
      <c r="E73" s="1291"/>
      <c r="F73" s="1291"/>
      <c r="G73" s="1291"/>
      <c r="H73" s="1291"/>
      <c r="I73" s="1291"/>
      <c r="J73" s="1291"/>
      <c r="K73" s="1291"/>
      <c r="L73" s="1291"/>
      <c r="M73" s="1291"/>
      <c r="N73" s="1304"/>
      <c r="O73" s="1305"/>
      <c r="P73" s="1306" t="s">
        <v>425</v>
      </c>
      <c r="Q73" s="1307"/>
      <c r="R73" s="1307"/>
      <c r="S73" s="1308"/>
      <c r="T73" s="158" t="s">
        <v>436</v>
      </c>
      <c r="U73" s="1309"/>
      <c r="V73" s="1310"/>
      <c r="W73" s="1310"/>
      <c r="X73" s="1311"/>
      <c r="Y73" s="159" t="s">
        <v>412</v>
      </c>
    </row>
    <row r="74" spans="1:40" ht="15" customHeight="1">
      <c r="A74" s="1" t="s">
        <v>437</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438</v>
      </c>
      <c r="H77" s="1247" t="s">
        <v>439</v>
      </c>
      <c r="I77" s="1247"/>
      <c r="J77" s="1247"/>
      <c r="K77" s="1247"/>
      <c r="L77" s="1247"/>
      <c r="M77" s="1247"/>
      <c r="N77" s="1247"/>
      <c r="O77" s="1247"/>
      <c r="P77" s="1247"/>
      <c r="Q77" s="1247"/>
      <c r="R77" s="1247"/>
      <c r="S77" s="1247"/>
      <c r="T77" s="1247"/>
      <c r="U77" s="1247"/>
      <c r="V77" s="1247"/>
      <c r="W77" s="1247"/>
      <c r="X77" s="1247"/>
      <c r="Y77" s="1322"/>
    </row>
    <row r="78" spans="1:40" ht="15" customHeight="1">
      <c r="B78" s="2"/>
      <c r="C78" s="1" t="s">
        <v>440</v>
      </c>
      <c r="I78" s="1323" t="s">
        <v>441</v>
      </c>
      <c r="J78" s="1324"/>
      <c r="K78" s="160">
        <v>2</v>
      </c>
      <c r="L78" s="1" t="s">
        <v>442</v>
      </c>
      <c r="N78" s="160">
        <v>2</v>
      </c>
      <c r="O78" s="1" t="s">
        <v>443</v>
      </c>
      <c r="T78" s="8" t="s">
        <v>444</v>
      </c>
      <c r="U78" s="1325" t="e">
        <f>U79+U114</f>
        <v>#VALUE!</v>
      </c>
      <c r="V78" s="1325"/>
      <c r="W78" s="1325"/>
      <c r="X78" s="1325"/>
      <c r="Y78" s="9" t="s">
        <v>445</v>
      </c>
      <c r="Z78" s="161"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446</v>
      </c>
      <c r="I79" s="19"/>
      <c r="J79" s="19"/>
      <c r="T79" s="8" t="s">
        <v>183</v>
      </c>
      <c r="U79" s="1325" t="e">
        <f>IF(OR(AB80="20人未満",$C$123=1),(E81*Q81)+(E83*Q83)+(E85*Q85)+(E87*Q87)+(E89*Q89)+(E92*Q92)+(E95*0.5*Q95),(E98*Q98)+(E100*Q100)+(E102*Q102)+(E104*Q104)+(E106*Q106)+(E109*Q109)+(E112*0.5*Q112))</f>
        <v>#VALUE!</v>
      </c>
      <c r="V79" s="1325"/>
      <c r="W79" s="1325"/>
      <c r="X79" s="1325"/>
      <c r="Y79" s="9" t="s">
        <v>184</v>
      </c>
    </row>
    <row r="80" spans="1:40" ht="30" customHeight="1">
      <c r="B80" s="1326" t="s">
        <v>447</v>
      </c>
      <c r="C80" s="968"/>
      <c r="D80" s="968"/>
      <c r="E80" s="968"/>
      <c r="F80" s="968"/>
      <c r="G80" s="968"/>
      <c r="H80" s="968"/>
      <c r="I80" s="968"/>
      <c r="J80" s="968"/>
      <c r="K80" s="968"/>
      <c r="L80" s="968"/>
      <c r="M80" s="968"/>
      <c r="N80" s="968"/>
      <c r="O80" s="968"/>
      <c r="P80" s="968"/>
      <c r="Q80" s="968"/>
      <c r="R80" s="968"/>
      <c r="S80" s="1327"/>
      <c r="T80" s="8"/>
      <c r="U80" s="162"/>
      <c r="V80" s="162"/>
      <c r="W80" s="162"/>
      <c r="X80" s="162"/>
      <c r="Y80" s="9"/>
      <c r="AB80" s="161" t="str">
        <f>IF(N163="","未入力",IF(N163&gt;=20,"20人以上","20人未満"))</f>
        <v>未入力</v>
      </c>
    </row>
    <row r="81" spans="2:30" ht="32.25" customHeight="1">
      <c r="B81" s="1328" t="s">
        <v>448</v>
      </c>
      <c r="C81" s="962"/>
      <c r="D81" s="18" t="s">
        <v>449</v>
      </c>
      <c r="E81" s="1329"/>
      <c r="F81" s="1330"/>
      <c r="G81" s="1330"/>
      <c r="H81" s="1" t="s">
        <v>450</v>
      </c>
      <c r="K81" s="19" t="s">
        <v>188</v>
      </c>
      <c r="M81" s="1331" t="s">
        <v>451</v>
      </c>
      <c r="N81" s="1331"/>
      <c r="O81" s="1331"/>
      <c r="P81" s="1331"/>
      <c r="Q81" s="1332" t="str">
        <f>IF(OR($AB$80="20人未満",$C$123=1),IF($K$78=1,$V$15,0)+IF($K$78=2,$V$15,0),"")</f>
        <v/>
      </c>
      <c r="R81" s="1332"/>
      <c r="S81" s="1" t="s">
        <v>378</v>
      </c>
      <c r="T81" s="8"/>
      <c r="U81" s="162"/>
      <c r="V81" s="162"/>
      <c r="W81" s="162"/>
      <c r="X81" s="162"/>
      <c r="Y81" s="9"/>
    </row>
    <row r="82" spans="2:30" ht="9" customHeight="1">
      <c r="B82" s="24"/>
      <c r="C82" s="15"/>
      <c r="D82" s="18"/>
      <c r="E82" s="29"/>
      <c r="F82" s="29"/>
      <c r="G82" s="29"/>
      <c r="K82" s="19"/>
      <c r="M82" s="20"/>
      <c r="N82" s="20"/>
      <c r="O82" s="20"/>
      <c r="P82" s="20"/>
      <c r="Q82" s="137"/>
      <c r="R82" s="137"/>
      <c r="T82" s="8"/>
      <c r="U82" s="162"/>
      <c r="V82" s="162"/>
      <c r="W82" s="162"/>
      <c r="X82" s="162"/>
      <c r="Y82" s="9"/>
    </row>
    <row r="83" spans="2:30" ht="27.75" customHeight="1">
      <c r="B83" s="1333" t="s">
        <v>452</v>
      </c>
      <c r="C83" s="962"/>
      <c r="D83" s="18" t="s">
        <v>449</v>
      </c>
      <c r="E83" s="1329"/>
      <c r="F83" s="1330"/>
      <c r="G83" s="1330"/>
      <c r="H83" s="1" t="s">
        <v>450</v>
      </c>
      <c r="K83" s="19" t="s">
        <v>188</v>
      </c>
      <c r="M83" s="1331" t="s">
        <v>451</v>
      </c>
      <c r="N83" s="1331"/>
      <c r="O83" s="1331"/>
      <c r="P83" s="1331"/>
      <c r="Q83" s="1332" t="str">
        <f>IF(OR($AB$80="20人未満",$C$123=1),IF($K$78=3,$V$15,0),"")</f>
        <v/>
      </c>
      <c r="R83" s="1332"/>
      <c r="S83" s="1" t="s">
        <v>378</v>
      </c>
      <c r="T83" s="8"/>
      <c r="U83" s="162"/>
      <c r="V83" s="162"/>
      <c r="W83" s="162"/>
      <c r="X83" s="162"/>
      <c r="Y83" s="9"/>
    </row>
    <row r="84" spans="2:30" ht="18" customHeight="1">
      <c r="B84" s="25"/>
      <c r="C84" s="26"/>
      <c r="D84" s="18"/>
      <c r="E84" s="133"/>
      <c r="F84" s="29"/>
      <c r="G84" s="29"/>
      <c r="K84" s="19"/>
      <c r="Q84" s="137"/>
      <c r="R84" s="137"/>
      <c r="T84" s="8"/>
      <c r="U84" s="162"/>
      <c r="V84" s="162"/>
      <c r="W84" s="162"/>
      <c r="X84" s="162"/>
      <c r="Y84" s="9"/>
    </row>
    <row r="85" spans="2:30" ht="18" customHeight="1">
      <c r="B85" s="1333" t="s">
        <v>453</v>
      </c>
      <c r="C85" s="962"/>
      <c r="D85" s="18" t="s">
        <v>449</v>
      </c>
      <c r="E85" s="1330"/>
      <c r="F85" s="1330"/>
      <c r="G85" s="1330"/>
      <c r="H85" s="1" t="s">
        <v>450</v>
      </c>
      <c r="K85" s="19" t="s">
        <v>188</v>
      </c>
      <c r="M85" s="1331" t="s">
        <v>451</v>
      </c>
      <c r="N85" s="1331"/>
      <c r="O85" s="1331"/>
      <c r="P85" s="1331"/>
      <c r="Q85" s="1332" t="str">
        <f>IF(OR($AB$80="20人未満",$C$123=1),IF($K$78=4,$V$15,0),"")</f>
        <v/>
      </c>
      <c r="R85" s="1332"/>
      <c r="S85" s="1" t="s">
        <v>378</v>
      </c>
      <c r="T85" s="8"/>
      <c r="U85" s="162"/>
      <c r="V85" s="162"/>
      <c r="W85" s="162"/>
      <c r="X85" s="162"/>
      <c r="Y85" s="9"/>
    </row>
    <row r="86" spans="2:30" ht="18" customHeight="1">
      <c r="B86" s="25"/>
      <c r="C86" s="26"/>
      <c r="D86" s="18"/>
      <c r="E86" s="1330"/>
      <c r="F86" s="1330"/>
      <c r="G86" s="1330"/>
      <c r="K86" s="19"/>
      <c r="Q86" s="137"/>
      <c r="R86" s="137"/>
      <c r="T86" s="8"/>
      <c r="U86" s="162"/>
      <c r="V86" s="162"/>
      <c r="W86" s="162"/>
      <c r="X86" s="162"/>
      <c r="Y86" s="9"/>
    </row>
    <row r="87" spans="2:30" ht="18" customHeight="1">
      <c r="B87" s="1333" t="s">
        <v>454</v>
      </c>
      <c r="C87" s="962"/>
      <c r="D87" s="18" t="s">
        <v>449</v>
      </c>
      <c r="E87" s="1330"/>
      <c r="F87" s="1330"/>
      <c r="G87" s="1330"/>
      <c r="H87" s="1" t="s">
        <v>450</v>
      </c>
      <c r="K87" s="19" t="s">
        <v>188</v>
      </c>
      <c r="M87" s="1331" t="s">
        <v>451</v>
      </c>
      <c r="N87" s="1331"/>
      <c r="O87" s="1331"/>
      <c r="P87" s="1331"/>
      <c r="Q87" s="1332" t="str">
        <f>IF(OR($AB$80="20人未満",$C123=1),IF($K$78=5,$V$15,0),"")</f>
        <v/>
      </c>
      <c r="R87" s="1332"/>
      <c r="S87" s="1" t="s">
        <v>378</v>
      </c>
      <c r="T87" s="8"/>
      <c r="U87" s="162"/>
      <c r="V87" s="162"/>
      <c r="W87" s="162"/>
      <c r="X87" s="162"/>
      <c r="Y87" s="9"/>
    </row>
    <row r="88" spans="2:30" ht="18" customHeight="1">
      <c r="B88" s="25"/>
      <c r="C88" s="26"/>
      <c r="D88" s="18"/>
      <c r="E88" s="1330"/>
      <c r="F88" s="1330"/>
      <c r="G88" s="1330"/>
      <c r="K88" s="19"/>
      <c r="Q88" s="137"/>
      <c r="R88" s="137"/>
      <c r="T88" s="8"/>
      <c r="U88" s="162"/>
      <c r="V88" s="162"/>
      <c r="W88" s="162"/>
      <c r="X88" s="162"/>
      <c r="Y88" s="9"/>
    </row>
    <row r="89" spans="2:30" ht="33.75" customHeight="1">
      <c r="B89" s="1334" t="s">
        <v>455</v>
      </c>
      <c r="C89" s="1335"/>
      <c r="D89" s="27" t="s">
        <v>449</v>
      </c>
      <c r="E89" s="1336"/>
      <c r="F89" s="1336"/>
      <c r="G89" s="1336"/>
      <c r="H89" s="10" t="s">
        <v>450</v>
      </c>
      <c r="I89" s="10"/>
      <c r="J89" s="10"/>
      <c r="K89" s="28" t="s">
        <v>188</v>
      </c>
      <c r="L89" s="10"/>
      <c r="M89" s="1337" t="s">
        <v>451</v>
      </c>
      <c r="N89" s="1337"/>
      <c r="O89" s="1337"/>
      <c r="P89" s="1337"/>
      <c r="Q89" s="1338" t="str">
        <f>IF(OR($AB$80="20人未満",$C123=1),IF($N$78=2,$V$15,0)+IF($N$78=3,$V$15,0),"")</f>
        <v/>
      </c>
      <c r="R89" s="1338"/>
      <c r="S89" s="10" t="s">
        <v>378</v>
      </c>
      <c r="T89" s="8"/>
      <c r="U89" s="162"/>
      <c r="V89" s="162"/>
      <c r="W89" s="162"/>
      <c r="X89" s="162"/>
      <c r="Y89" s="9"/>
    </row>
    <row r="90" spans="2:30" ht="9" customHeight="1">
      <c r="B90" s="134"/>
      <c r="C90" s="135"/>
      <c r="D90" s="27"/>
      <c r="E90" s="136"/>
      <c r="F90" s="136"/>
      <c r="G90" s="136"/>
      <c r="H90" s="10"/>
      <c r="I90" s="10"/>
      <c r="J90" s="10"/>
      <c r="K90" s="28"/>
      <c r="L90" s="10"/>
      <c r="M90" s="10"/>
      <c r="N90" s="10"/>
      <c r="O90" s="10"/>
      <c r="P90" s="10"/>
      <c r="Q90" s="29"/>
      <c r="R90" s="29"/>
      <c r="S90" s="10"/>
      <c r="T90" s="8"/>
      <c r="U90" s="162"/>
      <c r="V90" s="162"/>
      <c r="W90" s="162"/>
      <c r="X90" s="162"/>
      <c r="Y90" s="9"/>
    </row>
    <row r="91" spans="2:30" ht="22.5" customHeight="1">
      <c r="B91" s="1339" t="s">
        <v>456</v>
      </c>
      <c r="C91" s="1340"/>
      <c r="D91" s="1340"/>
      <c r="E91" s="1340"/>
      <c r="F91" s="1340"/>
      <c r="G91" s="1340"/>
      <c r="H91" s="1340"/>
      <c r="I91" s="1340"/>
      <c r="J91" s="1340"/>
      <c r="K91" s="1340"/>
      <c r="L91" s="1340"/>
      <c r="M91" s="1340"/>
      <c r="N91" s="1340"/>
      <c r="O91" s="1340"/>
      <c r="P91" s="1340"/>
      <c r="Q91" s="1340"/>
      <c r="R91" s="1340"/>
      <c r="S91" s="1341"/>
      <c r="T91" s="8"/>
      <c r="U91" s="138"/>
      <c r="V91" s="138"/>
      <c r="W91" s="138"/>
      <c r="X91" s="138"/>
      <c r="Y91" s="9"/>
    </row>
    <row r="92" spans="2:30" ht="33.75" customHeight="1">
      <c r="B92" s="1334" t="s">
        <v>457</v>
      </c>
      <c r="C92" s="1335"/>
      <c r="D92" s="27" t="s">
        <v>449</v>
      </c>
      <c r="E92" s="1342"/>
      <c r="F92" s="1342"/>
      <c r="G92" s="1342"/>
      <c r="H92" s="10" t="s">
        <v>450</v>
      </c>
      <c r="I92" s="10"/>
      <c r="J92" s="10"/>
      <c r="K92" s="28" t="s">
        <v>188</v>
      </c>
      <c r="L92" s="10"/>
      <c r="M92" s="1036" t="s">
        <v>458</v>
      </c>
      <c r="N92" s="1036"/>
      <c r="O92" s="1036"/>
      <c r="P92" s="1036"/>
      <c r="Q92" s="1607" t="str">
        <f>IF(OR($AB$80="20人未満",$C$123=1),IF(AC92="",0,AC92),"")</f>
        <v/>
      </c>
      <c r="R92" s="1607"/>
      <c r="S92" s="10" t="s">
        <v>378</v>
      </c>
      <c r="T92" s="8"/>
      <c r="U92" s="138"/>
      <c r="V92" s="138"/>
      <c r="W92" s="138"/>
      <c r="X92" s="138"/>
      <c r="Y92" s="9"/>
      <c r="AB92" s="163" t="e">
        <f>IF($U$41&gt;=0.5,"50％以上","50％未満")</f>
        <v>#DIV/0!</v>
      </c>
      <c r="AC92" s="164" t="e">
        <f>IF(AB92="50％以上",IF(OR(K78=1,K78=2),V49,""),"")</f>
        <v>#DIV/0!</v>
      </c>
      <c r="AD92" s="164" t="e">
        <f>IF(AB92="50％未満",IF(OR(K78=2,K78=1),U40,""),"")</f>
        <v>#DIV/0!</v>
      </c>
    </row>
    <row r="93" spans="2:30" ht="9" customHeight="1">
      <c r="B93" s="134"/>
      <c r="C93" s="135"/>
      <c r="D93" s="27"/>
      <c r="E93" s="95"/>
      <c r="F93" s="95"/>
      <c r="G93" s="95"/>
      <c r="H93" s="10"/>
      <c r="I93" s="10"/>
      <c r="J93" s="10"/>
      <c r="K93" s="28"/>
      <c r="L93" s="10"/>
      <c r="M93" s="10"/>
      <c r="N93" s="10"/>
      <c r="O93" s="10"/>
      <c r="P93" s="10"/>
      <c r="Q93" s="95"/>
      <c r="R93" s="95"/>
      <c r="S93" s="10"/>
      <c r="T93" s="8"/>
      <c r="U93" s="138"/>
      <c r="V93" s="138"/>
      <c r="W93" s="138"/>
      <c r="X93" s="138"/>
      <c r="Y93" s="9"/>
    </row>
    <row r="94" spans="2:30" ht="22.5" customHeight="1">
      <c r="B94" s="1339" t="s">
        <v>459</v>
      </c>
      <c r="C94" s="1340"/>
      <c r="D94" s="1340"/>
      <c r="E94" s="1340"/>
      <c r="F94" s="1340"/>
      <c r="G94" s="1340"/>
      <c r="H94" s="1340"/>
      <c r="I94" s="1340"/>
      <c r="J94" s="1340"/>
      <c r="K94" s="1340"/>
      <c r="L94" s="1340"/>
      <c r="M94" s="1340"/>
      <c r="N94" s="1340"/>
      <c r="O94" s="1340"/>
      <c r="P94" s="1340"/>
      <c r="Q94" s="1340"/>
      <c r="R94" s="1340"/>
      <c r="S94" s="1341"/>
      <c r="T94" s="8"/>
      <c r="U94" s="138"/>
      <c r="V94" s="138"/>
      <c r="W94" s="138"/>
      <c r="X94" s="138"/>
      <c r="Y94" s="9"/>
    </row>
    <row r="95" spans="2:30" ht="33.75" customHeight="1">
      <c r="B95" s="1334" t="s">
        <v>457</v>
      </c>
      <c r="C95" s="1335"/>
      <c r="D95" s="27" t="s">
        <v>449</v>
      </c>
      <c r="E95" s="1342"/>
      <c r="F95" s="1342"/>
      <c r="G95" s="1342"/>
      <c r="H95" s="96" t="s">
        <v>460</v>
      </c>
      <c r="I95" s="10"/>
      <c r="J95" s="10"/>
      <c r="K95" s="28" t="s">
        <v>188</v>
      </c>
      <c r="L95" s="10"/>
      <c r="M95" s="1036" t="s">
        <v>458</v>
      </c>
      <c r="N95" s="1036"/>
      <c r="O95" s="1036"/>
      <c r="P95" s="1036"/>
      <c r="Q95" s="1607" t="str">
        <f>IF(OR($AB$80="20人未満",$C$123=1),IF(AD92="",0,AD92),"")</f>
        <v/>
      </c>
      <c r="R95" s="1607"/>
      <c r="S95" s="10" t="s">
        <v>378</v>
      </c>
      <c r="T95" s="8"/>
      <c r="U95" s="138"/>
      <c r="V95" s="138"/>
      <c r="W95" s="138"/>
      <c r="X95" s="138"/>
      <c r="Y95" s="9"/>
    </row>
    <row r="96" spans="2:30" ht="9" customHeight="1">
      <c r="B96" s="134"/>
      <c r="C96" s="135"/>
      <c r="D96" s="27"/>
      <c r="E96" s="95"/>
      <c r="F96" s="95"/>
      <c r="G96" s="95"/>
      <c r="H96" s="96"/>
      <c r="I96" s="10"/>
      <c r="J96" s="10"/>
      <c r="K96" s="28"/>
      <c r="L96" s="10"/>
      <c r="M96" s="108"/>
      <c r="N96" s="108"/>
      <c r="O96" s="108"/>
      <c r="P96" s="108"/>
      <c r="Q96" s="95"/>
      <c r="R96" s="95"/>
      <c r="S96" s="10"/>
      <c r="T96" s="8"/>
      <c r="U96" s="138"/>
      <c r="V96" s="138"/>
      <c r="W96" s="138"/>
      <c r="X96" s="138"/>
      <c r="Y96" s="9"/>
    </row>
    <row r="97" spans="2:25" ht="30" customHeight="1">
      <c r="B97" s="1326" t="s">
        <v>461</v>
      </c>
      <c r="C97" s="968"/>
      <c r="D97" s="968"/>
      <c r="E97" s="968"/>
      <c r="F97" s="968"/>
      <c r="G97" s="968"/>
      <c r="H97" s="968"/>
      <c r="I97" s="968"/>
      <c r="J97" s="968"/>
      <c r="K97" s="968"/>
      <c r="L97" s="968"/>
      <c r="M97" s="968"/>
      <c r="N97" s="968"/>
      <c r="O97" s="968"/>
      <c r="P97" s="968"/>
      <c r="Q97" s="968"/>
      <c r="R97" s="968"/>
      <c r="S97" s="1327"/>
      <c r="T97" s="8"/>
      <c r="U97" s="162"/>
      <c r="V97" s="162"/>
      <c r="W97" s="162"/>
      <c r="X97" s="162"/>
      <c r="Y97" s="9"/>
    </row>
    <row r="98" spans="2:25" ht="32.25" customHeight="1">
      <c r="B98" s="1328" t="s">
        <v>448</v>
      </c>
      <c r="C98" s="962"/>
      <c r="D98" s="18" t="s">
        <v>449</v>
      </c>
      <c r="E98" s="1329"/>
      <c r="F98" s="1330"/>
      <c r="G98" s="1330"/>
      <c r="H98" s="1" t="s">
        <v>450</v>
      </c>
      <c r="K98" s="19" t="s">
        <v>188</v>
      </c>
      <c r="M98" s="1331" t="s">
        <v>451</v>
      </c>
      <c r="N98" s="1331"/>
      <c r="O98" s="1331"/>
      <c r="P98" s="1331"/>
      <c r="Q98" s="1344" t="str">
        <f>IF(AND($AB$80="20人以上",$C$123=""),IF($K$78=1,$V$15,0)+IF($K$78=2,$V$15,0),"")</f>
        <v/>
      </c>
      <c r="R98" s="1344"/>
      <c r="S98" s="1" t="s">
        <v>378</v>
      </c>
      <c r="T98" s="8"/>
      <c r="U98" s="162"/>
      <c r="V98" s="162"/>
      <c r="W98" s="162"/>
      <c r="X98" s="162"/>
      <c r="Y98" s="9"/>
    </row>
    <row r="99" spans="2:25" ht="9" customHeight="1">
      <c r="B99" s="24"/>
      <c r="C99" s="15"/>
      <c r="D99" s="18"/>
      <c r="E99" s="29"/>
      <c r="F99" s="29"/>
      <c r="G99" s="29"/>
      <c r="K99" s="19"/>
      <c r="M99" s="20"/>
      <c r="N99" s="20"/>
      <c r="O99" s="20"/>
      <c r="P99" s="20"/>
      <c r="Q99" s="137"/>
      <c r="R99" s="137"/>
      <c r="T99" s="8"/>
      <c r="U99" s="162"/>
      <c r="V99" s="162"/>
      <c r="W99" s="162"/>
      <c r="X99" s="162"/>
      <c r="Y99" s="9"/>
    </row>
    <row r="100" spans="2:25" ht="27.75" customHeight="1">
      <c r="B100" s="1333" t="s">
        <v>452</v>
      </c>
      <c r="C100" s="962"/>
      <c r="D100" s="18" t="s">
        <v>449</v>
      </c>
      <c r="E100" s="1329"/>
      <c r="F100" s="1330"/>
      <c r="G100" s="1330"/>
      <c r="H100" s="1" t="s">
        <v>450</v>
      </c>
      <c r="K100" s="19" t="s">
        <v>188</v>
      </c>
      <c r="M100" s="1331" t="s">
        <v>451</v>
      </c>
      <c r="N100" s="1331"/>
      <c r="O100" s="1331"/>
      <c r="P100" s="1331"/>
      <c r="Q100" s="1344" t="str">
        <f>IF(AND($AB$80="20人以上",$C$123=""),IF($K$78=3,$V$15,0),"")</f>
        <v/>
      </c>
      <c r="R100" s="1344"/>
      <c r="S100" s="1" t="s">
        <v>378</v>
      </c>
      <c r="T100" s="8"/>
      <c r="U100" s="162"/>
      <c r="V100" s="162"/>
      <c r="W100" s="162"/>
      <c r="X100" s="162"/>
      <c r="Y100" s="9"/>
    </row>
    <row r="101" spans="2:25" ht="18" customHeight="1">
      <c r="B101" s="25"/>
      <c r="C101" s="26"/>
      <c r="D101" s="18"/>
      <c r="E101" s="133"/>
      <c r="F101" s="29"/>
      <c r="G101" s="29"/>
      <c r="K101" s="19"/>
      <c r="Q101" s="137"/>
      <c r="R101" s="137"/>
      <c r="T101" s="8"/>
      <c r="U101" s="162"/>
      <c r="V101" s="162"/>
      <c r="W101" s="162"/>
      <c r="X101" s="162"/>
      <c r="Y101" s="9"/>
    </row>
    <row r="102" spans="2:25" ht="18" customHeight="1">
      <c r="B102" s="1333" t="s">
        <v>453</v>
      </c>
      <c r="C102" s="962"/>
      <c r="D102" s="18" t="s">
        <v>449</v>
      </c>
      <c r="E102" s="1330"/>
      <c r="F102" s="1330"/>
      <c r="G102" s="1330"/>
      <c r="H102" s="1" t="s">
        <v>450</v>
      </c>
      <c r="K102" s="19" t="s">
        <v>188</v>
      </c>
      <c r="M102" s="1331" t="s">
        <v>451</v>
      </c>
      <c r="N102" s="1331"/>
      <c r="O102" s="1331"/>
      <c r="P102" s="1331"/>
      <c r="Q102" s="1344" t="str">
        <f>IF(AND($AB$80="20人以上",$C$123=""),IF($K$78=4,$V$15,0),"")</f>
        <v/>
      </c>
      <c r="R102" s="1344"/>
      <c r="S102" s="1" t="s">
        <v>378</v>
      </c>
      <c r="T102" s="8"/>
      <c r="U102" s="162"/>
      <c r="V102" s="162"/>
      <c r="W102" s="162"/>
      <c r="X102" s="162"/>
      <c r="Y102" s="9"/>
    </row>
    <row r="103" spans="2:25" ht="18" customHeight="1">
      <c r="B103" s="25"/>
      <c r="C103" s="26"/>
      <c r="D103" s="18"/>
      <c r="E103" s="1330"/>
      <c r="F103" s="1330"/>
      <c r="G103" s="1330"/>
      <c r="K103" s="19"/>
      <c r="Q103" s="137"/>
      <c r="R103" s="137"/>
      <c r="T103" s="8"/>
      <c r="U103" s="162"/>
      <c r="V103" s="162"/>
      <c r="W103" s="162"/>
      <c r="X103" s="162"/>
      <c r="Y103" s="9"/>
    </row>
    <row r="104" spans="2:25" ht="18" customHeight="1">
      <c r="B104" s="1333" t="s">
        <v>454</v>
      </c>
      <c r="C104" s="962"/>
      <c r="D104" s="18" t="s">
        <v>449</v>
      </c>
      <c r="E104" s="1330"/>
      <c r="F104" s="1330"/>
      <c r="G104" s="1330"/>
      <c r="H104" s="1" t="s">
        <v>450</v>
      </c>
      <c r="K104" s="19" t="s">
        <v>188</v>
      </c>
      <c r="M104" s="1331" t="s">
        <v>451</v>
      </c>
      <c r="N104" s="1331"/>
      <c r="O104" s="1331"/>
      <c r="P104" s="1331"/>
      <c r="Q104" s="1344" t="str">
        <f>IF(AND($AB$80="20人以上",$C$123=""),IF($K$78=5,$V$15,0),"")</f>
        <v/>
      </c>
      <c r="R104" s="1344"/>
      <c r="S104" s="1" t="s">
        <v>378</v>
      </c>
      <c r="T104" s="8"/>
      <c r="U104" s="162"/>
      <c r="V104" s="162"/>
      <c r="W104" s="162"/>
      <c r="X104" s="162"/>
      <c r="Y104" s="9"/>
    </row>
    <row r="105" spans="2:25" ht="18" customHeight="1">
      <c r="B105" s="25"/>
      <c r="C105" s="26"/>
      <c r="D105" s="18"/>
      <c r="E105" s="1330"/>
      <c r="F105" s="1330"/>
      <c r="G105" s="1330"/>
      <c r="K105" s="19"/>
      <c r="Q105" s="137"/>
      <c r="R105" s="137"/>
      <c r="T105" s="8"/>
      <c r="U105" s="162"/>
      <c r="V105" s="162"/>
      <c r="W105" s="162"/>
      <c r="X105" s="162"/>
      <c r="Y105" s="9"/>
    </row>
    <row r="106" spans="2:25" ht="33.75" customHeight="1">
      <c r="B106" s="1334" t="s">
        <v>455</v>
      </c>
      <c r="C106" s="1335"/>
      <c r="D106" s="27" t="s">
        <v>449</v>
      </c>
      <c r="E106" s="1336"/>
      <c r="F106" s="1336"/>
      <c r="G106" s="1336"/>
      <c r="H106" s="10" t="s">
        <v>450</v>
      </c>
      <c r="I106" s="10"/>
      <c r="J106" s="10"/>
      <c r="K106" s="28" t="s">
        <v>188</v>
      </c>
      <c r="L106" s="10"/>
      <c r="M106" s="1337" t="s">
        <v>451</v>
      </c>
      <c r="N106" s="1337"/>
      <c r="O106" s="1337"/>
      <c r="P106" s="1337"/>
      <c r="Q106" s="1345" t="str">
        <f>IF(AND($AB$80="20人以上",$C$123=""),IF($N$78=2,$V$15,0)+IF($N$78=3,$V$15,0),"")</f>
        <v/>
      </c>
      <c r="R106" s="1345"/>
      <c r="S106" s="10" t="s">
        <v>378</v>
      </c>
      <c r="T106" s="8"/>
      <c r="U106" s="165"/>
      <c r="V106" s="165"/>
      <c r="W106" s="165"/>
      <c r="X106" s="165"/>
      <c r="Y106" s="9"/>
    </row>
    <row r="107" spans="2:25" ht="9" customHeight="1">
      <c r="B107" s="134"/>
      <c r="C107" s="135"/>
      <c r="D107" s="27"/>
      <c r="E107" s="136"/>
      <c r="F107" s="136"/>
      <c r="G107" s="136"/>
      <c r="H107" s="10"/>
      <c r="I107" s="10"/>
      <c r="J107" s="10"/>
      <c r="K107" s="28"/>
      <c r="L107" s="10"/>
      <c r="M107" s="10"/>
      <c r="N107" s="10"/>
      <c r="O107" s="10"/>
      <c r="P107" s="10"/>
      <c r="Q107" s="29"/>
      <c r="R107" s="29"/>
      <c r="S107" s="10"/>
      <c r="T107" s="8"/>
      <c r="U107" s="162"/>
      <c r="V107" s="162"/>
      <c r="W107" s="162"/>
      <c r="X107" s="162"/>
      <c r="Y107" s="9"/>
    </row>
    <row r="108" spans="2:25" ht="22.5" customHeight="1">
      <c r="B108" s="1339" t="s">
        <v>456</v>
      </c>
      <c r="C108" s="1340"/>
      <c r="D108" s="1340"/>
      <c r="E108" s="1340"/>
      <c r="F108" s="1340"/>
      <c r="G108" s="1340"/>
      <c r="H108" s="1340"/>
      <c r="I108" s="1340"/>
      <c r="J108" s="1340"/>
      <c r="K108" s="1340"/>
      <c r="L108" s="1340"/>
      <c r="M108" s="1340"/>
      <c r="N108" s="1340"/>
      <c r="O108" s="1340"/>
      <c r="P108" s="1340"/>
      <c r="Q108" s="1340"/>
      <c r="R108" s="1340"/>
      <c r="S108" s="1341"/>
      <c r="T108" s="8"/>
      <c r="U108" s="138"/>
      <c r="V108" s="138"/>
      <c r="W108" s="138"/>
      <c r="X108" s="138"/>
      <c r="Y108" s="9"/>
    </row>
    <row r="109" spans="2:25" ht="33.75" customHeight="1">
      <c r="B109" s="1334" t="s">
        <v>457</v>
      </c>
      <c r="C109" s="1335"/>
      <c r="D109" s="27" t="s">
        <v>449</v>
      </c>
      <c r="E109" s="1342"/>
      <c r="F109" s="1342"/>
      <c r="G109" s="1342"/>
      <c r="H109" s="10" t="s">
        <v>450</v>
      </c>
      <c r="I109" s="10"/>
      <c r="J109" s="10"/>
      <c r="K109" s="28" t="s">
        <v>188</v>
      </c>
      <c r="L109" s="10"/>
      <c r="M109" s="1036" t="s">
        <v>458</v>
      </c>
      <c r="N109" s="1036"/>
      <c r="O109" s="1036"/>
      <c r="P109" s="1036"/>
      <c r="Q109" s="1332" t="str">
        <f>IF(AND($AB$80="20人以上",$C$123=""),IF(AC92="",0,AC92),"")</f>
        <v/>
      </c>
      <c r="R109" s="1332"/>
      <c r="S109" s="10" t="s">
        <v>378</v>
      </c>
      <c r="T109" s="8"/>
      <c r="U109" s="138"/>
      <c r="V109" s="138"/>
      <c r="W109" s="138"/>
      <c r="X109" s="138"/>
      <c r="Y109" s="9"/>
    </row>
    <row r="110" spans="2:25" ht="9" customHeight="1">
      <c r="B110" s="134"/>
      <c r="C110" s="135"/>
      <c r="D110" s="27"/>
      <c r="E110" s="95"/>
      <c r="F110" s="95"/>
      <c r="G110" s="95"/>
      <c r="H110" s="10"/>
      <c r="I110" s="10"/>
      <c r="J110" s="10"/>
      <c r="K110" s="28"/>
      <c r="L110" s="10"/>
      <c r="M110" s="10"/>
      <c r="N110" s="10"/>
      <c r="O110" s="10"/>
      <c r="P110" s="10"/>
      <c r="Q110" s="95"/>
      <c r="R110" s="95"/>
      <c r="S110" s="10"/>
      <c r="T110" s="8"/>
      <c r="U110" s="138"/>
      <c r="V110" s="138"/>
      <c r="W110" s="138"/>
      <c r="X110" s="138"/>
      <c r="Y110" s="9"/>
    </row>
    <row r="111" spans="2:25" ht="22.5" customHeight="1">
      <c r="B111" s="1339" t="s">
        <v>459</v>
      </c>
      <c r="C111" s="1340"/>
      <c r="D111" s="1340"/>
      <c r="E111" s="1340"/>
      <c r="F111" s="1340"/>
      <c r="G111" s="1340"/>
      <c r="H111" s="1340"/>
      <c r="I111" s="1340"/>
      <c r="J111" s="1340"/>
      <c r="K111" s="1340"/>
      <c r="L111" s="1340"/>
      <c r="M111" s="1340"/>
      <c r="N111" s="1340"/>
      <c r="O111" s="1340"/>
      <c r="P111" s="1340"/>
      <c r="Q111" s="1340"/>
      <c r="R111" s="1340"/>
      <c r="S111" s="1341"/>
      <c r="T111" s="8"/>
      <c r="U111" s="138"/>
      <c r="V111" s="138"/>
      <c r="W111" s="138"/>
      <c r="X111" s="138"/>
      <c r="Y111" s="9"/>
    </row>
    <row r="112" spans="2:25" ht="33.75" customHeight="1">
      <c r="B112" s="1334" t="s">
        <v>457</v>
      </c>
      <c r="C112" s="1335"/>
      <c r="D112" s="27" t="s">
        <v>449</v>
      </c>
      <c r="E112" s="1342"/>
      <c r="F112" s="1342"/>
      <c r="G112" s="1342"/>
      <c r="H112" s="96" t="s">
        <v>460</v>
      </c>
      <c r="I112" s="10"/>
      <c r="J112" s="10"/>
      <c r="K112" s="28" t="s">
        <v>188</v>
      </c>
      <c r="L112" s="10"/>
      <c r="M112" s="1036" t="s">
        <v>458</v>
      </c>
      <c r="N112" s="1036"/>
      <c r="O112" s="1036"/>
      <c r="P112" s="1036"/>
      <c r="Q112" s="1332" t="str">
        <f>IF(AND($AB$80="20人以上",$C$123=""),IF(AD92="",0,AD92),"")</f>
        <v/>
      </c>
      <c r="R112" s="1332"/>
      <c r="S112" s="10" t="s">
        <v>378</v>
      </c>
      <c r="T112" s="8"/>
      <c r="U112" s="138"/>
      <c r="V112" s="138"/>
      <c r="W112" s="138"/>
      <c r="X112" s="138"/>
      <c r="Y112" s="9"/>
    </row>
    <row r="113" spans="2:32" ht="9" customHeight="1">
      <c r="B113" s="134"/>
      <c r="C113" s="135"/>
      <c r="D113" s="27"/>
      <c r="E113" s="95"/>
      <c r="F113" s="95"/>
      <c r="G113" s="95"/>
      <c r="H113" s="96"/>
      <c r="I113" s="10"/>
      <c r="J113" s="10"/>
      <c r="K113" s="28"/>
      <c r="L113" s="10"/>
      <c r="M113" s="108"/>
      <c r="N113" s="108"/>
      <c r="O113" s="108"/>
      <c r="P113" s="108"/>
      <c r="Q113" s="95"/>
      <c r="R113" s="95"/>
      <c r="S113" s="10"/>
      <c r="T113" s="8"/>
      <c r="U113" s="138"/>
      <c r="V113" s="138"/>
      <c r="W113" s="138"/>
      <c r="X113" s="138"/>
      <c r="Y113" s="9"/>
    </row>
    <row r="114" spans="2:32" s="10" customFormat="1" ht="19.5" customHeight="1">
      <c r="B114" s="30" t="s">
        <v>462</v>
      </c>
      <c r="C114" s="16"/>
      <c r="D114" s="27" t="s">
        <v>183</v>
      </c>
      <c r="E114" s="1336"/>
      <c r="F114" s="1336"/>
      <c r="G114" s="1336"/>
      <c r="H114" s="10" t="s">
        <v>450</v>
      </c>
      <c r="K114" s="28" t="s">
        <v>188</v>
      </c>
      <c r="M114" s="1337" t="s">
        <v>451</v>
      </c>
      <c r="N114" s="1337"/>
      <c r="O114" s="1337"/>
      <c r="P114" s="1337"/>
      <c r="Q114" s="1332">
        <f>V15</f>
        <v>0</v>
      </c>
      <c r="R114" s="1332"/>
      <c r="S114" s="10" t="s">
        <v>376</v>
      </c>
      <c r="T114" s="166" t="s">
        <v>183</v>
      </c>
      <c r="U114" s="1349">
        <f>E114*Q114</f>
        <v>0</v>
      </c>
      <c r="V114" s="1349"/>
      <c r="W114" s="1349"/>
      <c r="X114" s="1349"/>
      <c r="Y114" s="167" t="s">
        <v>184</v>
      </c>
    </row>
    <row r="115" spans="2:32" ht="6" customHeight="1">
      <c r="B115" s="168"/>
      <c r="C115" s="169"/>
      <c r="D115" s="18"/>
      <c r="E115" s="29"/>
      <c r="F115" s="29"/>
      <c r="G115" s="29"/>
      <c r="K115" s="19"/>
      <c r="Q115" s="29"/>
      <c r="R115" s="29"/>
      <c r="T115" s="8"/>
      <c r="U115" s="165"/>
      <c r="V115" s="165"/>
      <c r="W115" s="165"/>
      <c r="X115" s="165"/>
      <c r="Y115" s="9"/>
    </row>
    <row r="116" spans="2:32" ht="15" customHeight="1" thickBot="1">
      <c r="B116" s="2"/>
      <c r="C116" s="1" t="s">
        <v>463</v>
      </c>
      <c r="H116" s="73" t="s">
        <v>464</v>
      </c>
      <c r="T116" s="166"/>
      <c r="U116" s="1350"/>
      <c r="V116" s="1350"/>
      <c r="W116" s="1350"/>
      <c r="X116" s="1350"/>
      <c r="Y116" s="167"/>
    </row>
    <row r="117" spans="2:32" ht="15" customHeight="1" thickBot="1">
      <c r="B117" s="2"/>
      <c r="C117" s="170"/>
      <c r="D117" s="1" t="s">
        <v>465</v>
      </c>
      <c r="K117" s="19" t="s">
        <v>466</v>
      </c>
      <c r="L117" s="73" t="s">
        <v>467</v>
      </c>
      <c r="Q117" s="1347">
        <f>U27</f>
        <v>0</v>
      </c>
      <c r="R117" s="1348"/>
      <c r="S117" s="1" t="s">
        <v>376</v>
      </c>
      <c r="T117" s="8"/>
      <c r="U117" s="1351"/>
      <c r="V117" s="1351"/>
      <c r="W117" s="1351"/>
      <c r="X117" s="1351"/>
      <c r="Y117" s="9"/>
      <c r="AB117" s="171"/>
      <c r="AC117" s="171"/>
      <c r="AF117" s="171"/>
    </row>
    <row r="118" spans="2:32" ht="15" customHeight="1" thickBot="1">
      <c r="B118" s="2"/>
      <c r="D118" s="18" t="s">
        <v>449</v>
      </c>
      <c r="E118" s="1330"/>
      <c r="F118" s="1330"/>
      <c r="G118" s="1330"/>
      <c r="H118" s="1" t="s">
        <v>468</v>
      </c>
      <c r="K118" s="1355"/>
      <c r="L118" s="1355"/>
      <c r="M118" s="1355"/>
      <c r="N118" s="1355"/>
      <c r="O118" s="1355"/>
      <c r="P118" s="1355"/>
      <c r="Q118" s="1355"/>
      <c r="R118" s="1355"/>
      <c r="S118" s="1356"/>
      <c r="T118" s="2"/>
      <c r="U118" s="161"/>
      <c r="V118" s="161"/>
      <c r="W118" s="161"/>
      <c r="X118" s="161"/>
      <c r="Y118" s="9"/>
      <c r="AE118" s="171"/>
      <c r="AF118" s="171"/>
    </row>
    <row r="119" spans="2:32" ht="15" customHeight="1" thickBot="1">
      <c r="B119" s="2"/>
      <c r="C119" s="172"/>
      <c r="D119" s="1" t="s">
        <v>469</v>
      </c>
      <c r="K119" s="19" t="s">
        <v>188</v>
      </c>
      <c r="L119" s="73" t="s">
        <v>467</v>
      </c>
      <c r="M119" s="173"/>
      <c r="N119" s="173"/>
      <c r="O119" s="173"/>
      <c r="P119" s="173"/>
      <c r="Q119" s="1332">
        <f>U27</f>
        <v>0</v>
      </c>
      <c r="R119" s="1332"/>
      <c r="S119" s="1" t="s">
        <v>378</v>
      </c>
      <c r="T119" s="8" t="s">
        <v>470</v>
      </c>
      <c r="U119" s="1357">
        <f>IF(C119="○",AA120,IF(C117="○",AA119,0))</f>
        <v>0</v>
      </c>
      <c r="V119" s="1357"/>
      <c r="W119" s="1357"/>
      <c r="X119" s="1357"/>
      <c r="Y119" s="9" t="s">
        <v>471</v>
      </c>
      <c r="AA119" s="1346">
        <f>IF(Q119=0,0,ROUNDDOWN((40000*M120/Q120*Q119),0))</f>
        <v>0</v>
      </c>
      <c r="AB119" s="1346"/>
      <c r="AC119" s="1346"/>
      <c r="AD119" s="1346"/>
      <c r="AE119" s="1346"/>
    </row>
    <row r="120" spans="2:32" ht="15" customHeight="1">
      <c r="B120" s="2"/>
      <c r="D120" s="18" t="s">
        <v>449</v>
      </c>
      <c r="E120" s="1330"/>
      <c r="F120" s="1330"/>
      <c r="G120" s="1330"/>
      <c r="H120" s="1" t="s">
        <v>468</v>
      </c>
      <c r="K120" s="18" t="s">
        <v>449</v>
      </c>
      <c r="L120" s="19" t="s">
        <v>472</v>
      </c>
      <c r="M120" s="1347">
        <f>+V15</f>
        <v>0</v>
      </c>
      <c r="N120" s="1348"/>
      <c r="O120" s="19" t="s">
        <v>473</v>
      </c>
      <c r="P120" s="19" t="s">
        <v>474</v>
      </c>
      <c r="Q120" s="1347">
        <f>+V17</f>
        <v>0</v>
      </c>
      <c r="R120" s="1348"/>
      <c r="S120" s="1" t="s">
        <v>475</v>
      </c>
      <c r="T120" s="8"/>
      <c r="U120" s="165"/>
      <c r="V120" s="165"/>
      <c r="W120" s="165"/>
      <c r="X120" s="165"/>
      <c r="Y120" s="9"/>
      <c r="AA120" s="1346" t="e">
        <f>IF(C117="○","",ROUNDDOWN((95000*M120/Q120*Q119),0))</f>
        <v>#DIV/0!</v>
      </c>
      <c r="AB120" s="1346"/>
      <c r="AC120" s="1346"/>
      <c r="AD120" s="1346"/>
      <c r="AE120" s="1346"/>
    </row>
    <row r="121" spans="2:32" ht="8.25" customHeight="1">
      <c r="B121" s="2"/>
      <c r="M121" s="18"/>
      <c r="P121" s="19"/>
      <c r="T121" s="2"/>
      <c r="U121" s="161"/>
      <c r="V121" s="161"/>
      <c r="W121" s="161"/>
      <c r="X121" s="161"/>
      <c r="Y121" s="9"/>
    </row>
    <row r="122" spans="2:32" ht="13.5" customHeight="1" thickBot="1">
      <c r="B122" s="2"/>
      <c r="C122" s="73"/>
      <c r="D122" s="73" t="s">
        <v>476</v>
      </c>
      <c r="M122" s="18"/>
      <c r="P122" s="19"/>
      <c r="T122" s="2"/>
      <c r="U122" s="161"/>
      <c r="V122" s="161"/>
      <c r="W122" s="161"/>
      <c r="X122" s="161"/>
      <c r="Y122" s="9"/>
    </row>
    <row r="123" spans="2:32" ht="15" customHeight="1" thickBot="1">
      <c r="B123" s="2"/>
      <c r="C123" s="31"/>
      <c r="D123" s="73" t="s">
        <v>477</v>
      </c>
      <c r="M123" s="18"/>
      <c r="P123" s="19"/>
      <c r="T123" s="2"/>
      <c r="U123" s="161"/>
      <c r="V123" s="161"/>
      <c r="W123" s="161"/>
      <c r="X123" s="161"/>
      <c r="Y123" s="9"/>
    </row>
    <row r="124" spans="2:32" ht="15" customHeight="1">
      <c r="B124" s="2"/>
      <c r="C124" s="1" t="s">
        <v>478</v>
      </c>
      <c r="L124" s="174"/>
      <c r="M124" s="174"/>
      <c r="N124" s="174"/>
      <c r="O124" s="174"/>
      <c r="P124" s="174"/>
      <c r="T124" s="2"/>
      <c r="U124" s="161"/>
      <c r="V124" s="161"/>
      <c r="W124" s="161"/>
      <c r="X124" s="161"/>
      <c r="Y124" s="9"/>
    </row>
    <row r="125" spans="2:32" ht="15" customHeight="1" thickBot="1">
      <c r="B125" s="2"/>
      <c r="D125" s="174"/>
      <c r="E125" s="1352"/>
      <c r="F125" s="1352"/>
      <c r="G125" s="1352"/>
      <c r="H125" s="1352"/>
      <c r="K125" s="954" t="s">
        <v>479</v>
      </c>
      <c r="L125" s="954"/>
      <c r="M125" s="954"/>
      <c r="N125" s="954"/>
      <c r="O125" s="954"/>
      <c r="P125" s="954"/>
      <c r="Q125" s="1332">
        <f>U27</f>
        <v>0</v>
      </c>
      <c r="R125" s="1332"/>
      <c r="S125" s="1" t="s">
        <v>378</v>
      </c>
      <c r="T125" s="8" t="s">
        <v>470</v>
      </c>
      <c r="U125" s="1325">
        <f>IF($C123=1,0,IF(C126="○",0,IF($U27&gt;19,538000,IF($U27&gt;1,269000,IF($U27=0,0,179000)))))</f>
        <v>0</v>
      </c>
      <c r="V125" s="1325"/>
      <c r="W125" s="1325"/>
      <c r="X125" s="1325"/>
      <c r="Y125" s="9" t="s">
        <v>471</v>
      </c>
    </row>
    <row r="126" spans="2:32" ht="15" customHeight="1" thickBot="1">
      <c r="B126" s="2"/>
      <c r="C126" s="175"/>
      <c r="D126" s="1353" t="s">
        <v>480</v>
      </c>
      <c r="E126" s="1353"/>
      <c r="F126" s="1353"/>
      <c r="G126" s="1353"/>
      <c r="H126" s="1353"/>
      <c r="I126" s="1353"/>
      <c r="J126" s="1353"/>
      <c r="K126" s="1353"/>
      <c r="L126" s="1353"/>
      <c r="M126" s="1353"/>
      <c r="N126" s="1353"/>
      <c r="O126" s="1353"/>
      <c r="P126" s="1353"/>
      <c r="Q126" s="1353"/>
      <c r="R126" s="1353"/>
      <c r="S126" s="1354"/>
      <c r="T126" s="8" t="s">
        <v>470</v>
      </c>
      <c r="U126" s="1325">
        <f>IF(C123=1,0,IF(C126="○",1076000,0))</f>
        <v>0</v>
      </c>
      <c r="V126" s="1325"/>
      <c r="W126" s="1325"/>
      <c r="X126" s="1325"/>
      <c r="Y126" s="9" t="s">
        <v>471</v>
      </c>
    </row>
    <row r="127" spans="2:32" ht="7.5" customHeight="1">
      <c r="B127" s="2"/>
      <c r="D127" s="1353"/>
      <c r="E127" s="1353"/>
      <c r="F127" s="1353"/>
      <c r="G127" s="1353"/>
      <c r="H127" s="1353"/>
      <c r="I127" s="1353"/>
      <c r="J127" s="1353"/>
      <c r="K127" s="1353"/>
      <c r="L127" s="1353"/>
      <c r="M127" s="1353"/>
      <c r="N127" s="1353"/>
      <c r="O127" s="1353"/>
      <c r="P127" s="1353"/>
      <c r="Q127" s="1353"/>
      <c r="R127" s="1353"/>
      <c r="S127" s="1354"/>
      <c r="T127" s="8"/>
      <c r="U127" s="165"/>
      <c r="V127" s="165"/>
      <c r="W127" s="165"/>
      <c r="X127" s="165"/>
      <c r="Y127" s="9"/>
    </row>
    <row r="128" spans="2:32" ht="15" customHeight="1">
      <c r="B128" s="2"/>
      <c r="D128" s="174"/>
      <c r="E128" s="174"/>
      <c r="T128" s="2"/>
      <c r="U128" s="161"/>
      <c r="V128" s="161"/>
      <c r="W128" s="161"/>
      <c r="X128" s="161"/>
      <c r="Y128" s="9"/>
    </row>
    <row r="129" spans="2:39" ht="15" customHeight="1">
      <c r="B129" s="2"/>
      <c r="C129" s="1" t="s">
        <v>481</v>
      </c>
      <c r="T129" s="8" t="s">
        <v>470</v>
      </c>
      <c r="U129" s="1325">
        <f>U130+U132</f>
        <v>0</v>
      </c>
      <c r="V129" s="1325"/>
      <c r="W129" s="1325"/>
      <c r="X129" s="1325"/>
      <c r="Y129" s="9" t="s">
        <v>471</v>
      </c>
    </row>
    <row r="130" spans="2:39" ht="15" customHeight="1">
      <c r="B130" s="2"/>
      <c r="D130" s="1" t="s">
        <v>482</v>
      </c>
      <c r="T130" s="8" t="s">
        <v>183</v>
      </c>
      <c r="U130" s="1325">
        <f>IF($I$7="",0,IF(C123=1,0,240000))</f>
        <v>0</v>
      </c>
      <c r="V130" s="1325"/>
      <c r="W130" s="1325"/>
      <c r="X130" s="1325"/>
      <c r="Y130" s="9" t="s">
        <v>184</v>
      </c>
    </row>
    <row r="131" spans="2:39" ht="15" customHeight="1">
      <c r="B131" s="2"/>
      <c r="D131" s="1" t="s">
        <v>483</v>
      </c>
      <c r="T131" s="8"/>
      <c r="U131" s="165"/>
      <c r="V131" s="165"/>
      <c r="W131" s="165"/>
      <c r="X131" s="165"/>
      <c r="Y131" s="9"/>
    </row>
    <row r="132" spans="2:39" ht="15" customHeight="1">
      <c r="B132" s="2"/>
      <c r="E132" s="176"/>
      <c r="F132" s="176"/>
      <c r="G132" s="1330"/>
      <c r="H132" s="1330"/>
      <c r="I132" s="1330"/>
      <c r="J132" s="1" t="s">
        <v>168</v>
      </c>
      <c r="K132" s="1" t="s">
        <v>466</v>
      </c>
      <c r="L132" s="1359" t="s">
        <v>484</v>
      </c>
      <c r="M132" s="1359"/>
      <c r="N132" s="1359"/>
      <c r="O132" s="1360"/>
      <c r="P132" s="1360"/>
      <c r="Q132" s="1" t="s">
        <v>485</v>
      </c>
      <c r="T132" s="8" t="s">
        <v>183</v>
      </c>
      <c r="U132" s="1325">
        <f>IF(C123=1,0,G132*O132)</f>
        <v>0</v>
      </c>
      <c r="V132" s="1325"/>
      <c r="W132" s="1325"/>
      <c r="X132" s="1325"/>
      <c r="Y132" s="9" t="s">
        <v>184</v>
      </c>
      <c r="AM132" s="154">
        <v>0</v>
      </c>
    </row>
    <row r="133" spans="2:39" ht="15" customHeight="1">
      <c r="B133" s="2"/>
      <c r="N133" s="12" t="s">
        <v>486</v>
      </c>
      <c r="T133" s="8"/>
      <c r="U133" s="165"/>
      <c r="V133" s="165"/>
      <c r="W133" s="165"/>
      <c r="X133" s="165"/>
      <c r="Y133" s="9"/>
      <c r="AM133" s="154">
        <v>1</v>
      </c>
    </row>
    <row r="134" spans="2:39" ht="15" customHeight="1">
      <c r="B134" s="2"/>
      <c r="C134" s="1" t="s">
        <v>487</v>
      </c>
      <c r="T134" s="2"/>
      <c r="U134" s="161"/>
      <c r="V134" s="161"/>
      <c r="W134" s="161"/>
      <c r="X134" s="161"/>
      <c r="Y134" s="9"/>
      <c r="AM134" s="154">
        <v>2</v>
      </c>
    </row>
    <row r="135" spans="2:39" ht="15.75" customHeight="1">
      <c r="B135" s="2"/>
      <c r="D135" s="18" t="s">
        <v>449</v>
      </c>
      <c r="E135" s="1330"/>
      <c r="F135" s="1330"/>
      <c r="G135" s="1330"/>
      <c r="H135" s="1" t="s">
        <v>488</v>
      </c>
      <c r="K135" s="19" t="s">
        <v>188</v>
      </c>
      <c r="M135" s="1358" t="s">
        <v>489</v>
      </c>
      <c r="N135" s="1358"/>
      <c r="O135" s="1358"/>
      <c r="P135" s="1" t="s">
        <v>490</v>
      </c>
      <c r="Q135" s="1332">
        <f>U55</f>
        <v>0</v>
      </c>
      <c r="R135" s="1332"/>
      <c r="S135" s="1" t="s">
        <v>412</v>
      </c>
      <c r="T135" s="8" t="s">
        <v>470</v>
      </c>
      <c r="U135" s="1325">
        <f>+IF(C123=1,0,E135*Q135)</f>
        <v>0</v>
      </c>
      <c r="V135" s="1325"/>
      <c r="W135" s="1325"/>
      <c r="X135" s="1325"/>
      <c r="Y135" s="9" t="s">
        <v>471</v>
      </c>
    </row>
    <row r="136" spans="2:39" ht="15.75" customHeight="1">
      <c r="B136" s="2"/>
      <c r="D136" s="18"/>
      <c r="E136" s="29"/>
      <c r="F136" s="29"/>
      <c r="G136" s="29"/>
      <c r="K136" s="19"/>
      <c r="M136" s="20"/>
      <c r="N136" s="20"/>
      <c r="O136" s="20"/>
      <c r="Q136" s="29"/>
      <c r="R136" s="29"/>
      <c r="T136" s="8"/>
      <c r="U136" s="165"/>
      <c r="V136" s="165"/>
      <c r="W136" s="165"/>
      <c r="X136" s="165"/>
      <c r="Y136" s="9"/>
    </row>
    <row r="137" spans="2:39">
      <c r="B137" s="2"/>
      <c r="C137" s="1291" t="s">
        <v>491</v>
      </c>
      <c r="D137" s="1291"/>
      <c r="E137" s="1291"/>
      <c r="F137" s="1291"/>
      <c r="G137" s="1291"/>
      <c r="H137" s="1291"/>
      <c r="I137" s="1291"/>
      <c r="J137" s="1291"/>
      <c r="K137" s="1291"/>
      <c r="L137" s="1291"/>
      <c r="M137" s="1291"/>
      <c r="N137" s="1291"/>
      <c r="O137" s="1291"/>
      <c r="P137" s="177"/>
      <c r="Q137" s="28"/>
      <c r="R137" s="28"/>
      <c r="S137" s="167"/>
      <c r="T137" s="8"/>
      <c r="U137" s="1325"/>
      <c r="V137" s="1325"/>
      <c r="W137" s="1325"/>
      <c r="X137" s="1325"/>
      <c r="Y137" s="9"/>
    </row>
    <row r="138" spans="2:39" ht="16.5" customHeight="1">
      <c r="B138" s="2"/>
      <c r="C138" s="60"/>
      <c r="D138" s="1" t="s">
        <v>492</v>
      </c>
      <c r="F138" s="60"/>
      <c r="G138" s="60"/>
      <c r="H138" s="60"/>
      <c r="I138" s="60"/>
      <c r="J138" s="60"/>
      <c r="K138" s="60"/>
      <c r="L138" s="60"/>
      <c r="M138" s="60"/>
      <c r="N138" s="60"/>
      <c r="O138" s="60"/>
      <c r="P138" s="177"/>
      <c r="Q138" s="28"/>
      <c r="R138" s="28"/>
      <c r="S138" s="167"/>
      <c r="T138" s="8" t="s">
        <v>470</v>
      </c>
      <c r="U138" s="1325">
        <f>U139+U140</f>
        <v>0</v>
      </c>
      <c r="V138" s="1325"/>
      <c r="W138" s="1325"/>
      <c r="X138" s="1325"/>
      <c r="Y138" s="9" t="s">
        <v>471</v>
      </c>
    </row>
    <row r="139" spans="2:39" ht="25.5" customHeight="1">
      <c r="B139" s="2"/>
      <c r="E139" s="1358"/>
      <c r="F139" s="1358"/>
      <c r="G139" s="18" t="s">
        <v>449</v>
      </c>
      <c r="H139" s="1361"/>
      <c r="I139" s="1361"/>
      <c r="J139" s="1" t="s">
        <v>493</v>
      </c>
      <c r="M139" s="28" t="s">
        <v>494</v>
      </c>
      <c r="N139" s="1257" t="s">
        <v>495</v>
      </c>
      <c r="O139" s="1362"/>
      <c r="P139" s="1362"/>
      <c r="Q139" s="1350">
        <f>U65</f>
        <v>0</v>
      </c>
      <c r="R139" s="1350"/>
      <c r="S139" s="167" t="s">
        <v>424</v>
      </c>
      <c r="T139" s="166" t="s">
        <v>183</v>
      </c>
      <c r="U139" s="1349">
        <f>H139*Q139</f>
        <v>0</v>
      </c>
      <c r="V139" s="1349"/>
      <c r="W139" s="1349"/>
      <c r="X139" s="1349"/>
      <c r="Y139" s="167" t="s">
        <v>184</v>
      </c>
    </row>
    <row r="140" spans="2:39" ht="25.5" customHeight="1">
      <c r="B140" s="2"/>
      <c r="E140" s="1358"/>
      <c r="F140" s="1358"/>
      <c r="G140" s="18" t="s">
        <v>449</v>
      </c>
      <c r="H140" s="1361"/>
      <c r="I140" s="1361"/>
      <c r="J140" s="1" t="s">
        <v>488</v>
      </c>
      <c r="M140" s="28" t="s">
        <v>494</v>
      </c>
      <c r="N140" s="1257" t="s">
        <v>496</v>
      </c>
      <c r="O140" s="1362"/>
      <c r="P140" s="1362"/>
      <c r="Q140" s="1350">
        <f>U66</f>
        <v>0</v>
      </c>
      <c r="R140" s="1350"/>
      <c r="S140" s="167" t="s">
        <v>412</v>
      </c>
      <c r="T140" s="166" t="s">
        <v>183</v>
      </c>
      <c r="U140" s="1349">
        <f>H140*Q140</f>
        <v>0</v>
      </c>
      <c r="V140" s="1349"/>
      <c r="W140" s="1349"/>
      <c r="X140" s="1349"/>
      <c r="Y140" s="167" t="s">
        <v>184</v>
      </c>
    </row>
    <row r="141" spans="2:39" ht="12.75" customHeight="1">
      <c r="B141" s="2"/>
      <c r="E141" s="20"/>
      <c r="F141" s="20"/>
      <c r="G141" s="18"/>
      <c r="H141" s="178"/>
      <c r="I141" s="178"/>
      <c r="M141" s="28"/>
      <c r="N141" s="179"/>
      <c r="O141" s="177"/>
      <c r="P141" s="177"/>
      <c r="Q141" s="180"/>
      <c r="R141" s="180"/>
      <c r="S141" s="167"/>
      <c r="T141" s="166"/>
      <c r="U141" s="181"/>
      <c r="V141" s="181"/>
      <c r="W141" s="181"/>
      <c r="X141" s="181"/>
      <c r="Y141" s="167"/>
    </row>
    <row r="142" spans="2:39" ht="15" customHeight="1">
      <c r="B142" s="2"/>
      <c r="D142" s="1" t="s">
        <v>497</v>
      </c>
      <c r="F142" s="60"/>
      <c r="G142" s="60"/>
      <c r="H142" s="60"/>
      <c r="I142" s="60"/>
      <c r="J142" s="60"/>
      <c r="K142" s="60"/>
      <c r="L142" s="60"/>
      <c r="M142" s="60"/>
      <c r="N142" s="60"/>
      <c r="O142" s="60"/>
      <c r="P142" s="177"/>
      <c r="Q142" s="180"/>
      <c r="R142" s="180"/>
      <c r="S142" s="167"/>
      <c r="T142" s="8" t="s">
        <v>470</v>
      </c>
      <c r="U142" s="1325">
        <f>U143+U144</f>
        <v>0</v>
      </c>
      <c r="V142" s="1325"/>
      <c r="W142" s="1325"/>
      <c r="X142" s="1325"/>
      <c r="Y142" s="9" t="s">
        <v>471</v>
      </c>
    </row>
    <row r="143" spans="2:39" ht="27.75" customHeight="1">
      <c r="B143" s="2"/>
      <c r="E143" s="1358"/>
      <c r="F143" s="1358"/>
      <c r="G143" s="18" t="s">
        <v>449</v>
      </c>
      <c r="H143" s="1361"/>
      <c r="I143" s="1361"/>
      <c r="J143" s="1" t="s">
        <v>493</v>
      </c>
      <c r="M143" s="28" t="s">
        <v>494</v>
      </c>
      <c r="N143" s="1257" t="s">
        <v>498</v>
      </c>
      <c r="O143" s="1362"/>
      <c r="P143" s="1362"/>
      <c r="Q143" s="1350">
        <f>U67</f>
        <v>0</v>
      </c>
      <c r="R143" s="1350"/>
      <c r="S143" s="167" t="s">
        <v>424</v>
      </c>
      <c r="T143" s="166" t="s">
        <v>183</v>
      </c>
      <c r="U143" s="1349">
        <f>H143*Q143</f>
        <v>0</v>
      </c>
      <c r="V143" s="1349"/>
      <c r="W143" s="1349"/>
      <c r="X143" s="1349"/>
      <c r="Y143" s="167" t="s">
        <v>184</v>
      </c>
    </row>
    <row r="144" spans="2:39" ht="27.75" customHeight="1">
      <c r="B144" s="2"/>
      <c r="E144" s="1358"/>
      <c r="F144" s="1358"/>
      <c r="G144" s="18" t="s">
        <v>449</v>
      </c>
      <c r="H144" s="1361"/>
      <c r="I144" s="1361"/>
      <c r="J144" s="1" t="s">
        <v>488</v>
      </c>
      <c r="M144" s="28" t="s">
        <v>494</v>
      </c>
      <c r="N144" s="1257" t="s">
        <v>499</v>
      </c>
      <c r="O144" s="1362"/>
      <c r="P144" s="1362"/>
      <c r="Q144" s="1350">
        <f>U68</f>
        <v>0</v>
      </c>
      <c r="R144" s="1350"/>
      <c r="S144" s="167" t="s">
        <v>412</v>
      </c>
      <c r="T144" s="166" t="s">
        <v>183</v>
      </c>
      <c r="U144" s="1349">
        <f>H144*Q144</f>
        <v>0</v>
      </c>
      <c r="V144" s="1349"/>
      <c r="W144" s="1349"/>
      <c r="X144" s="1349"/>
      <c r="Y144" s="167" t="s">
        <v>184</v>
      </c>
    </row>
    <row r="145" spans="2:28" ht="13.5" customHeight="1">
      <c r="B145" s="2"/>
      <c r="E145" s="20"/>
      <c r="F145" s="20"/>
      <c r="G145" s="18"/>
      <c r="H145" s="178"/>
      <c r="I145" s="178"/>
      <c r="M145" s="28"/>
      <c r="N145" s="179"/>
      <c r="O145" s="177"/>
      <c r="P145" s="177"/>
      <c r="Q145" s="180"/>
      <c r="R145" s="180"/>
      <c r="S145" s="167"/>
      <c r="T145" s="166"/>
      <c r="U145" s="181"/>
      <c r="V145" s="181"/>
      <c r="W145" s="181"/>
      <c r="X145" s="181"/>
      <c r="Y145" s="167"/>
    </row>
    <row r="146" spans="2:28">
      <c r="B146" s="2"/>
      <c r="C146" s="1291" t="s">
        <v>500</v>
      </c>
      <c r="D146" s="1291"/>
      <c r="E146" s="1291"/>
      <c r="F146" s="1291"/>
      <c r="G146" s="1291"/>
      <c r="H146" s="1291"/>
      <c r="I146" s="1291"/>
      <c r="J146" s="1291"/>
      <c r="K146" s="1291"/>
      <c r="L146" s="1291"/>
      <c r="M146" s="1291"/>
      <c r="N146" s="1291"/>
      <c r="O146" s="1291"/>
      <c r="P146" s="177"/>
      <c r="Q146" s="180"/>
      <c r="R146" s="180"/>
      <c r="S146" s="167"/>
      <c r="T146" s="8"/>
      <c r="U146" s="1325"/>
      <c r="V146" s="1325"/>
      <c r="W146" s="1325"/>
      <c r="X146" s="1325"/>
      <c r="Y146" s="9"/>
    </row>
    <row r="147" spans="2:28" ht="14.25" customHeight="1">
      <c r="B147" s="2"/>
      <c r="C147" s="60"/>
      <c r="D147" s="1" t="s">
        <v>492</v>
      </c>
      <c r="F147" s="60"/>
      <c r="G147" s="60"/>
      <c r="H147" s="60"/>
      <c r="I147" s="60"/>
      <c r="J147" s="60"/>
      <c r="K147" s="60"/>
      <c r="L147" s="60"/>
      <c r="M147" s="60"/>
      <c r="N147" s="60"/>
      <c r="O147" s="60"/>
      <c r="P147" s="177"/>
      <c r="Q147" s="180"/>
      <c r="R147" s="180"/>
      <c r="S147" s="167"/>
      <c r="T147" s="8" t="s">
        <v>470</v>
      </c>
      <c r="U147" s="1325">
        <f>U148+U149</f>
        <v>0</v>
      </c>
      <c r="V147" s="1325"/>
      <c r="W147" s="1325"/>
      <c r="X147" s="1325"/>
      <c r="Y147" s="9" t="s">
        <v>471</v>
      </c>
    </row>
    <row r="148" spans="2:28" ht="25.5" customHeight="1">
      <c r="B148" s="2"/>
      <c r="E148" s="1358"/>
      <c r="F148" s="1358"/>
      <c r="G148" s="18" t="s">
        <v>449</v>
      </c>
      <c r="H148" s="1361"/>
      <c r="I148" s="1361"/>
      <c r="J148" s="1" t="s">
        <v>493</v>
      </c>
      <c r="M148" s="28" t="s">
        <v>494</v>
      </c>
      <c r="N148" s="1257" t="s">
        <v>501</v>
      </c>
      <c r="O148" s="1362"/>
      <c r="P148" s="1362"/>
      <c r="Q148" s="1350">
        <f>U70</f>
        <v>0</v>
      </c>
      <c r="R148" s="1350"/>
      <c r="S148" s="167" t="s">
        <v>424</v>
      </c>
      <c r="T148" s="166" t="s">
        <v>183</v>
      </c>
      <c r="U148" s="1349">
        <f>H148*Q148</f>
        <v>0</v>
      </c>
      <c r="V148" s="1349"/>
      <c r="W148" s="1349"/>
      <c r="X148" s="1349"/>
      <c r="Y148" s="167" t="s">
        <v>184</v>
      </c>
    </row>
    <row r="149" spans="2:28" ht="25.5" customHeight="1">
      <c r="B149" s="2"/>
      <c r="E149" s="1358"/>
      <c r="F149" s="1358"/>
      <c r="G149" s="18" t="s">
        <v>449</v>
      </c>
      <c r="H149" s="1361"/>
      <c r="I149" s="1361"/>
      <c r="J149" s="1" t="s">
        <v>488</v>
      </c>
      <c r="M149" s="28" t="s">
        <v>494</v>
      </c>
      <c r="N149" s="1257" t="s">
        <v>502</v>
      </c>
      <c r="O149" s="1362"/>
      <c r="P149" s="1362"/>
      <c r="Q149" s="1350">
        <f>U71</f>
        <v>0</v>
      </c>
      <c r="R149" s="1350"/>
      <c r="S149" s="167" t="s">
        <v>412</v>
      </c>
      <c r="T149" s="166" t="s">
        <v>183</v>
      </c>
      <c r="U149" s="1349">
        <f>H149*Q149</f>
        <v>0</v>
      </c>
      <c r="V149" s="1349"/>
      <c r="W149" s="1349"/>
      <c r="X149" s="1349"/>
      <c r="Y149" s="167" t="s">
        <v>184</v>
      </c>
    </row>
    <row r="150" spans="2:28" ht="14.25" customHeight="1">
      <c r="B150" s="2"/>
      <c r="E150" s="20"/>
      <c r="F150" s="20"/>
      <c r="G150" s="18"/>
      <c r="H150" s="178"/>
      <c r="I150" s="178"/>
      <c r="M150" s="28"/>
      <c r="N150" s="179"/>
      <c r="O150" s="177"/>
      <c r="P150" s="177"/>
      <c r="Q150" s="180"/>
      <c r="R150" s="180"/>
      <c r="S150" s="167"/>
      <c r="T150" s="166"/>
      <c r="U150" s="181"/>
      <c r="V150" s="181"/>
      <c r="W150" s="181"/>
      <c r="X150" s="181"/>
      <c r="Y150" s="167"/>
    </row>
    <row r="151" spans="2:28" ht="15" customHeight="1">
      <c r="B151" s="2"/>
      <c r="D151" s="1" t="s">
        <v>497</v>
      </c>
      <c r="F151" s="60"/>
      <c r="G151" s="60"/>
      <c r="H151" s="60"/>
      <c r="I151" s="60"/>
      <c r="J151" s="60"/>
      <c r="K151" s="60"/>
      <c r="L151" s="60"/>
      <c r="M151" s="60"/>
      <c r="N151" s="60"/>
      <c r="O151" s="60"/>
      <c r="P151" s="177"/>
      <c r="Q151" s="180"/>
      <c r="R151" s="180"/>
      <c r="S151" s="167"/>
      <c r="T151" s="8" t="s">
        <v>470</v>
      </c>
      <c r="U151" s="1325">
        <f>U152+U153</f>
        <v>0</v>
      </c>
      <c r="V151" s="1325"/>
      <c r="W151" s="1325"/>
      <c r="X151" s="1325"/>
      <c r="Y151" s="9" t="s">
        <v>471</v>
      </c>
    </row>
    <row r="152" spans="2:28" ht="27.75" customHeight="1">
      <c r="B152" s="2"/>
      <c r="E152" s="1358"/>
      <c r="F152" s="1358"/>
      <c r="G152" s="18" t="s">
        <v>449</v>
      </c>
      <c r="H152" s="1361"/>
      <c r="I152" s="1361"/>
      <c r="J152" s="1" t="s">
        <v>493</v>
      </c>
      <c r="M152" s="28" t="s">
        <v>494</v>
      </c>
      <c r="N152" s="1257" t="s">
        <v>503</v>
      </c>
      <c r="O152" s="1362"/>
      <c r="P152" s="1362"/>
      <c r="Q152" s="1350">
        <f>U72</f>
        <v>0</v>
      </c>
      <c r="R152" s="1350"/>
      <c r="S152" s="167" t="s">
        <v>424</v>
      </c>
      <c r="T152" s="166" t="s">
        <v>183</v>
      </c>
      <c r="U152" s="1349">
        <f>H152*Q152</f>
        <v>0</v>
      </c>
      <c r="V152" s="1349"/>
      <c r="W152" s="1349"/>
      <c r="X152" s="1349"/>
      <c r="Y152" s="167" t="s">
        <v>184</v>
      </c>
    </row>
    <row r="153" spans="2:28" ht="27.75" customHeight="1">
      <c r="B153" s="2"/>
      <c r="E153" s="1358"/>
      <c r="F153" s="1358"/>
      <c r="G153" s="18" t="s">
        <v>449</v>
      </c>
      <c r="H153" s="1361"/>
      <c r="I153" s="1361"/>
      <c r="J153" s="1" t="s">
        <v>488</v>
      </c>
      <c r="M153" s="28" t="s">
        <v>494</v>
      </c>
      <c r="N153" s="1257" t="s">
        <v>504</v>
      </c>
      <c r="O153" s="1362"/>
      <c r="P153" s="1362"/>
      <c r="Q153" s="1350">
        <f>U73</f>
        <v>0</v>
      </c>
      <c r="R153" s="1350"/>
      <c r="S153" s="167" t="s">
        <v>412</v>
      </c>
      <c r="T153" s="166" t="s">
        <v>183</v>
      </c>
      <c r="U153" s="1349">
        <f>H153*Q153</f>
        <v>0</v>
      </c>
      <c r="V153" s="1349"/>
      <c r="W153" s="1349"/>
      <c r="X153" s="1349"/>
      <c r="Y153" s="167" t="s">
        <v>184</v>
      </c>
    </row>
    <row r="154" spans="2:28" ht="8.25" customHeight="1">
      <c r="B154" s="2"/>
      <c r="C154" s="1291"/>
      <c r="D154" s="1291"/>
      <c r="E154" s="1291"/>
      <c r="F154" s="1291"/>
      <c r="G154" s="1291"/>
      <c r="H154" s="1291"/>
      <c r="I154" s="1291"/>
      <c r="J154" s="1291"/>
      <c r="K154" s="1291"/>
      <c r="L154" s="1291"/>
      <c r="M154" s="1291"/>
      <c r="N154" s="1291"/>
      <c r="O154" s="1291"/>
      <c r="P154" s="29"/>
      <c r="Q154" s="29"/>
      <c r="R154" s="29"/>
      <c r="S154" s="9"/>
      <c r="T154" s="8"/>
      <c r="U154" s="165"/>
      <c r="V154" s="165"/>
      <c r="W154" s="165"/>
      <c r="X154" s="165"/>
      <c r="Y154" s="9"/>
    </row>
    <row r="155" spans="2:28" ht="9" customHeight="1">
      <c r="B155" s="2"/>
      <c r="D155" s="19"/>
      <c r="E155" s="20"/>
      <c r="F155" s="20"/>
      <c r="G155" s="18"/>
      <c r="H155" s="178"/>
      <c r="I155" s="178"/>
      <c r="M155" s="108"/>
      <c r="N155" s="182"/>
      <c r="O155" s="70"/>
      <c r="P155" s="70"/>
      <c r="Q155" s="28"/>
      <c r="R155" s="28"/>
      <c r="T155" s="166"/>
      <c r="U155" s="181"/>
      <c r="V155" s="181"/>
      <c r="W155" s="181"/>
      <c r="X155" s="181"/>
      <c r="Y155" s="167"/>
    </row>
    <row r="156" spans="2:28" ht="15" customHeight="1">
      <c r="B156" s="2"/>
      <c r="K156" s="1" t="s">
        <v>505</v>
      </c>
      <c r="P156" s="129"/>
      <c r="Q156" s="19"/>
      <c r="R156" s="19"/>
      <c r="S156" s="93"/>
      <c r="T156" s="8" t="s">
        <v>470</v>
      </c>
      <c r="U156" s="1363" t="e">
        <f>U78+U117+U119+U125+U126+U129+U135+U138+U142+U147+U151</f>
        <v>#VALUE!</v>
      </c>
      <c r="V156" s="1363"/>
      <c r="W156" s="1363"/>
      <c r="X156" s="1363"/>
      <c r="Y156" s="9" t="s">
        <v>471</v>
      </c>
      <c r="AB156" s="82"/>
    </row>
    <row r="157" spans="2:28" ht="6" customHeight="1" thickBot="1">
      <c r="B157" s="183"/>
      <c r="C157" s="184"/>
      <c r="D157" s="184"/>
      <c r="E157" s="184"/>
      <c r="F157" s="184"/>
      <c r="G157" s="184"/>
      <c r="H157" s="184"/>
      <c r="I157" s="184"/>
      <c r="J157" s="184"/>
      <c r="K157" s="184"/>
      <c r="L157" s="184"/>
      <c r="M157" s="184"/>
      <c r="N157" s="184"/>
      <c r="O157" s="184"/>
      <c r="P157" s="184"/>
      <c r="Q157" s="184"/>
      <c r="R157" s="184"/>
      <c r="S157" s="185"/>
      <c r="T157" s="183"/>
      <c r="U157" s="184"/>
      <c r="V157" s="184"/>
      <c r="W157" s="184"/>
      <c r="X157" s="184"/>
      <c r="Y157" s="185"/>
    </row>
    <row r="158" spans="2:28" ht="30" customHeight="1" thickTop="1">
      <c r="B158" s="1364" t="s">
        <v>506</v>
      </c>
      <c r="C158" s="1365"/>
      <c r="D158" s="1365"/>
      <c r="E158" s="1365"/>
      <c r="F158" s="1365"/>
      <c r="G158" s="1365"/>
      <c r="H158" s="1365"/>
      <c r="I158" s="1368"/>
      <c r="J158" s="1368"/>
      <c r="K158" s="1368"/>
      <c r="L158" s="1368"/>
      <c r="M158" s="1368"/>
      <c r="N158" s="1369"/>
      <c r="O158" s="1369"/>
      <c r="P158" s="1369"/>
      <c r="Q158" s="1369"/>
      <c r="R158" s="1369"/>
      <c r="S158" s="32"/>
      <c r="T158" s="1370" t="s">
        <v>507</v>
      </c>
      <c r="U158" s="1371"/>
      <c r="V158" s="1371"/>
      <c r="W158" s="1371"/>
      <c r="X158" s="1371"/>
      <c r="Y158" s="1372"/>
    </row>
    <row r="159" spans="2:28" ht="30" customHeight="1" thickBot="1">
      <c r="B159" s="1366"/>
      <c r="C159" s="1367"/>
      <c r="D159" s="1367"/>
      <c r="E159" s="1367"/>
      <c r="F159" s="1367"/>
      <c r="G159" s="1367"/>
      <c r="H159" s="1376" t="s">
        <v>508</v>
      </c>
      <c r="I159" s="1377"/>
      <c r="J159" s="1377"/>
      <c r="K159" s="1377"/>
      <c r="L159" s="1377"/>
      <c r="M159" s="1377"/>
      <c r="N159" s="1378"/>
      <c r="O159" s="1378"/>
      <c r="P159" s="1378"/>
      <c r="Q159" s="1378"/>
      <c r="R159" s="1378"/>
      <c r="S159" s="9" t="s">
        <v>168</v>
      </c>
      <c r="T159" s="1373"/>
      <c r="U159" s="1374"/>
      <c r="V159" s="1374"/>
      <c r="W159" s="1374"/>
      <c r="X159" s="1374"/>
      <c r="Y159" s="1375"/>
      <c r="AB159" s="186" t="e">
        <f>U156</f>
        <v>#VALUE!</v>
      </c>
    </row>
    <row r="160" spans="2:28" ht="17.25" customHeight="1">
      <c r="B160" s="33"/>
      <c r="C160" s="34"/>
      <c r="D160" s="34"/>
      <c r="E160" s="34"/>
      <c r="F160" s="34"/>
      <c r="G160" s="34"/>
      <c r="H160" s="34"/>
      <c r="I160" s="34"/>
      <c r="J160" s="97" t="s">
        <v>509</v>
      </c>
      <c r="S160" s="9"/>
      <c r="T160" s="8" t="s">
        <v>470</v>
      </c>
      <c r="U160" s="1363">
        <f>ROUNDDOWN(IF(N159&gt;7200000,U156*0.8,0),0)</f>
        <v>0</v>
      </c>
      <c r="V160" s="1363"/>
      <c r="W160" s="1363"/>
      <c r="X160" s="1363"/>
      <c r="Y160" s="9" t="s">
        <v>471</v>
      </c>
      <c r="AB160" s="186">
        <f>U160</f>
        <v>0</v>
      </c>
    </row>
    <row r="161" spans="2:28" ht="28.5" customHeight="1">
      <c r="B161" s="11"/>
      <c r="C161" s="35"/>
      <c r="D161" s="35"/>
      <c r="E161" s="35"/>
      <c r="F161" s="35"/>
      <c r="G161" s="35"/>
      <c r="H161" s="1381" t="s">
        <v>510</v>
      </c>
      <c r="I161" s="1381"/>
      <c r="J161" s="1381"/>
      <c r="K161" s="1381"/>
      <c r="L161" s="1381"/>
      <c r="M161" s="1381"/>
      <c r="N161" s="1381"/>
      <c r="O161" s="1381"/>
      <c r="P161" s="1381"/>
      <c r="Q161" s="1381"/>
      <c r="R161" s="1381"/>
      <c r="S161" s="1382"/>
      <c r="T161" s="1373" t="s">
        <v>511</v>
      </c>
      <c r="U161" s="1374"/>
      <c r="V161" s="1374"/>
      <c r="W161" s="1374"/>
      <c r="X161" s="1374"/>
      <c r="Y161" s="1375"/>
      <c r="AB161" s="82">
        <f>U163</f>
        <v>0</v>
      </c>
    </row>
    <row r="162" spans="2:28" ht="30" customHeight="1">
      <c r="B162" s="1383" t="s">
        <v>512</v>
      </c>
      <c r="C162" s="1384"/>
      <c r="D162" s="1384"/>
      <c r="E162" s="1384"/>
      <c r="F162" s="1384"/>
      <c r="G162" s="1384"/>
      <c r="H162" s="1387"/>
      <c r="I162" s="1387"/>
      <c r="J162" s="1387"/>
      <c r="K162" s="36"/>
      <c r="L162" s="36"/>
      <c r="M162" s="36"/>
      <c r="N162" s="37"/>
      <c r="O162" s="37"/>
      <c r="P162" s="37"/>
      <c r="Q162" s="37"/>
      <c r="R162" s="37"/>
      <c r="S162" s="38"/>
      <c r="T162" s="1373"/>
      <c r="U162" s="1374"/>
      <c r="V162" s="1374"/>
      <c r="W162" s="1374"/>
      <c r="X162" s="1374"/>
      <c r="Y162" s="1375"/>
    </row>
    <row r="163" spans="2:28" ht="30" customHeight="1" thickBot="1">
      <c r="B163" s="1385"/>
      <c r="C163" s="1386"/>
      <c r="D163" s="1386"/>
      <c r="E163" s="1386"/>
      <c r="F163" s="1386"/>
      <c r="G163" s="1386"/>
      <c r="H163" s="1388"/>
      <c r="I163" s="1389"/>
      <c r="J163" s="1389"/>
      <c r="K163" s="1389"/>
      <c r="L163" s="1389"/>
      <c r="M163" s="1389"/>
      <c r="N163" s="1390"/>
      <c r="O163" s="1390"/>
      <c r="P163" s="1390"/>
      <c r="Q163" s="1390"/>
      <c r="R163" s="1390"/>
      <c r="S163" s="9" t="s">
        <v>376</v>
      </c>
      <c r="T163" s="8" t="s">
        <v>470</v>
      </c>
      <c r="U163" s="1363">
        <f>ROUNDDOWN(IF(AND(N159&gt;6300000,N159&lt;=7200000),U156*0.9,0),0)</f>
        <v>0</v>
      </c>
      <c r="V163" s="1363"/>
      <c r="W163" s="1363"/>
      <c r="X163" s="1363"/>
      <c r="Y163" s="9" t="s">
        <v>471</v>
      </c>
    </row>
    <row r="164" spans="2:28" ht="43.5" customHeight="1">
      <c r="B164" s="1379" t="s">
        <v>513</v>
      </c>
      <c r="C164" s="1257"/>
      <c r="D164" s="1257"/>
      <c r="E164" s="1257"/>
      <c r="F164" s="1257"/>
      <c r="G164" s="1257"/>
      <c r="H164" s="1257"/>
      <c r="I164" s="1257"/>
      <c r="J164" s="1257"/>
      <c r="K164" s="1257"/>
      <c r="L164" s="1257"/>
      <c r="M164" s="1257"/>
      <c r="N164" s="1257"/>
      <c r="O164" s="1257"/>
      <c r="P164" s="1257"/>
      <c r="Q164" s="1257"/>
      <c r="R164" s="1257"/>
      <c r="S164" s="1380"/>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7" t="s">
        <v>208</v>
      </c>
      <c r="C166" s="188"/>
      <c r="D166" s="188"/>
      <c r="E166" s="188"/>
      <c r="F166" s="188"/>
      <c r="G166" s="188"/>
      <c r="H166" s="188"/>
      <c r="I166" s="188"/>
      <c r="J166" s="188"/>
      <c r="K166" s="188"/>
      <c r="L166" s="188"/>
      <c r="M166" s="188"/>
      <c r="N166" s="188"/>
      <c r="O166" s="188"/>
      <c r="P166" s="188"/>
      <c r="Q166" s="188"/>
      <c r="R166" s="188"/>
      <c r="S166" s="188"/>
      <c r="T166" s="188"/>
      <c r="U166" s="188"/>
      <c r="V166" s="188"/>
      <c r="W166" s="188"/>
      <c r="X166" s="188"/>
      <c r="Y166" s="188"/>
    </row>
    <row r="167" spans="2:28" ht="11.1" customHeight="1">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row>
    <row r="168" spans="2:28" ht="11.25" customHeight="1">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1" priority="7">
      <formula>LEN(TRIM(C117))=0</formula>
    </cfRule>
  </conditionalFormatting>
  <conditionalFormatting sqref="C119">
    <cfRule type="containsBlanks" dxfId="10" priority="6">
      <formula>LEN(TRIM(C119))=0</formula>
    </cfRule>
  </conditionalFormatting>
  <conditionalFormatting sqref="C123">
    <cfRule type="containsBlanks" dxfId="9" priority="5">
      <formula>LEN(TRIM(C123))=0</formula>
    </cfRule>
  </conditionalFormatting>
  <conditionalFormatting sqref="C126">
    <cfRule type="containsBlanks" dxfId="8" priority="4">
      <formula>LEN(TRIM(C126))=0</formula>
    </cfRule>
  </conditionalFormatting>
  <conditionalFormatting sqref="I7">
    <cfRule type="containsBlanks" dxfId="7" priority="10" stopIfTrue="1">
      <formula>LEN(TRIM(I7))=0</formula>
    </cfRule>
  </conditionalFormatting>
  <conditionalFormatting sqref="J38:M39 U38:X39">
    <cfRule type="containsBlanks" dxfId="6" priority="13">
      <formula>LEN(TRIM(J38))=0</formula>
    </cfRule>
  </conditionalFormatting>
  <conditionalFormatting sqref="K78 N78">
    <cfRule type="containsBlanks" dxfId="5" priority="8" stopIfTrue="1">
      <formula>LEN(TRIM(K78))=0</formula>
    </cfRule>
  </conditionalFormatting>
  <conditionalFormatting sqref="M49:O49 Q49:S49">
    <cfRule type="containsBlanks" dxfId="4" priority="1">
      <formula>LEN(TRIM(M49))=0</formula>
    </cfRule>
  </conditionalFormatting>
  <conditionalFormatting sqref="N163:R163">
    <cfRule type="containsBlanks" dxfId="3" priority="2">
      <formula>LEN(TRIM(N163))=0</formula>
    </cfRule>
  </conditionalFormatting>
  <conditionalFormatting sqref="N6:Y6">
    <cfRule type="containsBlanks" dxfId="2" priority="11" stopIfTrue="1">
      <formula>LEN(TRIM(N6))=0</formula>
    </cfRule>
  </conditionalFormatting>
  <conditionalFormatting sqref="O132:P132">
    <cfRule type="containsBlanks" dxfId="1" priority="3">
      <formula>LEN(TRIM(O132))=0</formula>
    </cfRule>
  </conditionalFormatting>
  <conditionalFormatting sqref="V59:Y62">
    <cfRule type="containsBlanks" dxfId="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550</v>
      </c>
      <c r="B1" s="295"/>
    </row>
    <row r="2" spans="1:25" ht="16.5" customHeight="1"/>
    <row r="3" spans="1:25" ht="18.75" customHeight="1">
      <c r="A3" s="969" t="s">
        <v>551</v>
      </c>
      <c r="B3" s="969"/>
      <c r="C3" s="969"/>
      <c r="D3" s="969"/>
      <c r="E3" s="969"/>
      <c r="F3" s="969"/>
      <c r="G3" s="969"/>
      <c r="H3" s="969"/>
      <c r="I3" s="969"/>
      <c r="J3" s="969"/>
      <c r="K3" s="969"/>
      <c r="L3" s="969"/>
      <c r="M3" s="969"/>
      <c r="N3" s="969"/>
      <c r="O3" s="969"/>
      <c r="P3" s="969"/>
      <c r="Q3" s="969"/>
      <c r="R3" s="969"/>
      <c r="S3" s="969"/>
      <c r="T3" s="969"/>
      <c r="U3" s="969"/>
      <c r="V3" s="969"/>
      <c r="W3" s="969"/>
      <c r="X3" s="969"/>
      <c r="Y3" s="142"/>
    </row>
    <row r="4" spans="1:25" ht="15.95" customHeight="1"/>
    <row r="5" spans="1:25" ht="15.95" customHeight="1">
      <c r="N5" s="12" t="s">
        <v>552</v>
      </c>
    </row>
    <row r="6" spans="1:25" ht="15.95" customHeight="1">
      <c r="N6" s="965"/>
      <c r="O6" s="965"/>
      <c r="P6" s="965"/>
      <c r="Q6" s="965"/>
      <c r="R6" s="965"/>
      <c r="S6" s="965"/>
      <c r="T6" s="965"/>
      <c r="U6" s="965"/>
      <c r="V6" s="965"/>
      <c r="W6" s="965"/>
      <c r="X6" s="965"/>
      <c r="Y6" s="19"/>
    </row>
    <row r="7" spans="1:25" ht="15.95" customHeight="1">
      <c r="A7" s="1" t="s">
        <v>553</v>
      </c>
    </row>
    <row r="8" spans="1:25" ht="15.95" customHeight="1">
      <c r="A8" s="1" t="s">
        <v>554</v>
      </c>
    </row>
    <row r="9" spans="1:25" ht="15.95" customHeight="1">
      <c r="B9" s="1284" t="s">
        <v>370</v>
      </c>
      <c r="C9" s="1284"/>
      <c r="D9" s="1284"/>
      <c r="E9" s="1284"/>
      <c r="F9" s="1284"/>
      <c r="G9" s="1284"/>
      <c r="H9" s="1284"/>
      <c r="I9" s="1284"/>
      <c r="J9" s="1284"/>
      <c r="K9" s="1284"/>
      <c r="L9" s="1284"/>
      <c r="M9" s="1284"/>
      <c r="N9" s="1234" t="s">
        <v>555</v>
      </c>
      <c r="O9" s="1235"/>
      <c r="P9" s="1235"/>
      <c r="Q9" s="1235"/>
      <c r="R9" s="1235"/>
      <c r="S9" s="1235"/>
      <c r="T9" s="1235"/>
      <c r="U9" s="1235"/>
      <c r="V9" s="1235"/>
      <c r="W9" s="1235"/>
      <c r="X9" s="1236"/>
    </row>
    <row r="10" spans="1:25" ht="15.95" customHeight="1">
      <c r="B10" s="1284"/>
      <c r="C10" s="1284"/>
      <c r="D10" s="1284"/>
      <c r="E10" s="1284"/>
      <c r="F10" s="1284"/>
      <c r="G10" s="1284"/>
      <c r="H10" s="1284"/>
      <c r="I10" s="1284"/>
      <c r="J10" s="1284"/>
      <c r="K10" s="1284"/>
      <c r="L10" s="1284"/>
      <c r="M10" s="1284"/>
      <c r="N10" s="1237"/>
      <c r="O10" s="1238"/>
      <c r="P10" s="1238"/>
      <c r="Q10" s="1238"/>
      <c r="R10" s="1238"/>
      <c r="S10" s="1238"/>
      <c r="T10" s="1238"/>
      <c r="U10" s="1238"/>
      <c r="V10" s="1238"/>
      <c r="W10" s="1238"/>
      <c r="X10" s="1239"/>
    </row>
    <row r="11" spans="1:25" ht="15.95" customHeight="1">
      <c r="B11" s="1594" t="s">
        <v>556</v>
      </c>
      <c r="C11" s="1595"/>
      <c r="D11" s="1595"/>
      <c r="E11" s="1595"/>
      <c r="F11" s="1595"/>
      <c r="G11" s="1595"/>
      <c r="H11" s="1595"/>
      <c r="I11" s="1595"/>
      <c r="J11" s="1595"/>
      <c r="K11" s="1595"/>
      <c r="L11" s="1595"/>
      <c r="M11" s="1596"/>
      <c r="N11" s="94" t="s">
        <v>377</v>
      </c>
      <c r="O11" s="1253"/>
      <c r="P11" s="1253"/>
      <c r="Q11" s="1253"/>
      <c r="R11" s="1253"/>
      <c r="S11" s="1253"/>
      <c r="T11" s="1253"/>
      <c r="U11" s="1253"/>
      <c r="V11" s="1253"/>
      <c r="W11" s="1253"/>
      <c r="X11" s="49" t="s">
        <v>376</v>
      </c>
      <c r="Y11" s="129"/>
    </row>
    <row r="12" spans="1:25" ht="15.95" customHeight="1">
      <c r="B12" s="50"/>
      <c r="C12" s="51"/>
      <c r="D12" s="51"/>
      <c r="E12" s="51" t="s">
        <v>557</v>
      </c>
      <c r="F12" s="51"/>
      <c r="G12" s="51"/>
      <c r="H12" s="51"/>
      <c r="I12" s="51"/>
      <c r="J12" s="51"/>
      <c r="K12" s="51"/>
      <c r="L12" s="51"/>
      <c r="M12" s="52"/>
      <c r="N12" s="94" t="s">
        <v>558</v>
      </c>
      <c r="O12" s="1253"/>
      <c r="P12" s="1253"/>
      <c r="Q12" s="1253"/>
      <c r="R12" s="1253"/>
      <c r="S12" s="1253"/>
      <c r="T12" s="1253"/>
      <c r="U12" s="1253"/>
      <c r="V12" s="1253"/>
      <c r="W12" s="1253"/>
      <c r="X12" s="49" t="s">
        <v>376</v>
      </c>
      <c r="Y12" s="129"/>
    </row>
    <row r="13" spans="1:25" ht="15.95" customHeight="1">
      <c r="B13" s="1594" t="s">
        <v>379</v>
      </c>
      <c r="C13" s="1595"/>
      <c r="D13" s="1595"/>
      <c r="E13" s="1595"/>
      <c r="F13" s="1595"/>
      <c r="G13" s="1595"/>
      <c r="H13" s="1595"/>
      <c r="I13" s="1595"/>
      <c r="J13" s="1595"/>
      <c r="K13" s="1595"/>
      <c r="L13" s="1595"/>
      <c r="M13" s="1596"/>
      <c r="N13" s="94" t="s">
        <v>389</v>
      </c>
      <c r="O13" s="1253"/>
      <c r="P13" s="1253"/>
      <c r="Q13" s="1253"/>
      <c r="R13" s="1253"/>
      <c r="S13" s="1253"/>
      <c r="T13" s="1253"/>
      <c r="U13" s="1253"/>
      <c r="V13" s="1253"/>
      <c r="W13" s="1253"/>
      <c r="X13" s="49" t="s">
        <v>376</v>
      </c>
      <c r="Y13" s="18"/>
    </row>
    <row r="14" spans="1:25" ht="15.95" customHeight="1">
      <c r="B14" s="1594" t="s">
        <v>380</v>
      </c>
      <c r="C14" s="1595"/>
      <c r="D14" s="1595"/>
      <c r="E14" s="1595"/>
      <c r="F14" s="1595"/>
      <c r="G14" s="1595"/>
      <c r="H14" s="1595"/>
      <c r="I14" s="1595"/>
      <c r="J14" s="1595"/>
      <c r="K14" s="1595"/>
      <c r="L14" s="1595"/>
      <c r="M14" s="1596"/>
      <c r="N14" s="50" t="s">
        <v>559</v>
      </c>
      <c r="O14" s="53"/>
      <c r="P14" s="1253"/>
      <c r="Q14" s="1253"/>
      <c r="R14" s="1253"/>
      <c r="S14" s="1253"/>
      <c r="T14" s="1253"/>
      <c r="U14" s="1253"/>
      <c r="V14" s="1253"/>
      <c r="W14" s="1253"/>
      <c r="X14" s="49" t="s">
        <v>376</v>
      </c>
      <c r="Y14" s="54"/>
    </row>
    <row r="15" spans="1:25" ht="15.95" customHeight="1">
      <c r="B15" s="12" t="s">
        <v>561</v>
      </c>
    </row>
    <row r="16" spans="1:25" ht="13.5" customHeight="1">
      <c r="A16" s="73"/>
      <c r="C16" s="73"/>
      <c r="D16" s="73"/>
      <c r="E16" s="73"/>
      <c r="F16" s="73"/>
      <c r="G16" s="73"/>
      <c r="H16" s="73"/>
      <c r="I16" s="73"/>
      <c r="J16" s="73"/>
      <c r="K16" s="73"/>
      <c r="L16" s="73"/>
      <c r="M16" s="73"/>
    </row>
    <row r="17" spans="1:25" ht="15.95" customHeight="1">
      <c r="A17" s="1" t="s">
        <v>562</v>
      </c>
      <c r="Y17" s="28"/>
    </row>
    <row r="18" spans="1:25" ht="15.95" customHeight="1">
      <c r="B18" s="1" t="s">
        <v>563</v>
      </c>
      <c r="Y18" s="55"/>
    </row>
    <row r="19" spans="1:25" ht="15.95" customHeight="1">
      <c r="B19" s="140" t="s">
        <v>564</v>
      </c>
      <c r="C19" s="141"/>
      <c r="D19" s="141"/>
      <c r="E19" s="141"/>
      <c r="F19" s="52"/>
      <c r="G19" s="56" t="s">
        <v>391</v>
      </c>
      <c r="H19" s="1570"/>
      <c r="I19" s="1570"/>
      <c r="J19" s="1570"/>
      <c r="K19" s="57" t="s">
        <v>376</v>
      </c>
      <c r="M19" s="58" t="s">
        <v>565</v>
      </c>
      <c r="N19" s="59"/>
      <c r="O19" s="14"/>
      <c r="P19" s="94" t="s">
        <v>393</v>
      </c>
      <c r="Q19" s="131"/>
      <c r="R19" s="1241">
        <f>ROUND(H19/12,0)</f>
        <v>0</v>
      </c>
      <c r="S19" s="1241"/>
      <c r="T19" s="1241"/>
      <c r="U19" s="57" t="s">
        <v>376</v>
      </c>
      <c r="W19" s="18"/>
      <c r="Y19" s="55"/>
    </row>
    <row r="20" spans="1:25" ht="15.95" customHeight="1">
      <c r="B20" s="1580" t="s">
        <v>566</v>
      </c>
      <c r="C20" s="1580"/>
      <c r="D20" s="1580"/>
      <c r="E20" s="1580"/>
      <c r="F20" s="1580"/>
      <c r="G20" s="1580"/>
      <c r="H20" s="1580"/>
      <c r="I20" s="1580"/>
      <c r="J20" s="1580"/>
      <c r="K20" s="1580"/>
      <c r="L20" s="1580"/>
      <c r="M20" s="1580"/>
      <c r="N20" s="1580"/>
      <c r="O20" s="1580"/>
      <c r="P20" s="1580"/>
      <c r="Q20" s="1580"/>
      <c r="R20" s="1580"/>
      <c r="S20" s="1580"/>
      <c r="T20" s="1580"/>
      <c r="U20" s="1580"/>
      <c r="V20" s="1580"/>
      <c r="W20" s="1580"/>
      <c r="X20" s="1580"/>
      <c r="Y20" s="55"/>
    </row>
    <row r="21" spans="1:25" ht="13.5" customHeight="1">
      <c r="Y21" s="55"/>
    </row>
    <row r="22" spans="1:25" ht="15.95" customHeight="1">
      <c r="A22" s="1" t="s">
        <v>567</v>
      </c>
      <c r="P22" s="1581" t="s">
        <v>568</v>
      </c>
      <c r="Q22" s="1582"/>
      <c r="R22" s="1582"/>
      <c r="S22" s="1583"/>
      <c r="T22" s="1587" t="s">
        <v>395</v>
      </c>
      <c r="U22" s="1268"/>
      <c r="V22" s="1589"/>
      <c r="W22" s="1589"/>
      <c r="X22" s="1608" t="s">
        <v>378</v>
      </c>
      <c r="Y22" s="55"/>
    </row>
    <row r="23" spans="1:25" ht="15.95" customHeight="1">
      <c r="P23" s="1584"/>
      <c r="Q23" s="1585"/>
      <c r="R23" s="1585"/>
      <c r="S23" s="1586"/>
      <c r="T23" s="1588"/>
      <c r="U23" s="1590"/>
      <c r="V23" s="1590"/>
      <c r="W23" s="1590"/>
      <c r="X23" s="1609"/>
      <c r="Y23" s="55"/>
    </row>
    <row r="24" spans="1:25" ht="13.5" customHeight="1">
      <c r="P24" s="60"/>
      <c r="Q24" s="60"/>
      <c r="R24" s="60"/>
      <c r="S24" s="60"/>
      <c r="T24" s="19"/>
      <c r="U24" s="19"/>
      <c r="V24" s="19"/>
      <c r="W24" s="19"/>
      <c r="X24" s="19"/>
      <c r="Y24" s="55"/>
    </row>
    <row r="25" spans="1:25" ht="15.95" customHeight="1">
      <c r="A25" s="1" t="s">
        <v>569</v>
      </c>
      <c r="N25" s="1597" t="s">
        <v>570</v>
      </c>
      <c r="O25" s="1598"/>
      <c r="P25" s="1598"/>
      <c r="Q25" s="1598"/>
      <c r="R25" s="1598"/>
      <c r="S25" s="1598"/>
      <c r="T25" s="1598"/>
      <c r="U25" s="1240"/>
      <c r="V25" s="1241"/>
      <c r="W25" s="1241"/>
      <c r="X25" s="132" t="s">
        <v>376</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571</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572</v>
      </c>
      <c r="S31" s="9"/>
      <c r="T31" s="2"/>
      <c r="X31" s="9"/>
    </row>
    <row r="32" spans="1:25" ht="8.25" customHeight="1">
      <c r="B32" s="2"/>
      <c r="S32" s="9"/>
      <c r="T32" s="2"/>
      <c r="X32" s="9"/>
    </row>
    <row r="33" spans="1:24" s="64" customFormat="1" ht="15.95" customHeight="1">
      <c r="A33" s="1"/>
      <c r="B33" s="2"/>
      <c r="C33" s="1" t="s">
        <v>573</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574</v>
      </c>
      <c r="E34" s="1" t="s">
        <v>575</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449</v>
      </c>
      <c r="E35" s="1573">
        <v>54180</v>
      </c>
      <c r="F35" s="1573"/>
      <c r="G35" s="1573"/>
      <c r="H35" s="1" t="s">
        <v>450</v>
      </c>
      <c r="I35" s="1"/>
      <c r="J35" s="1"/>
      <c r="K35" s="19" t="s">
        <v>188</v>
      </c>
      <c r="L35" s="1"/>
      <c r="M35" s="1331" t="s">
        <v>576</v>
      </c>
      <c r="N35" s="1331"/>
      <c r="O35" s="1331"/>
      <c r="P35" s="1578">
        <f>O11</f>
        <v>0</v>
      </c>
      <c r="Q35" s="1578"/>
      <c r="R35" s="1578"/>
      <c r="S35" s="9" t="s">
        <v>378</v>
      </c>
      <c r="T35" s="8" t="s">
        <v>470</v>
      </c>
      <c r="U35" s="1579">
        <f>E35*P35</f>
        <v>0</v>
      </c>
      <c r="V35" s="1579"/>
      <c r="W35" s="1579"/>
      <c r="X35" s="9" t="s">
        <v>471</v>
      </c>
    </row>
    <row r="36" spans="1:24" s="64" customFormat="1" ht="15.75" customHeight="1">
      <c r="A36" s="1"/>
      <c r="B36" s="2"/>
      <c r="C36" s="1"/>
      <c r="D36" s="129" t="s">
        <v>577</v>
      </c>
      <c r="E36" s="139"/>
      <c r="F36" s="139"/>
      <c r="G36" s="139"/>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449</v>
      </c>
      <c r="E37" s="1573">
        <v>54180</v>
      </c>
      <c r="F37" s="1573"/>
      <c r="G37" s="1573"/>
      <c r="H37" s="1" t="s">
        <v>450</v>
      </c>
      <c r="I37" s="1"/>
      <c r="J37" s="1"/>
      <c r="K37" s="19" t="s">
        <v>188</v>
      </c>
      <c r="L37" s="1"/>
      <c r="M37" s="1331" t="s">
        <v>578</v>
      </c>
      <c r="N37" s="1331"/>
      <c r="O37" s="1331"/>
      <c r="P37" s="1578">
        <f>O12</f>
        <v>0</v>
      </c>
      <c r="Q37" s="1578"/>
      <c r="R37" s="1578"/>
      <c r="S37" s="9" t="s">
        <v>378</v>
      </c>
      <c r="T37" s="8" t="s">
        <v>470</v>
      </c>
      <c r="U37" s="1579">
        <f>E37*P37</f>
        <v>0</v>
      </c>
      <c r="V37" s="1579"/>
      <c r="W37" s="1579"/>
      <c r="X37" s="9" t="s">
        <v>471</v>
      </c>
    </row>
    <row r="38" spans="1:24" ht="15.75" customHeight="1">
      <c r="B38" s="2"/>
      <c r="D38" s="18"/>
      <c r="E38" s="145"/>
      <c r="F38" s="145"/>
      <c r="G38" s="145"/>
      <c r="K38" s="19"/>
      <c r="M38" s="20"/>
      <c r="N38" s="20"/>
      <c r="O38" s="20"/>
      <c r="P38" s="66"/>
      <c r="Q38" s="66"/>
      <c r="R38" s="66"/>
      <c r="S38" s="9"/>
      <c r="T38" s="8"/>
      <c r="U38" s="138"/>
      <c r="V38" s="138"/>
      <c r="W38" s="138"/>
      <c r="X38" s="9"/>
    </row>
    <row r="39" spans="1:24" ht="15.95" customHeight="1">
      <c r="B39" s="2"/>
      <c r="C39" s="1" t="s">
        <v>579</v>
      </c>
      <c r="L39" s="1355"/>
      <c r="M39" s="1355"/>
      <c r="N39" s="1355"/>
      <c r="O39" s="1355"/>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416</v>
      </c>
      <c r="E41" s="1358" t="s">
        <v>580</v>
      </c>
      <c r="F41" s="1358"/>
      <c r="G41" s="1358"/>
      <c r="H41" s="1358"/>
      <c r="M41" s="966" t="s">
        <v>581</v>
      </c>
      <c r="N41" s="966"/>
      <c r="O41" s="966"/>
      <c r="P41" s="1574">
        <f>R19</f>
        <v>0</v>
      </c>
      <c r="Q41" s="1574"/>
      <c r="R41" s="1574"/>
      <c r="S41" s="9" t="s">
        <v>378</v>
      </c>
      <c r="T41" s="8" t="s">
        <v>470</v>
      </c>
      <c r="U41" s="1575"/>
      <c r="V41" s="1575"/>
      <c r="W41" s="1575"/>
      <c r="X41" s="9" t="s">
        <v>471</v>
      </c>
    </row>
    <row r="42" spans="1:24" ht="8.25" customHeight="1">
      <c r="B42" s="2"/>
      <c r="E42" s="20"/>
      <c r="F42" s="20"/>
      <c r="G42" s="20"/>
      <c r="H42" s="20"/>
      <c r="M42" s="129"/>
      <c r="N42" s="129"/>
      <c r="O42" s="129"/>
      <c r="P42" s="66"/>
      <c r="Q42" s="66"/>
      <c r="R42" s="66"/>
      <c r="S42" s="9"/>
      <c r="T42" s="8"/>
      <c r="U42" s="138"/>
      <c r="V42" s="138"/>
      <c r="W42" s="138"/>
      <c r="X42" s="9"/>
    </row>
    <row r="43" spans="1:24" ht="15.95" customHeight="1">
      <c r="B43" s="2"/>
      <c r="D43" s="1" t="s">
        <v>418</v>
      </c>
      <c r="E43" s="1577" t="s">
        <v>582</v>
      </c>
      <c r="F43" s="1577"/>
      <c r="G43" s="1577"/>
      <c r="H43" s="1577"/>
      <c r="P43" s="18"/>
      <c r="Q43" s="18"/>
      <c r="R43" s="18"/>
      <c r="S43" s="9"/>
      <c r="T43" s="2"/>
      <c r="X43" s="9"/>
    </row>
    <row r="44" spans="1:24" ht="15.95" customHeight="1">
      <c r="B44" s="2"/>
      <c r="D44" s="18" t="s">
        <v>449</v>
      </c>
      <c r="E44" s="1573"/>
      <c r="F44" s="1573"/>
      <c r="G44" s="1573"/>
      <c r="H44" s="1" t="s">
        <v>450</v>
      </c>
      <c r="K44" s="19" t="s">
        <v>188</v>
      </c>
      <c r="M44" s="1331" t="s">
        <v>583</v>
      </c>
      <c r="N44" s="1331"/>
      <c r="O44" s="1331"/>
      <c r="P44" s="1574">
        <f>H19</f>
        <v>0</v>
      </c>
      <c r="Q44" s="1574"/>
      <c r="R44" s="1574"/>
      <c r="S44" s="9" t="s">
        <v>378</v>
      </c>
      <c r="T44" s="8" t="s">
        <v>470</v>
      </c>
      <c r="U44" s="1575">
        <f>E44*P44</f>
        <v>0</v>
      </c>
      <c r="V44" s="1575"/>
      <c r="W44" s="1575"/>
      <c r="X44" s="9" t="s">
        <v>471</v>
      </c>
    </row>
    <row r="45" spans="1:24" ht="15.95" customHeight="1">
      <c r="B45" s="2"/>
      <c r="D45" s="18"/>
      <c r="E45" s="1610" t="s">
        <v>624</v>
      </c>
      <c r="F45" s="1610"/>
      <c r="G45" s="1610"/>
      <c r="H45" s="1610"/>
      <c r="I45" s="1610"/>
      <c r="J45" s="1610"/>
      <c r="K45" s="1610"/>
      <c r="L45" s="1610"/>
      <c r="M45" s="1610"/>
      <c r="N45" s="1610"/>
      <c r="O45" s="1610"/>
      <c r="P45" s="66"/>
      <c r="Q45" s="66"/>
      <c r="R45" s="66"/>
      <c r="S45" s="9"/>
      <c r="T45" s="8"/>
      <c r="U45" s="138"/>
      <c r="V45" s="138"/>
      <c r="W45" s="138"/>
      <c r="X45" s="9"/>
    </row>
    <row r="46" spans="1:24" ht="8.25" customHeight="1">
      <c r="B46" s="2"/>
      <c r="D46" s="18"/>
      <c r="E46" s="145"/>
      <c r="F46" s="145"/>
      <c r="G46" s="145"/>
      <c r="K46" s="19"/>
      <c r="M46" s="20"/>
      <c r="N46" s="20"/>
      <c r="O46" s="20"/>
      <c r="P46" s="66"/>
      <c r="Q46" s="66"/>
      <c r="R46" s="66"/>
      <c r="S46" s="9"/>
      <c r="T46" s="8"/>
      <c r="U46" s="138"/>
      <c r="V46" s="138"/>
      <c r="W46" s="138"/>
      <c r="X46" s="9"/>
    </row>
    <row r="47" spans="1:24" ht="15.95" customHeight="1">
      <c r="B47" s="2"/>
      <c r="C47" s="1" t="s">
        <v>585</v>
      </c>
      <c r="P47" s="18"/>
      <c r="Q47" s="18"/>
      <c r="R47" s="18"/>
      <c r="S47" s="9"/>
      <c r="T47" s="8" t="s">
        <v>470</v>
      </c>
      <c r="U47" s="1575"/>
      <c r="V47" s="1575"/>
      <c r="W47" s="1575"/>
      <c r="X47" s="9" t="s">
        <v>471</v>
      </c>
    </row>
    <row r="48" spans="1:24" ht="8.25" customHeight="1">
      <c r="B48" s="2"/>
      <c r="P48" s="18"/>
      <c r="Q48" s="18"/>
      <c r="R48" s="18"/>
      <c r="S48" s="9"/>
      <c r="T48" s="8"/>
      <c r="U48" s="138"/>
      <c r="V48" s="138"/>
      <c r="W48" s="138"/>
      <c r="X48" s="9"/>
    </row>
    <row r="49" spans="2:24" ht="15.95" customHeight="1">
      <c r="B49" s="2"/>
      <c r="C49" s="1" t="s">
        <v>586</v>
      </c>
      <c r="P49" s="18"/>
      <c r="Q49" s="18"/>
      <c r="R49" s="18"/>
      <c r="S49" s="9"/>
      <c r="T49" s="2"/>
      <c r="X49" s="9"/>
    </row>
    <row r="50" spans="2:24" ht="15.95" customHeight="1">
      <c r="B50" s="2"/>
      <c r="D50" s="18" t="s">
        <v>449</v>
      </c>
      <c r="E50" s="1576">
        <v>27640</v>
      </c>
      <c r="F50" s="1576"/>
      <c r="G50" s="1576"/>
      <c r="H50" s="1" t="s">
        <v>468</v>
      </c>
      <c r="K50" s="19" t="s">
        <v>188</v>
      </c>
      <c r="M50" s="966" t="s">
        <v>587</v>
      </c>
      <c r="N50" s="966"/>
      <c r="O50" s="966"/>
      <c r="P50" s="1574">
        <f>U22</f>
        <v>0</v>
      </c>
      <c r="Q50" s="1574"/>
      <c r="R50" s="1574"/>
      <c r="S50" s="9" t="s">
        <v>378</v>
      </c>
      <c r="T50" s="8" t="s">
        <v>470</v>
      </c>
      <c r="U50" s="1575">
        <f>E50*P50</f>
        <v>0</v>
      </c>
      <c r="V50" s="1575"/>
      <c r="W50" s="1575"/>
      <c r="X50" s="9" t="s">
        <v>471</v>
      </c>
    </row>
    <row r="51" spans="2:24" ht="8.25" customHeight="1">
      <c r="B51" s="2"/>
      <c r="D51" s="18"/>
      <c r="E51" s="145"/>
      <c r="F51" s="145"/>
      <c r="G51" s="145"/>
      <c r="K51" s="19"/>
      <c r="M51" s="129"/>
      <c r="N51" s="129"/>
      <c r="O51" s="129"/>
      <c r="P51" s="66"/>
      <c r="Q51" s="66"/>
      <c r="R51" s="66"/>
      <c r="S51" s="9"/>
      <c r="T51" s="8"/>
      <c r="U51" s="138"/>
      <c r="V51" s="138"/>
      <c r="W51" s="138"/>
      <c r="X51" s="9"/>
    </row>
    <row r="52" spans="2:24" ht="15.95" customHeight="1">
      <c r="B52" s="2"/>
      <c r="C52" s="1" t="s">
        <v>588</v>
      </c>
      <c r="P52" s="18"/>
      <c r="Q52" s="18"/>
      <c r="R52" s="18"/>
      <c r="S52" s="9"/>
      <c r="T52" s="2"/>
      <c r="X52" s="9"/>
    </row>
    <row r="53" spans="2:24" ht="15.95" customHeight="1">
      <c r="B53" s="2"/>
      <c r="D53" s="18" t="s">
        <v>449</v>
      </c>
      <c r="E53" s="1576">
        <v>4000</v>
      </c>
      <c r="F53" s="1576"/>
      <c r="G53" s="1576"/>
      <c r="H53" s="1" t="s">
        <v>450</v>
      </c>
      <c r="K53" s="19" t="s">
        <v>188</v>
      </c>
      <c r="M53" s="1331" t="s">
        <v>589</v>
      </c>
      <c r="N53" s="1331"/>
      <c r="O53" s="1331"/>
      <c r="P53" s="1574">
        <f>O11+O12</f>
        <v>0</v>
      </c>
      <c r="Q53" s="1574"/>
      <c r="R53" s="1574"/>
      <c r="S53" s="9" t="s">
        <v>378</v>
      </c>
      <c r="T53" s="8" t="s">
        <v>470</v>
      </c>
      <c r="U53" s="1575">
        <f>E53*P53</f>
        <v>0</v>
      </c>
      <c r="V53" s="1575"/>
      <c r="W53" s="1575"/>
      <c r="X53" s="9" t="s">
        <v>471</v>
      </c>
    </row>
    <row r="54" spans="2:24" ht="8.25" customHeight="1">
      <c r="B54" s="2"/>
      <c r="D54" s="18"/>
      <c r="E54" s="145"/>
      <c r="F54" s="145"/>
      <c r="G54" s="145"/>
      <c r="K54" s="19"/>
      <c r="P54" s="66"/>
      <c r="Q54" s="66"/>
      <c r="R54" s="66"/>
      <c r="S54" s="9"/>
      <c r="T54" s="8"/>
      <c r="U54" s="138"/>
      <c r="V54" s="138"/>
      <c r="W54" s="138"/>
      <c r="X54" s="9"/>
    </row>
    <row r="55" spans="2:24" ht="15.95" customHeight="1">
      <c r="B55" s="2"/>
      <c r="C55" s="1" t="s">
        <v>590</v>
      </c>
      <c r="P55" s="18"/>
      <c r="Q55" s="18"/>
      <c r="R55" s="18"/>
      <c r="S55" s="9"/>
      <c r="T55" s="8" t="s">
        <v>470</v>
      </c>
      <c r="U55" s="1575"/>
      <c r="V55" s="1575"/>
      <c r="W55" s="1575"/>
      <c r="X55" s="9" t="s">
        <v>471</v>
      </c>
    </row>
    <row r="56" spans="2:24" ht="8.25" customHeight="1">
      <c r="B56" s="2"/>
      <c r="D56" s="18"/>
      <c r="E56" s="145"/>
      <c r="F56" s="145"/>
      <c r="G56" s="145"/>
      <c r="K56" s="19"/>
      <c r="P56" s="66"/>
      <c r="Q56" s="66"/>
      <c r="R56" s="66"/>
      <c r="S56" s="9"/>
      <c r="T56" s="8"/>
      <c r="U56" s="138"/>
      <c r="V56" s="138"/>
      <c r="W56" s="138"/>
      <c r="X56" s="9"/>
    </row>
    <row r="57" spans="2:24" ht="15.95" customHeight="1">
      <c r="B57" s="2"/>
      <c r="C57" s="108" t="s">
        <v>591</v>
      </c>
      <c r="D57" s="19"/>
      <c r="E57" s="20"/>
      <c r="F57" s="20"/>
      <c r="G57" s="20"/>
      <c r="H57" s="20"/>
      <c r="I57" s="20"/>
      <c r="M57" s="145"/>
      <c r="O57" s="145"/>
      <c r="P57" s="145"/>
      <c r="Q57" s="145"/>
      <c r="R57" s="145"/>
      <c r="S57" s="9"/>
      <c r="T57" s="8"/>
      <c r="U57" s="138"/>
      <c r="V57" s="138"/>
      <c r="W57" s="138"/>
      <c r="X57" s="9"/>
    </row>
    <row r="58" spans="2:24" ht="15.95" customHeight="1">
      <c r="B58" s="11"/>
      <c r="C58" s="108" t="s">
        <v>592</v>
      </c>
      <c r="D58" s="3"/>
      <c r="E58" s="4"/>
      <c r="F58" s="4"/>
      <c r="G58" s="4"/>
      <c r="H58" s="4"/>
      <c r="I58" s="4"/>
      <c r="J58" s="5"/>
      <c r="K58" s="5"/>
      <c r="L58" s="5"/>
      <c r="M58" s="6"/>
      <c r="N58" s="5"/>
      <c r="O58" s="6"/>
      <c r="P58" s="7"/>
      <c r="Q58" s="7"/>
      <c r="R58" s="7"/>
      <c r="S58" s="43"/>
      <c r="T58" s="46"/>
      <c r="U58" s="67"/>
      <c r="V58" s="67"/>
      <c r="W58" s="67"/>
      <c r="X58" s="43"/>
    </row>
    <row r="59" spans="2:24" ht="15.95" customHeight="1">
      <c r="B59" s="1569" t="s">
        <v>593</v>
      </c>
      <c r="C59" s="1570"/>
      <c r="D59" s="1570"/>
      <c r="E59" s="1570"/>
      <c r="F59" s="1570"/>
      <c r="G59" s="1570"/>
      <c r="H59" s="1570"/>
      <c r="I59" s="1570"/>
      <c r="J59" s="1570"/>
      <c r="K59" s="1570"/>
      <c r="L59" s="1570"/>
      <c r="M59" s="1570"/>
      <c r="N59" s="1570"/>
      <c r="O59" s="1570"/>
      <c r="P59" s="1570"/>
      <c r="Q59" s="1570"/>
      <c r="R59" s="1570"/>
      <c r="S59" s="1571"/>
      <c r="T59" s="144" t="s">
        <v>470</v>
      </c>
      <c r="U59" s="1572">
        <f>U35+U37+U41+U44+U47+U50+U53+U55</f>
        <v>0</v>
      </c>
      <c r="V59" s="1572"/>
      <c r="W59" s="1572"/>
      <c r="X59" s="14" t="s">
        <v>471</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U55:W55"/>
    <mergeCell ref="B59:S59"/>
    <mergeCell ref="U59:W59"/>
    <mergeCell ref="E50:G50"/>
    <mergeCell ref="M50:O50"/>
    <mergeCell ref="P50:R50"/>
    <mergeCell ref="U50:W50"/>
    <mergeCell ref="E53:G53"/>
    <mergeCell ref="M53:O53"/>
    <mergeCell ref="P53:R53"/>
    <mergeCell ref="U53:W53"/>
    <mergeCell ref="U47:W47"/>
    <mergeCell ref="L39:O39"/>
    <mergeCell ref="E41:H41"/>
    <mergeCell ref="M41:O41"/>
    <mergeCell ref="P41:R41"/>
    <mergeCell ref="U41:W41"/>
    <mergeCell ref="E43:H43"/>
    <mergeCell ref="E44:G44"/>
    <mergeCell ref="M44:O44"/>
    <mergeCell ref="P44:R44"/>
    <mergeCell ref="U44:W44"/>
    <mergeCell ref="E45:O45"/>
    <mergeCell ref="E35:G35"/>
    <mergeCell ref="M35:O35"/>
    <mergeCell ref="P35:R35"/>
    <mergeCell ref="U35:W35"/>
    <mergeCell ref="E37:G37"/>
    <mergeCell ref="M37:O37"/>
    <mergeCell ref="P37:R37"/>
    <mergeCell ref="U37:W37"/>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A3:X3"/>
    <mergeCell ref="N6:X6"/>
    <mergeCell ref="B9:M10"/>
    <mergeCell ref="N9:X10"/>
    <mergeCell ref="B11:M11"/>
    <mergeCell ref="O11:W11"/>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44F35C49B2B34E9919CA9FABB13DB9" ma:contentTypeVersion="16" ma:contentTypeDescription="Create a new document." ma:contentTypeScope="" ma:versionID="3863261410ef9692e41c1af446090035">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865f56a2c42537bf58c3dee3a0ce57df"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Props1.xml><?xml version="1.0" encoding="utf-8"?>
<ds:datastoreItem xmlns:ds="http://schemas.openxmlformats.org/officeDocument/2006/customXml" ds:itemID="{09CF8B31-8393-4312-815E-94499AD2EDB3}">
  <ds:schemaRefs>
    <ds:schemaRef ds:uri="http://schemas.microsoft.com/sharepoint/v3/contenttype/forms"/>
  </ds:schemaRefs>
</ds:datastoreItem>
</file>

<file path=customXml/itemProps2.xml><?xml version="1.0" encoding="utf-8"?>
<ds:datastoreItem xmlns:ds="http://schemas.openxmlformats.org/officeDocument/2006/customXml" ds:itemID="{0B45F952-1696-4361-A270-C9073F44DECF}"/>
</file>

<file path=customXml/itemProps3.xml><?xml version="1.0" encoding="utf-8"?>
<ds:datastoreItem xmlns:ds="http://schemas.openxmlformats.org/officeDocument/2006/customXml" ds:itemID="{1BF6DF8C-DE6B-425A-967E-70B47B4D5823}">
  <ds:schemaRefs>
    <ds:schemaRef ds:uri="http://schemas.microsoft.com/office/infopath/2007/PartnerControl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85e6e18b-26c1-4122-9e79-e6c53ac26d53"/>
    <ds:schemaRef ds:uri="0d08088d-5390-484d-8b3a-e28c518d54a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第2号様式別紙1（所要額調書、対象経費内訳）</vt:lpstr>
      <vt:lpstr>第2号様式別紙2-1（臨床研修（医師）事業計画書）</vt:lpstr>
      <vt:lpstr>第2号様式別紙2-1附表A1（１年次）（研修医厚生）</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第4号様式別紙1-1（精算書、対象経費内訳）</vt:lpstr>
      <vt:lpstr>第4号様式別紙1-2（精算書、対象経費内訳 ）（医師）</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'第2号様式別紙1（所要額調書、対象経費内訳）'!Print_Area</vt:lpstr>
      <vt:lpstr>'第2号様式別紙2-1（臨床研修（医師）事業計画書）'!Print_Area</vt:lpstr>
      <vt:lpstr>'第2号様式別紙2-1（臨床研修（医師）事業計画書）附表A2'!Print_Area</vt:lpstr>
      <vt:lpstr>'第2号様式別紙2-1附表A1（１年次）（研修医厚生）'!Print_Area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'第4号様式別紙1-1（精算書、対象経費内訳）'!Print_Area</vt:lpstr>
      <vt:lpstr>'第4号様式別紙1-2（精算書、対象経費内訳 ）（医師）'!Print_Area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