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66" documentId="8_{C687E58D-2719-4BF4-BEE5-6C003149FA11}" xr6:coauthVersionLast="47" xr6:coauthVersionMax="47" xr10:uidLastSave="{9A1DBF4E-261C-4A57-8610-A5808DB9B511}"/>
  <bookViews>
    <workbookView xWindow="-108" yWindow="-108" windowWidth="23256" windowHeight="12456" tabRatio="817" firstSheet="3" activeTab="3" xr2:uid="{00000000-000D-0000-FFFF-FFFF00000000}"/>
  </bookViews>
  <sheets>
    <sheet name="Sheet1" sheetId="459" state="hidden" r:id="rId1"/>
    <sheet name="様式リスト" sheetId="517" state="hidden" r:id="rId2"/>
    <sheet name="申請書様式⇒" sheetId="482" state="hidden" r:id="rId3"/>
    <sheet name="第2号様式" sheetId="362" r:id="rId4"/>
    <sheet name="基準額算出（特定行為）" sheetId="335" state="hidden" r:id="rId5"/>
    <sheet name="【記載例】第2号様式別紙1（所要額調書、対象経費内訳）" sheetId="533" state="hidden" r:id="rId6"/>
    <sheet name="第2号様式別紙1-1（所要額調書、対象経費内訳）" sheetId="480" r:id="rId7"/>
    <sheet name="第2号様式別紙1-2（所要額調書、対象経費内訳 ）" sheetId="518" r:id="rId8"/>
    <sheet name="第2号様式別紙2-1（臨床研修（医師）事業計画書）" sheetId="354" r:id="rId9"/>
    <sheet name="第2号様式別紙2-1（臨床研修（医師）事業計画書）附表A1" sheetId="514" r:id="rId10"/>
    <sheet name="第2号様式別紙2-1（臨床研修（医師）事業計画書）附表A2" sheetId="515" r:id="rId11"/>
    <sheet name="第2号様式別紙2-2（臨床研修（医師）事業計画書）" sheetId="355" r:id="rId12"/>
    <sheet name="第2号様式別紙2-3（臨床研修（医師）事業計画書）" sheetId="356" r:id="rId13"/>
    <sheet name="基準額算出（臨床研修（医師））" sheetId="353" state="hidden" r:id="rId14"/>
    <sheet name="第2号様式別紙2-4（臨床研修（医師）事業計画書）" sheetId="510" r:id="rId15"/>
    <sheet name="第2号様式別紙2-5（臨床研修（医師）事業計画書）" sheetId="511" r:id="rId16"/>
    <sheet name="第3号様式" sheetId="519" state="hidden" r:id="rId17"/>
    <sheet name="精算書様式⇒" sheetId="520" state="hidden" r:id="rId18"/>
    <sheet name="第4号様式" sheetId="521" state="hidden" r:id="rId19"/>
    <sheet name="第4号様式別紙1-1（精算書、対象経費内訳）" sheetId="522" state="hidden" r:id="rId20"/>
    <sheet name="第4号様式別紙1-2（精算書、対象経費内訳 ）（医師）" sheetId="523" state="hidden" r:id="rId21"/>
    <sheet name="【記載例】第4号様式別紙1（精算書、対象経費内訳）" sheetId="524" state="hidden" r:id="rId22"/>
    <sheet name="第4号様式別紙2-1（臨床研修（医師）実績報告）" sheetId="525" state="hidden" r:id="rId23"/>
    <sheet name="第4号様式別紙2-1（臨床研修（医師）実績報告）附表 A1" sheetId="526" state="hidden" r:id="rId24"/>
    <sheet name="第4号様式別紙2-1（臨床研修（医師）実績報告）附表 A2" sheetId="527" state="hidden" r:id="rId25"/>
    <sheet name="第4号様式別紙2-2（臨床研修（医師）実績報告）" sheetId="528" state="hidden" r:id="rId26"/>
    <sheet name="第4号様式別紙2-3（臨床研修（医師）実績報告）" sheetId="529" state="hidden" r:id="rId27"/>
    <sheet name="第4号様式別紙2-4（臨床研修（医師）実績報告）" sheetId="530" state="hidden" r:id="rId28"/>
    <sheet name="第4号様式別紙2-5（臨床研修（医師）実績報告）" sheetId="531" state="hidden" r:id="rId29"/>
    <sheet name="基準額算出（臨床研修（歯科））" sheetId="337" state="hidden" r:id="rId30"/>
    <sheet name="別紙様式 3-2" sheetId="450" state="hidden" r:id="rId31"/>
    <sheet name="別紙様式 3-３" sheetId="452" state="hidden" r:id="rId32"/>
    <sheet name="基準額算出（特定行為精算）" sheetId="390" state="hidden" r:id="rId33"/>
    <sheet name="基準額算出（臨床研修（医師）精算）" sheetId="401" state="hidden" r:id="rId34"/>
    <sheet name="基準額算出（臨床研修（歯科）精算）" sheetId="408" state="hidden" r:id="rId35"/>
  </sheets>
  <definedNames>
    <definedName name="_Key1" localSheetId="5" hidden="1">#REF!</definedName>
    <definedName name="_Key1" localSheetId="21"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4" hidden="1">#REF!</definedName>
    <definedName name="_Key1" localSheetId="15"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7" hidden="1">#REF!</definedName>
    <definedName name="_Key1" localSheetId="28" hidden="1">#REF!</definedName>
    <definedName name="_Key1" localSheetId="30" hidden="1">#REF!</definedName>
    <definedName name="_Key1" localSheetId="31" hidden="1">#REF!</definedName>
    <definedName name="_Key1" localSheetId="1" hidden="1">#REF!</definedName>
    <definedName name="_Key1" hidden="1">#REF!</definedName>
    <definedName name="_Key2" localSheetId="5" hidden="1">#REF!</definedName>
    <definedName name="_Key2" localSheetId="21" hidden="1">#REF!</definedName>
    <definedName name="_Key2" localSheetId="6" hidden="1">#REF!</definedName>
    <definedName name="_Key2" localSheetId="7" hidden="1">#REF!</definedName>
    <definedName name="_Key2" localSheetId="9" hidden="1">#REF!</definedName>
    <definedName name="_Key2" localSheetId="10" hidden="1">#REF!</definedName>
    <definedName name="_Key2" localSheetId="14" hidden="1">#REF!</definedName>
    <definedName name="_Key2" localSheetId="15" hidden="1">#REF!</definedName>
    <definedName name="_Key2" localSheetId="20" hidden="1">#REF!</definedName>
    <definedName name="_Key2" localSheetId="22" hidden="1">#REF!</definedName>
    <definedName name="_Key2" localSheetId="23" hidden="1">#REF!</definedName>
    <definedName name="_Key2" localSheetId="24" hidden="1">#REF!</definedName>
    <definedName name="_Key2" localSheetId="27" hidden="1">#REF!</definedName>
    <definedName name="_Key2" localSheetId="28" hidden="1">#REF!</definedName>
    <definedName name="_Key2" localSheetId="30" hidden="1">#REF!</definedName>
    <definedName name="_Key2" localSheetId="31"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21" hidden="1">#REF!</definedName>
    <definedName name="_Sort" localSheetId="6"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7" hidden="1">#REF!</definedName>
    <definedName name="_Sort" localSheetId="28" hidden="1">#REF!</definedName>
    <definedName name="_Sort" localSheetId="30" hidden="1">#REF!</definedName>
    <definedName name="_Sort" localSheetId="31" hidden="1">#REF!</definedName>
    <definedName name="_Sort" localSheetId="1" hidden="1">#REF!</definedName>
    <definedName name="_Sort" hidden="1">#REF!</definedName>
    <definedName name="a" hidden="1">#REF!</definedName>
    <definedName name="aa" hidden="1">#REF!</definedName>
    <definedName name="aaa" localSheetId="20" hidden="1">#REF!</definedName>
    <definedName name="aaa" localSheetId="22" hidden="1">#REF!</definedName>
    <definedName name="aaa" localSheetId="23" hidden="1">#REF!</definedName>
    <definedName name="aaa" localSheetId="24" hidden="1">#REF!</definedName>
    <definedName name="aaa" localSheetId="27" hidden="1">#REF!</definedName>
    <definedName name="aaa" localSheetId="28"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5" hidden="1">#REF!</definedName>
    <definedName name="aaaaaaaaaaaaaaaaaa" localSheetId="21" hidden="1">#REF!</definedName>
    <definedName name="aaaaaaaaaaaaaaaaaa" localSheetId="6" hidden="1">#REF!</definedName>
    <definedName name="aaaaaaaaaaaaaaaaaa" localSheetId="7" hidden="1">#REF!</definedName>
    <definedName name="aaaaaaaaaaaaaaaaaa" localSheetId="9" hidden="1">#REF!</definedName>
    <definedName name="aaaaaaaaaaaaaaaaaa" localSheetId="10" hidden="1">#REF!</definedName>
    <definedName name="aaaaaaaaaaaaaaaaaa" localSheetId="14" hidden="1">#REF!</definedName>
    <definedName name="aaaaaaaaaaaaaaaaaa" localSheetId="15" hidden="1">#REF!</definedName>
    <definedName name="aaaaaaaaaaaaaaaaaa" localSheetId="20" hidden="1">#REF!</definedName>
    <definedName name="aaaaaaaaaaaaaaaaaa" localSheetId="22" hidden="1">#REF!</definedName>
    <definedName name="aaaaaaaaaaaaaaaaaa" localSheetId="23" hidden="1">#REF!</definedName>
    <definedName name="aaaaaaaaaaaaaaaaaa" localSheetId="24" hidden="1">#REF!</definedName>
    <definedName name="aaaaaaaaaaaaaaaaaa" localSheetId="27" hidden="1">#REF!</definedName>
    <definedName name="aaaaaaaaaaaaaaaaaa" localSheetId="28" hidden="1">#REF!</definedName>
    <definedName name="aaaaaaaaaaaaaaaaaa" localSheetId="30" hidden="1">#REF!</definedName>
    <definedName name="aaaaaaaaaaaaaaaaaa" localSheetId="31"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5" hidden="1">#REF!</definedName>
    <definedName name="ｌ" localSheetId="21" hidden="1">#REF!</definedName>
    <definedName name="ｌ" localSheetId="6" hidden="1">#REF!</definedName>
    <definedName name="ｌ" localSheetId="7" hidden="1">#REF!</definedName>
    <definedName name="ｌ" localSheetId="9" hidden="1">#REF!</definedName>
    <definedName name="ｌ" localSheetId="10" hidden="1">#REF!</definedName>
    <definedName name="ｌ" localSheetId="14" hidden="1">#REF!</definedName>
    <definedName name="ｌ" localSheetId="15" hidden="1">#REF!</definedName>
    <definedName name="ｌ" localSheetId="20" hidden="1">#REF!</definedName>
    <definedName name="ｌ" localSheetId="22" hidden="1">#REF!</definedName>
    <definedName name="ｌ" localSheetId="23" hidden="1">#REF!</definedName>
    <definedName name="ｌ" localSheetId="24" hidden="1">#REF!</definedName>
    <definedName name="ｌ" localSheetId="27" hidden="1">#REF!</definedName>
    <definedName name="ｌ" localSheetId="28" hidden="1">#REF!</definedName>
    <definedName name="ｌ" localSheetId="30" hidden="1">#REF!</definedName>
    <definedName name="ｌ" localSheetId="31" hidden="1">#REF!</definedName>
    <definedName name="ｌ" localSheetId="1" hidden="1">#REF!</definedName>
    <definedName name="ｌ" hidden="1">#REF!</definedName>
    <definedName name="_xlnm.Print_Area" localSheetId="5">'【記載例】第2号様式別紙1（所要額調書、対象経費内訳）'!$A$1:$O$50</definedName>
    <definedName name="_xlnm.Print_Area" localSheetId="21">'【記載例】第4号様式別紙1（精算書、対象経費内訳）'!$A$1:$L$90</definedName>
    <definedName name="_xlnm.Print_Area" localSheetId="4">'基準額算出（特定行為）'!$A$1:$Y$46</definedName>
    <definedName name="_xlnm.Print_Area" localSheetId="32">'基準額算出（特定行為精算）'!$A$1:$Y$49</definedName>
    <definedName name="_xlnm.Print_Area" localSheetId="13">'基準額算出（臨床研修（医師））'!$A$1:$Y$166</definedName>
    <definedName name="_xlnm.Print_Area" localSheetId="33">'基準額算出（臨床研修（医師）精算）'!$A$1:$Z$166</definedName>
    <definedName name="_xlnm.Print_Area" localSheetId="29">'基準額算出（臨床研修（歯科））'!$A$1:$X$59</definedName>
    <definedName name="_xlnm.Print_Area" localSheetId="34">'基準額算出（臨床研修（歯科）精算）'!$A$1:$X$59</definedName>
    <definedName name="_xlnm.Print_Area" localSheetId="3">第2号様式!$A$1:$I$41</definedName>
    <definedName name="_xlnm.Print_Area" localSheetId="6">'第2号様式別紙1-1（所要額調書、対象経費内訳）'!$A$1:$N$93</definedName>
    <definedName name="_xlnm.Print_Area" localSheetId="7">'第2号様式別紙1-2（所要額調書、対象経費内訳 ）'!$A$1:$P$94</definedName>
    <definedName name="_xlnm.Print_Area" localSheetId="8">'第2号様式別紙2-1（臨床研修（医師）事業計画書）'!$A$1:$W$44</definedName>
    <definedName name="_xlnm.Print_Area" localSheetId="9">'第2号様式別紙2-1（臨床研修（医師）事業計画書）附表A1'!$A$1:$AE$29</definedName>
    <definedName name="_xlnm.Print_Area" localSheetId="10">'第2号様式別紙2-1（臨床研修（医師）事業計画書）附表A2'!$A$1:$AE$45</definedName>
    <definedName name="_xlnm.Print_Area" localSheetId="11">'第2号様式別紙2-2（臨床研修（医師）事業計画書）'!$A$1:$G$37</definedName>
    <definedName name="_xlnm.Print_Area" localSheetId="12">'第2号様式別紙2-3（臨床研修（医師）事業計画書）'!$A$1:$G$27</definedName>
    <definedName name="_xlnm.Print_Area" localSheetId="14">'第2号様式別紙2-4（臨床研修（医師）事業計画書）'!$A$1:$Y$163</definedName>
    <definedName name="_xlnm.Print_Area" localSheetId="15">'第2号様式別紙2-5（臨床研修（医師）事業計画書）'!$A$1:$Y$163</definedName>
    <definedName name="_xlnm.Print_Area" localSheetId="16">第3号様式!$A$1:$T$57</definedName>
    <definedName name="_xlnm.Print_Area" localSheetId="18">第4号様式!$A$1:$I$33</definedName>
    <definedName name="_xlnm.Print_Area" localSheetId="19">'第4号様式別紙1-1（精算書、対象経費内訳）'!$A$1:$O$90</definedName>
    <definedName name="_xlnm.Print_Area" localSheetId="20">'第4号様式別紙1-2（精算書、対象経費内訳 ）（医師）'!$A$1:$Q$91</definedName>
    <definedName name="_xlnm.Print_Area" localSheetId="22">'第4号様式別紙2-1（臨床研修（医師）実績報告）'!$A$1:$W$44</definedName>
    <definedName name="_xlnm.Print_Area" localSheetId="23">'第4号様式別紙2-1（臨床研修（医師）実績報告）附表 A1'!$A$1:$AE$29</definedName>
    <definedName name="_xlnm.Print_Area" localSheetId="24">'第4号様式別紙2-1（臨床研修（医師）実績報告）附表 A2'!$A$1:$AE$45</definedName>
    <definedName name="_xlnm.Print_Area" localSheetId="25">'第4号様式別紙2-2（臨床研修（医師）実績報告）'!$A$1:$G$35</definedName>
    <definedName name="_xlnm.Print_Area" localSheetId="26">'第4号様式別紙2-3（臨床研修（医師）実績報告）'!$A$1:$G$27</definedName>
    <definedName name="_xlnm.Print_Area" localSheetId="27">'第4号様式別紙2-4（臨床研修（医師）実績報告）'!$A$1:$Y$163</definedName>
    <definedName name="_xlnm.Print_Area" localSheetId="28">'第4号様式別紙2-5（臨床研修（医師）実績報告）'!$A$1:$Y$163</definedName>
    <definedName name="_xlnm.Print_Area" localSheetId="30">'別紙様式 3-2'!$A$1:$T$48</definedName>
    <definedName name="_xlnm.Print_Area" localSheetId="31">'別紙様式 3-３'!$A$1:$T$48</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20" hidden="1">#REF!</definedName>
    <definedName name="ｗ" localSheetId="22" hidden="1">#REF!</definedName>
    <definedName name="ｗ" localSheetId="23" hidden="1">#REF!</definedName>
    <definedName name="ｗ" localSheetId="24" hidden="1">#REF!</definedName>
    <definedName name="ｗ" localSheetId="27" hidden="1">#REF!</definedName>
    <definedName name="ｗ" localSheetId="28" hidden="1">#REF!</definedName>
    <definedName name="ｗ" localSheetId="1" hidden="1">#REF!</definedName>
    <definedName name="ｗ" hidden="1">#REF!</definedName>
    <definedName name="Z_3B354CA7_5DDB_486E_B190_D1AF122751B8_.wvu.PrintArea" localSheetId="16" hidden="1">第3号様式!$A$1:$T$48</definedName>
    <definedName name="Z_3B354CA7_5DDB_486E_B190_D1AF122751B8_.wvu.PrintArea" localSheetId="30" hidden="1">'別紙様式 3-2'!$A$1:$T$48</definedName>
    <definedName name="Z_3B354CA7_5DDB_486E_B190_D1AF122751B8_.wvu.PrintArea" localSheetId="31" hidden="1">'別紙様式 3-３'!$A$1:$T$48</definedName>
    <definedName name="あ" localSheetId="5" hidden="1">#REF!</definedName>
    <definedName name="あ" localSheetId="21" hidden="1">#REF!</definedName>
    <definedName name="あ" localSheetId="6" hidden="1">#REF!</definedName>
    <definedName name="あ" localSheetId="7" hidden="1">#REF!</definedName>
    <definedName name="あ" localSheetId="9" hidden="1">#REF!</definedName>
    <definedName name="あ" localSheetId="10" hidden="1">#REF!</definedName>
    <definedName name="あ" localSheetId="14" hidden="1">#REF!</definedName>
    <definedName name="あ" localSheetId="15" hidden="1">#REF!</definedName>
    <definedName name="あ" localSheetId="20" hidden="1">#REF!</definedName>
    <definedName name="あ" localSheetId="22" hidden="1">#REF!</definedName>
    <definedName name="あ" localSheetId="23" hidden="1">#REF!</definedName>
    <definedName name="あ" localSheetId="24" hidden="1">#REF!</definedName>
    <definedName name="あ" localSheetId="27" hidden="1">#REF!</definedName>
    <definedName name="あ" localSheetId="28" hidden="1">#REF!</definedName>
    <definedName name="あ" localSheetId="30" hidden="1">#REF!</definedName>
    <definedName name="あ" localSheetId="31" hidden="1">#REF!</definedName>
    <definedName name="あ" localSheetId="1" hidden="1">#REF!</definedName>
    <definedName name="あ" hidden="1">#REF!</definedName>
    <definedName name="き" localSheetId="5" hidden="1">#REF!</definedName>
    <definedName name="き" localSheetId="21" hidden="1">#REF!</definedName>
    <definedName name="き" localSheetId="6" hidden="1">#REF!</definedName>
    <definedName name="き" localSheetId="7" hidden="1">#REF!</definedName>
    <definedName name="き" localSheetId="9" hidden="1">#REF!</definedName>
    <definedName name="き" localSheetId="10" hidden="1">#REF!</definedName>
    <definedName name="き" localSheetId="14" hidden="1">#REF!</definedName>
    <definedName name="き" localSheetId="15" hidden="1">#REF!</definedName>
    <definedName name="き" localSheetId="20" hidden="1">#REF!</definedName>
    <definedName name="き" localSheetId="22" hidden="1">#REF!</definedName>
    <definedName name="き" localSheetId="23" hidden="1">#REF!</definedName>
    <definedName name="き" localSheetId="24" hidden="1">#REF!</definedName>
    <definedName name="き" localSheetId="27" hidden="1">#REF!</definedName>
    <definedName name="き" localSheetId="28" hidden="1">#REF!</definedName>
    <definedName name="き" localSheetId="1" hidden="1">#REF!</definedName>
    <definedName name="き" hidden="1">#REF!</definedName>
    <definedName name="さいとう" localSheetId="20" hidden="1">#REF!</definedName>
    <definedName name="さいとう" localSheetId="22" hidden="1">#REF!</definedName>
    <definedName name="さいとう" localSheetId="23" hidden="1">#REF!</definedName>
    <definedName name="さいとう" localSheetId="24" hidden="1">#REF!</definedName>
    <definedName name="さいとう" localSheetId="27" hidden="1">#REF!</definedName>
    <definedName name="さいとう" localSheetId="28" hidden="1">#REF!</definedName>
    <definedName name="さいとう" localSheetId="1" hidden="1">#REF!</definedName>
    <definedName name="さいとう" hidden="1">#REF!</definedName>
    <definedName name="っｓ" localSheetId="9" hidden="1">#REF!</definedName>
    <definedName name="っｓ" localSheetId="10" hidden="1">#REF!</definedName>
    <definedName name="っｓ" localSheetId="15" hidden="1">#REF!</definedName>
    <definedName name="っｓ" localSheetId="23" hidden="1">#REF!</definedName>
    <definedName name="っｓ" localSheetId="24" hidden="1">#REF!</definedName>
    <definedName name="っｓ" localSheetId="28" hidden="1">#REF!</definedName>
    <definedName name="っｓ" hidden="1">#REF!</definedName>
    <definedName name="っっっっっｇ" localSheetId="9" hidden="1">#REF!</definedName>
    <definedName name="っっっっっｇ" localSheetId="10" hidden="1">#REF!</definedName>
    <definedName name="っっっっっｇ" localSheetId="15" hidden="1">#REF!</definedName>
    <definedName name="っっっっっｇ" localSheetId="23" hidden="1">#REF!</definedName>
    <definedName name="っっっっっｇ" localSheetId="24" hidden="1">#REF!</definedName>
    <definedName name="っっっっっｇ" localSheetId="28" hidden="1">#REF!</definedName>
    <definedName name="っっっっっｇ" hidden="1">#REF!</definedName>
    <definedName name="別紙１７" localSheetId="5" hidden="1">#REF!</definedName>
    <definedName name="別紙１７" localSheetId="21" hidden="1">#REF!</definedName>
    <definedName name="別紙１７" localSheetId="6" hidden="1">#REF!</definedName>
    <definedName name="別紙１７" localSheetId="7" hidden="1">#REF!</definedName>
    <definedName name="別紙１７" localSheetId="9" hidden="1">#REF!</definedName>
    <definedName name="別紙１７" localSheetId="10" hidden="1">#REF!</definedName>
    <definedName name="別紙１７" localSheetId="14" hidden="1">#REF!</definedName>
    <definedName name="別紙１７" localSheetId="15" hidden="1">#REF!</definedName>
    <definedName name="別紙１７" localSheetId="20" hidden="1">#REF!</definedName>
    <definedName name="別紙１７" localSheetId="22" hidden="1">#REF!</definedName>
    <definedName name="別紙１７" localSheetId="23" hidden="1">#REF!</definedName>
    <definedName name="別紙１７" localSheetId="24" hidden="1">#REF!</definedName>
    <definedName name="別紙１７" localSheetId="27" hidden="1">#REF!</definedName>
    <definedName name="別紙１７" localSheetId="28" hidden="1">#REF!</definedName>
    <definedName name="別紙１７" localSheetId="30" hidden="1">#REF!</definedName>
    <definedName name="別紙１７" localSheetId="31"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362" l="1"/>
  <c r="J12" i="518"/>
  <c r="K12" i="518" s="1"/>
  <c r="J13" i="518"/>
  <c r="K13" i="518" s="1"/>
  <c r="I12" i="480"/>
  <c r="I11" i="480"/>
  <c r="U151" i="511" l="1"/>
  <c r="Q105" i="511" l="1"/>
  <c r="U109" i="511"/>
  <c r="U151" i="531"/>
  <c r="U151" i="530"/>
  <c r="O13" i="523"/>
  <c r="O12" i="523"/>
  <c r="L12" i="522"/>
  <c r="L11" i="522"/>
  <c r="L13" i="533"/>
  <c r="K13" i="533"/>
  <c r="Q105" i="531" l="1"/>
  <c r="N154" i="531"/>
  <c r="U71" i="531"/>
  <c r="U70" i="531"/>
  <c r="U69" i="531"/>
  <c r="U68" i="531"/>
  <c r="U66" i="531"/>
  <c r="U65" i="531"/>
  <c r="U64" i="531"/>
  <c r="U63" i="531"/>
  <c r="U63" i="530"/>
  <c r="U55" i="531"/>
  <c r="Q16" i="531"/>
  <c r="Q15" i="531"/>
  <c r="M16" i="531"/>
  <c r="M15" i="531"/>
  <c r="N154" i="530"/>
  <c r="U71" i="530"/>
  <c r="U70" i="530"/>
  <c r="U69" i="530"/>
  <c r="U68" i="530"/>
  <c r="U66" i="530"/>
  <c r="U65" i="530"/>
  <c r="U64" i="530"/>
  <c r="U55" i="530"/>
  <c r="Q16" i="530"/>
  <c r="Q15" i="530"/>
  <c r="M16" i="530"/>
  <c r="M15" i="530"/>
  <c r="F10" i="529"/>
  <c r="V34" i="527"/>
  <c r="V33" i="527"/>
  <c r="V32" i="527"/>
  <c r="U34" i="527"/>
  <c r="U33" i="527"/>
  <c r="U32" i="527"/>
  <c r="T25" i="526"/>
  <c r="T24" i="526"/>
  <c r="V25" i="526"/>
  <c r="V24" i="526"/>
  <c r="U25" i="526"/>
  <c r="U24" i="526"/>
  <c r="F90" i="522"/>
  <c r="O11" i="522"/>
  <c r="J12" i="522"/>
  <c r="J11" i="480" l="1"/>
  <c r="L11" i="480" s="1"/>
  <c r="I11" i="522"/>
  <c r="J11" i="522" s="1"/>
  <c r="U158" i="531" l="1"/>
  <c r="AB156" i="531" s="1"/>
  <c r="Q130" i="531"/>
  <c r="U130" i="531" s="1"/>
  <c r="U127" i="531"/>
  <c r="U125" i="531"/>
  <c r="U124" i="531" s="1"/>
  <c r="U121" i="531"/>
  <c r="U114" i="531"/>
  <c r="AB78" i="531"/>
  <c r="Q85" i="531" s="1"/>
  <c r="K48" i="531"/>
  <c r="U41" i="531"/>
  <c r="U42" i="531" s="1"/>
  <c r="J31" i="531"/>
  <c r="T31" i="531" s="1"/>
  <c r="J32" i="531"/>
  <c r="T32" i="531" s="1"/>
  <c r="M17" i="531"/>
  <c r="J25" i="531" s="1"/>
  <c r="T25" i="531" s="1"/>
  <c r="U158" i="530"/>
  <c r="AB156" i="530" s="1"/>
  <c r="Q130" i="530"/>
  <c r="U130" i="530" s="1"/>
  <c r="U127" i="530"/>
  <c r="U125" i="530"/>
  <c r="U124" i="530" s="1"/>
  <c r="U121" i="530"/>
  <c r="U114" i="530"/>
  <c r="AB78" i="530"/>
  <c r="Q87" i="530" s="1"/>
  <c r="K48" i="530"/>
  <c r="U41" i="530"/>
  <c r="U42" i="530" s="1"/>
  <c r="AH33" i="530"/>
  <c r="J31" i="530"/>
  <c r="T31" i="530" s="1"/>
  <c r="F34" i="528"/>
  <c r="X45" i="527"/>
  <c r="AH46" i="527" s="1"/>
  <c r="AB38" i="527"/>
  <c r="AI37" i="527" s="1"/>
  <c r="I27" i="525" s="1"/>
  <c r="AD35" i="527"/>
  <c r="AB43" i="527" s="1"/>
  <c r="AI44" i="527" s="1"/>
  <c r="AC35" i="527"/>
  <c r="AB35" i="527"/>
  <c r="K24" i="525" s="1"/>
  <c r="K39" i="525" s="1"/>
  <c r="AA35" i="527"/>
  <c r="J24" i="525" s="1"/>
  <c r="J39" i="525" s="1"/>
  <c r="Z35" i="527"/>
  <c r="X43" i="527" s="1"/>
  <c r="AH44" i="527" s="1"/>
  <c r="Y35" i="527"/>
  <c r="X35" i="527"/>
  <c r="W35" i="527"/>
  <c r="T34" i="527"/>
  <c r="AI33" i="527" s="1"/>
  <c r="C23" i="525" s="1"/>
  <c r="C38" i="525" s="1"/>
  <c r="AK33" i="527"/>
  <c r="E23" i="525" s="1"/>
  <c r="E38" i="525" s="1"/>
  <c r="AJ33" i="527"/>
  <c r="D23" i="525" s="1"/>
  <c r="D38" i="525" s="1"/>
  <c r="AD33" i="527"/>
  <c r="AC33" i="527"/>
  <c r="AB33" i="527"/>
  <c r="AB40" i="527" s="1"/>
  <c r="AI39" i="527" s="1"/>
  <c r="I29" i="525" s="1"/>
  <c r="AA33" i="527"/>
  <c r="Z33" i="527"/>
  <c r="X38" i="527" s="1"/>
  <c r="AH37" i="527" s="1"/>
  <c r="E27" i="525" s="1"/>
  <c r="Y33" i="527"/>
  <c r="H22" i="525" s="1"/>
  <c r="X33" i="527"/>
  <c r="G22" i="525" s="1"/>
  <c r="W33" i="527"/>
  <c r="F22" i="525" s="1"/>
  <c r="S31" i="527"/>
  <c r="R31" i="527"/>
  <c r="Q31" i="527"/>
  <c r="P31" i="527"/>
  <c r="O31" i="527"/>
  <c r="N31" i="527"/>
  <c r="M31" i="527"/>
  <c r="L31" i="527"/>
  <c r="K31" i="527"/>
  <c r="T31" i="527" s="1"/>
  <c r="J31" i="527"/>
  <c r="I31" i="527"/>
  <c r="H31" i="527"/>
  <c r="T30" i="527"/>
  <c r="T29" i="527"/>
  <c r="T28" i="527"/>
  <c r="S27" i="527"/>
  <c r="R27" i="527"/>
  <c r="Q27" i="527"/>
  <c r="P27" i="527"/>
  <c r="O27" i="527"/>
  <c r="N27" i="527"/>
  <c r="M27" i="527"/>
  <c r="L27" i="527"/>
  <c r="K27" i="527"/>
  <c r="T27" i="527" s="1"/>
  <c r="J27" i="527"/>
  <c r="I27" i="527"/>
  <c r="H27" i="527"/>
  <c r="T26" i="527"/>
  <c r="T25" i="527"/>
  <c r="T24" i="527"/>
  <c r="S23" i="527"/>
  <c r="R23" i="527"/>
  <c r="Q23" i="527"/>
  <c r="P23" i="527"/>
  <c r="O23" i="527"/>
  <c r="N23" i="527"/>
  <c r="M23" i="527"/>
  <c r="L23" i="527"/>
  <c r="K23" i="527"/>
  <c r="T23" i="527" s="1"/>
  <c r="J23" i="527"/>
  <c r="I23" i="527"/>
  <c r="H23" i="527"/>
  <c r="T22" i="527"/>
  <c r="T21" i="527"/>
  <c r="T20" i="527"/>
  <c r="T32" i="527" s="1"/>
  <c r="C21" i="525" s="1"/>
  <c r="S19" i="527"/>
  <c r="R19" i="527"/>
  <c r="Q19" i="527"/>
  <c r="P19" i="527"/>
  <c r="O19" i="527"/>
  <c r="N19" i="527"/>
  <c r="M19" i="527"/>
  <c r="L19" i="527"/>
  <c r="K19" i="527"/>
  <c r="T19" i="527" s="1"/>
  <c r="J19" i="527"/>
  <c r="I19" i="527"/>
  <c r="H19" i="527"/>
  <c r="T18" i="527"/>
  <c r="AI17" i="527"/>
  <c r="AH38" i="531" s="1"/>
  <c r="T17" i="527"/>
  <c r="T33" i="527" s="1"/>
  <c r="C22" i="525" s="1"/>
  <c r="T16" i="527"/>
  <c r="AJ15" i="527"/>
  <c r="AI15" i="527"/>
  <c r="AH15" i="527"/>
  <c r="AB27" i="526"/>
  <c r="AJ21" i="526" s="1"/>
  <c r="X27" i="526"/>
  <c r="AI21" i="526" s="1"/>
  <c r="AD25" i="526"/>
  <c r="AC25" i="526"/>
  <c r="AB25" i="526"/>
  <c r="AA25" i="526"/>
  <c r="AB29" i="526" s="1"/>
  <c r="AJ23" i="526" s="1"/>
  <c r="Z25" i="526"/>
  <c r="Y25" i="526"/>
  <c r="H9" i="525" s="1"/>
  <c r="X25" i="526"/>
  <c r="G9" i="525" s="1"/>
  <c r="G37" i="525" s="1"/>
  <c r="W25" i="526"/>
  <c r="F9" i="525" s="1"/>
  <c r="T23" i="526"/>
  <c r="T22" i="526"/>
  <c r="T21" i="526"/>
  <c r="T20" i="526"/>
  <c r="C8" i="525" s="1"/>
  <c r="T19" i="526"/>
  <c r="T18" i="526"/>
  <c r="T17" i="526"/>
  <c r="C9" i="525" s="1"/>
  <c r="T16" i="526"/>
  <c r="AK15" i="526"/>
  <c r="AJ15" i="526"/>
  <c r="AI15" i="526"/>
  <c r="AJ17" i="526" s="1"/>
  <c r="L39" i="525"/>
  <c r="F39" i="525"/>
  <c r="I37" i="525"/>
  <c r="E42" i="525" s="1"/>
  <c r="D36" i="525"/>
  <c r="M24" i="525"/>
  <c r="M39" i="525" s="1"/>
  <c r="U42" i="525" s="1"/>
  <c r="L24" i="525"/>
  <c r="H24" i="525"/>
  <c r="H39" i="525" s="1"/>
  <c r="G24" i="525"/>
  <c r="G39" i="525" s="1"/>
  <c r="F24" i="525"/>
  <c r="M22" i="525"/>
  <c r="L22" i="525"/>
  <c r="K22" i="525"/>
  <c r="J22" i="525"/>
  <c r="J37" i="525" s="1"/>
  <c r="I22" i="525"/>
  <c r="E22" i="525"/>
  <c r="D22" i="525"/>
  <c r="E21" i="525"/>
  <c r="E36" i="525" s="1"/>
  <c r="D21" i="525"/>
  <c r="M9" i="525"/>
  <c r="M37" i="525" s="1"/>
  <c r="I42" i="525" s="1"/>
  <c r="L9" i="525"/>
  <c r="L37" i="525" s="1"/>
  <c r="K9" i="525"/>
  <c r="K37" i="525" s="1"/>
  <c r="J9" i="525"/>
  <c r="I9" i="525"/>
  <c r="E9" i="525"/>
  <c r="E37" i="525" s="1"/>
  <c r="D9" i="525"/>
  <c r="D37" i="525" s="1"/>
  <c r="E8" i="525"/>
  <c r="D8" i="525"/>
  <c r="F91" i="523"/>
  <c r="Q14" i="523"/>
  <c r="P14" i="523"/>
  <c r="M14" i="523"/>
  <c r="D14" i="523"/>
  <c r="C14" i="523"/>
  <c r="K13" i="523"/>
  <c r="L13" i="523" s="1"/>
  <c r="J13" i="523"/>
  <c r="E13" i="523"/>
  <c r="I12" i="523"/>
  <c r="I14" i="523" s="1"/>
  <c r="F14" i="523"/>
  <c r="E12" i="523"/>
  <c r="E14" i="523" s="1"/>
  <c r="F11" i="522"/>
  <c r="N13" i="522"/>
  <c r="M13" i="522"/>
  <c r="F13" i="522"/>
  <c r="D13" i="522"/>
  <c r="C13" i="522"/>
  <c r="O12" i="522"/>
  <c r="H12" i="522"/>
  <c r="I12" i="522" s="1"/>
  <c r="E12" i="522"/>
  <c r="H11" i="522"/>
  <c r="E11" i="522"/>
  <c r="B5" i="522"/>
  <c r="P4" i="522"/>
  <c r="B1" i="522"/>
  <c r="B24" i="519"/>
  <c r="A7" i="519"/>
  <c r="I12" i="518"/>
  <c r="H11" i="480"/>
  <c r="U109" i="530" l="1"/>
  <c r="Q109" i="530"/>
  <c r="U105" i="530"/>
  <c r="Q105" i="530"/>
  <c r="AB105" i="530"/>
  <c r="Q93" i="531"/>
  <c r="U109" i="531"/>
  <c r="Q109" i="531"/>
  <c r="U105" i="531"/>
  <c r="E13" i="522"/>
  <c r="O13" i="522"/>
  <c r="Q138" i="531"/>
  <c r="U138" i="531" s="1"/>
  <c r="Q27" i="525"/>
  <c r="Q138" i="530"/>
  <c r="U138" i="530" s="1"/>
  <c r="I14" i="525"/>
  <c r="I44" i="525" s="1"/>
  <c r="Q144" i="531"/>
  <c r="U144" i="531" s="1"/>
  <c r="Q144" i="530"/>
  <c r="U144" i="530" s="1"/>
  <c r="C37" i="525"/>
  <c r="V16" i="531"/>
  <c r="Q29" i="525"/>
  <c r="Q44" i="525" s="1"/>
  <c r="Q139" i="530"/>
  <c r="U139" i="530" s="1"/>
  <c r="Q139" i="531"/>
  <c r="U139" i="531" s="1"/>
  <c r="C36" i="525"/>
  <c r="F37" i="525"/>
  <c r="Q134" i="530"/>
  <c r="U134" i="530" s="1"/>
  <c r="E12" i="525"/>
  <c r="Q134" i="531"/>
  <c r="U134" i="531" s="1"/>
  <c r="I12" i="525"/>
  <c r="Q143" i="531"/>
  <c r="U143" i="531" s="1"/>
  <c r="Q143" i="530"/>
  <c r="U143" i="530" s="1"/>
  <c r="H37" i="525"/>
  <c r="AB109" i="531"/>
  <c r="AB105" i="531"/>
  <c r="I13" i="522"/>
  <c r="H13" i="522"/>
  <c r="Q17" i="530"/>
  <c r="V15" i="530"/>
  <c r="J32" i="530"/>
  <c r="T32" i="530" s="1"/>
  <c r="Q147" i="531"/>
  <c r="U147" i="531" s="1"/>
  <c r="Q147" i="530"/>
  <c r="U147" i="530" s="1"/>
  <c r="U27" i="525"/>
  <c r="G13" i="522"/>
  <c r="Z76" i="530"/>
  <c r="Q91" i="530"/>
  <c r="U77" i="530" s="1"/>
  <c r="Q17" i="531"/>
  <c r="J26" i="531" s="1"/>
  <c r="T26" i="531" s="1"/>
  <c r="U27" i="531" s="1"/>
  <c r="Q87" i="531"/>
  <c r="Q93" i="530"/>
  <c r="Z76" i="531"/>
  <c r="Q91" i="531"/>
  <c r="U77" i="531" s="1"/>
  <c r="Q95" i="530"/>
  <c r="J12" i="523"/>
  <c r="J14" i="523" s="1"/>
  <c r="X29" i="526"/>
  <c r="AI23" i="526" s="1"/>
  <c r="AB45" i="527"/>
  <c r="AI46" i="527" s="1"/>
  <c r="Q79" i="530"/>
  <c r="Q97" i="530"/>
  <c r="V15" i="531"/>
  <c r="Q95" i="531"/>
  <c r="J13" i="522"/>
  <c r="K12" i="523"/>
  <c r="L12" i="523" s="1"/>
  <c r="I24" i="525"/>
  <c r="I39" i="525" s="1"/>
  <c r="Q42" i="525" s="1"/>
  <c r="X40" i="527"/>
  <c r="AH39" i="527" s="1"/>
  <c r="E29" i="525" s="1"/>
  <c r="V16" i="530"/>
  <c r="Q81" i="530"/>
  <c r="Q99" i="530"/>
  <c r="AB109" i="530"/>
  <c r="U155" i="530"/>
  <c r="AB155" i="530" s="1"/>
  <c r="Q79" i="531"/>
  <c r="Q97" i="531"/>
  <c r="U155" i="531"/>
  <c r="AB155" i="531" s="1"/>
  <c r="Q83" i="530"/>
  <c r="Q81" i="531"/>
  <c r="Q99" i="531"/>
  <c r="M17" i="530"/>
  <c r="J25" i="530" s="1"/>
  <c r="T25" i="530" s="1"/>
  <c r="Q85" i="530"/>
  <c r="Q83" i="531"/>
  <c r="C23" i="354"/>
  <c r="C22" i="354"/>
  <c r="C21" i="354"/>
  <c r="C9" i="354"/>
  <c r="C8" i="354"/>
  <c r="J26" i="530" l="1"/>
  <c r="T26" i="530" s="1"/>
  <c r="U27" i="530" s="1"/>
  <c r="U142" i="530"/>
  <c r="U137" i="530"/>
  <c r="Q148" i="531"/>
  <c r="U148" i="531" s="1"/>
  <c r="U146" i="531" s="1"/>
  <c r="Q148" i="530"/>
  <c r="U148" i="530" s="1"/>
  <c r="U146" i="530" s="1"/>
  <c r="U29" i="525"/>
  <c r="U44" i="525" s="1"/>
  <c r="L14" i="523"/>
  <c r="K14" i="523"/>
  <c r="E14" i="525"/>
  <c r="E44" i="525" s="1"/>
  <c r="Q135" i="531"/>
  <c r="U135" i="531" s="1"/>
  <c r="U133" i="531" s="1"/>
  <c r="Q135" i="530"/>
  <c r="U135" i="530" s="1"/>
  <c r="U133" i="530" s="1"/>
  <c r="Q101" i="530"/>
  <c r="U101" i="530" s="1"/>
  <c r="U76" i="530" s="1"/>
  <c r="M115" i="530"/>
  <c r="V17" i="530"/>
  <c r="Q115" i="530" s="1"/>
  <c r="Q101" i="531"/>
  <c r="U101" i="531" s="1"/>
  <c r="U76" i="531" s="1"/>
  <c r="M115" i="531"/>
  <c r="V17" i="531"/>
  <c r="Q115" i="531" s="1"/>
  <c r="U142" i="531"/>
  <c r="U28" i="531"/>
  <c r="U137" i="531"/>
  <c r="U28" i="530"/>
  <c r="Q114" i="530" l="1"/>
  <c r="AA114" i="530" s="1"/>
  <c r="U120" i="530"/>
  <c r="Q112" i="530"/>
  <c r="Q120" i="530"/>
  <c r="Q114" i="531"/>
  <c r="AA114" i="531" s="1"/>
  <c r="Q112" i="531"/>
  <c r="U120" i="531"/>
  <c r="U66" i="511"/>
  <c r="U65" i="511"/>
  <c r="U64" i="511"/>
  <c r="AA115" i="530" l="1"/>
  <c r="AB154" i="531"/>
  <c r="AB151" i="531"/>
  <c r="AB154" i="530"/>
  <c r="AB151" i="530"/>
  <c r="AA115" i="531"/>
  <c r="F91" i="518"/>
  <c r="F90" i="480"/>
  <c r="F11" i="480" s="1"/>
  <c r="U29" i="354"/>
  <c r="U27" i="354"/>
  <c r="Q29" i="354"/>
  <c r="Q27" i="354"/>
  <c r="I29" i="354"/>
  <c r="I27" i="354"/>
  <c r="E29" i="354"/>
  <c r="E27" i="354"/>
  <c r="I14" i="354"/>
  <c r="E14" i="354"/>
  <c r="I12" i="354"/>
  <c r="E12" i="354"/>
  <c r="C36" i="354" l="1"/>
  <c r="U55" i="511"/>
  <c r="Q16" i="511"/>
  <c r="Q15" i="511"/>
  <c r="U55" i="510"/>
  <c r="Q16" i="510"/>
  <c r="Q15" i="510"/>
  <c r="E13" i="518" l="1"/>
  <c r="E12" i="518"/>
  <c r="B19" i="518"/>
  <c r="E12" i="480"/>
  <c r="AH33" i="510"/>
  <c r="AI15" i="515" l="1"/>
  <c r="AJ15" i="515"/>
  <c r="AH15" i="515"/>
  <c r="AK15" i="514"/>
  <c r="AJ15" i="514"/>
  <c r="AI15" i="514"/>
  <c r="B63" i="480" l="1"/>
  <c r="B11" i="480" l="1"/>
  <c r="B90" i="518"/>
  <c r="B89" i="518"/>
  <c r="B88" i="518"/>
  <c r="B87" i="518"/>
  <c r="B86" i="518"/>
  <c r="B85" i="518"/>
  <c r="B84" i="518"/>
  <c r="B83" i="518"/>
  <c r="B82" i="518"/>
  <c r="B81" i="518"/>
  <c r="B80" i="518"/>
  <c r="B79" i="518"/>
  <c r="B78" i="518"/>
  <c r="B77" i="518"/>
  <c r="B76" i="518"/>
  <c r="B75" i="518"/>
  <c r="B74" i="518"/>
  <c r="B73" i="518"/>
  <c r="B72" i="518"/>
  <c r="B71" i="518"/>
  <c r="B70" i="518"/>
  <c r="B69" i="518"/>
  <c r="B68" i="518"/>
  <c r="B67" i="518"/>
  <c r="B66" i="518"/>
  <c r="B65" i="518"/>
  <c r="B64" i="518"/>
  <c r="B63" i="518"/>
  <c r="B62" i="518"/>
  <c r="B61" i="518"/>
  <c r="B60" i="518"/>
  <c r="B59" i="518"/>
  <c r="B58" i="518"/>
  <c r="B57" i="518"/>
  <c r="B56" i="518"/>
  <c r="B55" i="518"/>
  <c r="B54" i="518"/>
  <c r="B53" i="518"/>
  <c r="B52" i="518"/>
  <c r="B51" i="518"/>
  <c r="B50" i="518"/>
  <c r="B49" i="518"/>
  <c r="B48" i="518"/>
  <c r="B47" i="518"/>
  <c r="B46" i="518"/>
  <c r="B45" i="518"/>
  <c r="B44" i="518"/>
  <c r="B43" i="518"/>
  <c r="B42" i="518"/>
  <c r="B41" i="518"/>
  <c r="B40" i="518"/>
  <c r="B39" i="518"/>
  <c r="B38" i="518"/>
  <c r="B37" i="518"/>
  <c r="B36" i="518"/>
  <c r="B35" i="518"/>
  <c r="B34" i="518"/>
  <c r="B33" i="518"/>
  <c r="B32" i="518"/>
  <c r="B31" i="518"/>
  <c r="B30" i="518"/>
  <c r="B29" i="518"/>
  <c r="B28" i="518"/>
  <c r="B27" i="518"/>
  <c r="B26" i="518"/>
  <c r="B25" i="518"/>
  <c r="B24" i="518"/>
  <c r="B23" i="518"/>
  <c r="B22" i="518"/>
  <c r="B21" i="518"/>
  <c r="B20" i="518"/>
  <c r="P14" i="518"/>
  <c r="O14" i="518"/>
  <c r="D14" i="518"/>
  <c r="C14" i="518"/>
  <c r="L13" i="518"/>
  <c r="N13" i="518" s="1"/>
  <c r="S6" i="518"/>
  <c r="B5" i="518"/>
  <c r="N154" i="511"/>
  <c r="N154" i="510"/>
  <c r="F14" i="518" l="1"/>
  <c r="J14" i="518"/>
  <c r="E14" i="518"/>
  <c r="I14" i="518"/>
  <c r="AK33" i="515"/>
  <c r="AJ33" i="515"/>
  <c r="AI33" i="515"/>
  <c r="AI46" i="515"/>
  <c r="AH46" i="515"/>
  <c r="AI44" i="515"/>
  <c r="AH44" i="515"/>
  <c r="AI39" i="515"/>
  <c r="AH39" i="515"/>
  <c r="AI37" i="515"/>
  <c r="AH37" i="515"/>
  <c r="AI21" i="514"/>
  <c r="F10" i="356"/>
  <c r="AI17" i="515"/>
  <c r="AH38" i="511" s="1"/>
  <c r="AI23" i="514"/>
  <c r="AJ21" i="514"/>
  <c r="AJ17" i="514"/>
  <c r="L12" i="518" l="1"/>
  <c r="N12" i="518" s="1"/>
  <c r="K14" i="518" l="1"/>
  <c r="L14" i="518"/>
  <c r="B12" i="480"/>
  <c r="B19" i="480" l="1"/>
  <c r="B20" i="480"/>
  <c r="B21" i="480"/>
  <c r="B22" i="480"/>
  <c r="B23" i="480"/>
  <c r="B24" i="480"/>
  <c r="B25" i="480"/>
  <c r="B26" i="480"/>
  <c r="B27" i="480"/>
  <c r="B28" i="480"/>
  <c r="B29" i="480"/>
  <c r="B30" i="480"/>
  <c r="B31" i="480"/>
  <c r="B32" i="480"/>
  <c r="B33" i="480"/>
  <c r="B34" i="480"/>
  <c r="B35" i="480"/>
  <c r="B36" i="480"/>
  <c r="B37" i="480"/>
  <c r="B38" i="480"/>
  <c r="B39" i="480"/>
  <c r="B40" i="480"/>
  <c r="B41" i="480"/>
  <c r="B42" i="480"/>
  <c r="B43" i="480"/>
  <c r="B44" i="480"/>
  <c r="B45" i="480"/>
  <c r="B46" i="480"/>
  <c r="B47" i="480"/>
  <c r="B48" i="480"/>
  <c r="B49" i="480"/>
  <c r="B50" i="480"/>
  <c r="B51" i="480"/>
  <c r="B52" i="480"/>
  <c r="B53" i="480"/>
  <c r="B54" i="480"/>
  <c r="B55" i="480"/>
  <c r="B56" i="480"/>
  <c r="B57" i="480"/>
  <c r="B58" i="480"/>
  <c r="B59" i="480"/>
  <c r="B60" i="480"/>
  <c r="B61" i="480"/>
  <c r="B62" i="480"/>
  <c r="B64" i="480"/>
  <c r="B65" i="480"/>
  <c r="B66" i="480"/>
  <c r="B67" i="480"/>
  <c r="B68" i="480"/>
  <c r="B69" i="480"/>
  <c r="B70" i="480"/>
  <c r="B71" i="480"/>
  <c r="B72" i="480"/>
  <c r="B73" i="480"/>
  <c r="B74" i="480"/>
  <c r="B75" i="480"/>
  <c r="B76" i="480"/>
  <c r="B77" i="480"/>
  <c r="B78" i="480"/>
  <c r="B79" i="480"/>
  <c r="B80" i="480"/>
  <c r="B81" i="480"/>
  <c r="B82" i="480"/>
  <c r="B83" i="480"/>
  <c r="B84" i="480"/>
  <c r="B85" i="480"/>
  <c r="B86" i="480"/>
  <c r="B87" i="480"/>
  <c r="B88" i="480"/>
  <c r="B89" i="480"/>
  <c r="B18" i="480"/>
  <c r="A5" i="362"/>
  <c r="D16" i="362"/>
  <c r="U44" i="354"/>
  <c r="Q44" i="354"/>
  <c r="U66" i="510" s="1"/>
  <c r="E44" i="354"/>
  <c r="U64" i="510" s="1"/>
  <c r="F39" i="354"/>
  <c r="M39" i="354"/>
  <c r="U42" i="354" s="1"/>
  <c r="L39" i="354"/>
  <c r="K39" i="354"/>
  <c r="J39" i="354"/>
  <c r="I39" i="354"/>
  <c r="Q42" i="354" s="1"/>
  <c r="U65" i="510" s="1"/>
  <c r="H39" i="354"/>
  <c r="G39" i="354"/>
  <c r="E38" i="354"/>
  <c r="D38" i="354"/>
  <c r="C38" i="354"/>
  <c r="M37" i="354"/>
  <c r="I42" i="354" s="1"/>
  <c r="F37" i="354"/>
  <c r="L37" i="354"/>
  <c r="J37" i="354"/>
  <c r="I37" i="354"/>
  <c r="E42" i="354" s="1"/>
  <c r="H37" i="354"/>
  <c r="G37" i="354"/>
  <c r="U71" i="510" l="1"/>
  <c r="U71" i="511"/>
  <c r="U70" i="511"/>
  <c r="U70" i="510"/>
  <c r="U68" i="511"/>
  <c r="U68" i="510"/>
  <c r="U63" i="510"/>
  <c r="U63" i="511"/>
  <c r="U114" i="510"/>
  <c r="U121" i="510" l="1"/>
  <c r="U158" i="510"/>
  <c r="U155" i="510"/>
  <c r="N13" i="480" l="1"/>
  <c r="M13" i="480"/>
  <c r="T16" i="515" l="1"/>
  <c r="T17" i="515"/>
  <c r="T18" i="515"/>
  <c r="H19" i="515"/>
  <c r="I19" i="515"/>
  <c r="J19" i="515"/>
  <c r="K19" i="515"/>
  <c r="L19" i="515"/>
  <c r="M19" i="515"/>
  <c r="N19" i="515"/>
  <c r="O19" i="515"/>
  <c r="P19" i="515"/>
  <c r="Q19" i="515"/>
  <c r="R19" i="515"/>
  <c r="S19" i="515"/>
  <c r="T20" i="515"/>
  <c r="T21" i="515"/>
  <c r="T22" i="515"/>
  <c r="H23" i="515"/>
  <c r="I23" i="515"/>
  <c r="J23" i="515"/>
  <c r="K23" i="515"/>
  <c r="L23" i="515"/>
  <c r="M23" i="515"/>
  <c r="N23" i="515"/>
  <c r="O23" i="515"/>
  <c r="P23" i="515"/>
  <c r="Q23" i="515"/>
  <c r="R23" i="515"/>
  <c r="S23" i="515"/>
  <c r="T24" i="515"/>
  <c r="T25" i="515"/>
  <c r="T26" i="515"/>
  <c r="H27" i="515"/>
  <c r="I27" i="515"/>
  <c r="J27" i="515"/>
  <c r="K27" i="515"/>
  <c r="L27" i="515"/>
  <c r="M27" i="515"/>
  <c r="N27" i="515"/>
  <c r="O27" i="515"/>
  <c r="P27" i="515"/>
  <c r="Q27" i="515"/>
  <c r="R27" i="515"/>
  <c r="S27" i="515"/>
  <c r="T28" i="515"/>
  <c r="T29" i="515"/>
  <c r="T30" i="515"/>
  <c r="T34" i="515" s="1"/>
  <c r="H31" i="515"/>
  <c r="I31" i="515"/>
  <c r="J31" i="515"/>
  <c r="K31" i="515"/>
  <c r="L31" i="515"/>
  <c r="M31" i="515"/>
  <c r="N31" i="515"/>
  <c r="O31" i="515"/>
  <c r="P31" i="515"/>
  <c r="Q31" i="515"/>
  <c r="R31" i="515"/>
  <c r="S31" i="515"/>
  <c r="U32" i="515"/>
  <c r="V32" i="515"/>
  <c r="T33" i="515"/>
  <c r="U33" i="515"/>
  <c r="V33" i="515"/>
  <c r="W33" i="515"/>
  <c r="X33" i="515"/>
  <c r="Y33" i="515"/>
  <c r="X40" i="515" s="1"/>
  <c r="Z33" i="515"/>
  <c r="AA33" i="515"/>
  <c r="AB33" i="515"/>
  <c r="AB40" i="515" s="1"/>
  <c r="AC33" i="515"/>
  <c r="AD33" i="515"/>
  <c r="AB38" i="515" s="1"/>
  <c r="U34" i="515"/>
  <c r="V34" i="515"/>
  <c r="W35" i="515"/>
  <c r="X35" i="515"/>
  <c r="Y35" i="515"/>
  <c r="X45" i="515" s="1"/>
  <c r="Z35" i="515"/>
  <c r="X43" i="515" s="1"/>
  <c r="AA35" i="515"/>
  <c r="AB45" i="515" s="1"/>
  <c r="AB35" i="515"/>
  <c r="AC35" i="515"/>
  <c r="AD35" i="515"/>
  <c r="AB43" i="515" s="1"/>
  <c r="X38" i="515"/>
  <c r="T16" i="514"/>
  <c r="T17" i="514"/>
  <c r="T18" i="514"/>
  <c r="T19" i="514"/>
  <c r="T20" i="514"/>
  <c r="T21" i="514"/>
  <c r="T22" i="514"/>
  <c r="T23" i="514"/>
  <c r="U24" i="514"/>
  <c r="V24" i="514"/>
  <c r="U25" i="514"/>
  <c r="D37" i="354" s="1"/>
  <c r="V25" i="514"/>
  <c r="E37" i="354" s="1"/>
  <c r="W25" i="514"/>
  <c r="X25" i="514"/>
  <c r="Y25" i="514"/>
  <c r="Z25" i="514"/>
  <c r="X27" i="514" s="1"/>
  <c r="AA25" i="514"/>
  <c r="AB25" i="514"/>
  <c r="K37" i="354" s="1"/>
  <c r="AC25" i="514"/>
  <c r="AD25" i="514"/>
  <c r="AB27" i="514" s="1"/>
  <c r="M16" i="511" l="1"/>
  <c r="M16" i="510"/>
  <c r="V16" i="510" s="1"/>
  <c r="E36" i="354"/>
  <c r="M15" i="511"/>
  <c r="J31" i="511" s="1"/>
  <c r="T31" i="511" s="1"/>
  <c r="M15" i="510"/>
  <c r="J31" i="510" s="1"/>
  <c r="T31" i="510" s="1"/>
  <c r="D36" i="354"/>
  <c r="T32" i="515"/>
  <c r="T25" i="514"/>
  <c r="C37" i="354" s="1"/>
  <c r="X29" i="514"/>
  <c r="T24" i="514"/>
  <c r="T23" i="515"/>
  <c r="T19" i="515"/>
  <c r="AB29" i="514"/>
  <c r="AJ23" i="514" s="1"/>
  <c r="I44" i="354" s="1"/>
  <c r="T27" i="515"/>
  <c r="T31" i="515"/>
  <c r="U158" i="511"/>
  <c r="AB156" i="511" s="1"/>
  <c r="U155" i="511"/>
  <c r="AB155" i="511" s="1"/>
  <c r="Q148" i="511"/>
  <c r="U148" i="511" s="1"/>
  <c r="Q147" i="511"/>
  <c r="U147" i="511" s="1"/>
  <c r="Q143" i="511"/>
  <c r="U143" i="511" s="1"/>
  <c r="Q139" i="511"/>
  <c r="U139" i="511" s="1"/>
  <c r="Q138" i="511"/>
  <c r="U138" i="511" s="1"/>
  <c r="Q135" i="511"/>
  <c r="U135" i="511" s="1"/>
  <c r="Q134" i="511"/>
  <c r="U134" i="511" s="1"/>
  <c r="Q130" i="511"/>
  <c r="U130" i="511" s="1"/>
  <c r="U127" i="511"/>
  <c r="U125" i="511"/>
  <c r="U121" i="511"/>
  <c r="U114" i="511"/>
  <c r="AB78" i="511"/>
  <c r="Q99" i="511" s="1"/>
  <c r="K48" i="511"/>
  <c r="U41" i="511"/>
  <c r="U42" i="511" s="1"/>
  <c r="J32" i="511"/>
  <c r="T32" i="511" s="1"/>
  <c r="Q17" i="511"/>
  <c r="J26" i="511" s="1"/>
  <c r="T26" i="511" s="1"/>
  <c r="V16" i="511"/>
  <c r="V15" i="511"/>
  <c r="AB156" i="510"/>
  <c r="AB155" i="510"/>
  <c r="Q148" i="510"/>
  <c r="U148" i="510" s="1"/>
  <c r="Q147" i="510"/>
  <c r="U147" i="510" s="1"/>
  <c r="Q143" i="510"/>
  <c r="U143" i="510" s="1"/>
  <c r="Q139" i="510"/>
  <c r="U139" i="510" s="1"/>
  <c r="Q138" i="510"/>
  <c r="U138" i="510" s="1"/>
  <c r="Q135" i="510"/>
  <c r="U135" i="510" s="1"/>
  <c r="Q134" i="510"/>
  <c r="U134" i="510" s="1"/>
  <c r="Q130" i="510"/>
  <c r="U130" i="510" s="1"/>
  <c r="U127" i="510"/>
  <c r="U125" i="510"/>
  <c r="AB78" i="510"/>
  <c r="K48" i="510"/>
  <c r="U41" i="510"/>
  <c r="U42" i="510" s="1"/>
  <c r="J32" i="510"/>
  <c r="T32" i="510" s="1"/>
  <c r="Q17" i="510"/>
  <c r="J26" i="510" s="1"/>
  <c r="T26" i="510" s="1"/>
  <c r="V15" i="510"/>
  <c r="M17" i="510" l="1"/>
  <c r="J25" i="510" s="1"/>
  <c r="T25" i="510" s="1"/>
  <c r="AB109" i="510"/>
  <c r="U109" i="510"/>
  <c r="Q105" i="510"/>
  <c r="U105" i="510"/>
  <c r="M17" i="511"/>
  <c r="U105" i="511"/>
  <c r="U69" i="511"/>
  <c r="Q144" i="511" s="1"/>
  <c r="U144" i="511" s="1"/>
  <c r="U142" i="511" s="1"/>
  <c r="U69" i="510"/>
  <c r="Q144" i="510" s="1"/>
  <c r="U144" i="510" s="1"/>
  <c r="U142" i="510" s="1"/>
  <c r="U146" i="511"/>
  <c r="J25" i="511"/>
  <c r="T25" i="511" s="1"/>
  <c r="U146" i="510"/>
  <c r="U133" i="510"/>
  <c r="V17" i="511"/>
  <c r="Q115" i="511" s="1"/>
  <c r="Q79" i="511"/>
  <c r="Q87" i="511"/>
  <c r="Q91" i="511"/>
  <c r="Q97" i="511"/>
  <c r="Q81" i="511"/>
  <c r="AB105" i="510"/>
  <c r="U137" i="510"/>
  <c r="U133" i="511"/>
  <c r="U28" i="510"/>
  <c r="Q112" i="510" s="1"/>
  <c r="Z76" i="511"/>
  <c r="U137" i="511"/>
  <c r="U124" i="511"/>
  <c r="Q99" i="510"/>
  <c r="Z76" i="510"/>
  <c r="U124" i="510"/>
  <c r="AB109" i="511"/>
  <c r="Q109" i="511"/>
  <c r="AB105" i="511"/>
  <c r="Q83" i="511"/>
  <c r="Q93" i="511"/>
  <c r="Q101" i="511"/>
  <c r="U101" i="511" s="1"/>
  <c r="M115" i="511"/>
  <c r="Q85" i="511"/>
  <c r="Q95" i="511"/>
  <c r="V17" i="510"/>
  <c r="Q115" i="510" s="1"/>
  <c r="Q81" i="510"/>
  <c r="Q97" i="510"/>
  <c r="Q83" i="510"/>
  <c r="Q101" i="510"/>
  <c r="U101" i="510" s="1"/>
  <c r="M115" i="510"/>
  <c r="Q93" i="510"/>
  <c r="Q91" i="510"/>
  <c r="U77" i="510" s="1"/>
  <c r="Q85" i="510"/>
  <c r="Q95" i="510"/>
  <c r="Q109" i="510"/>
  <c r="U27" i="510"/>
  <c r="Q79" i="510"/>
  <c r="Q87" i="510"/>
  <c r="U27" i="511" l="1"/>
  <c r="U28" i="511"/>
  <c r="Q112" i="511" s="1"/>
  <c r="U120" i="510"/>
  <c r="Q114" i="510"/>
  <c r="AA114" i="510" s="1"/>
  <c r="Q120" i="510"/>
  <c r="U77" i="511"/>
  <c r="U76" i="511" s="1"/>
  <c r="U76" i="510"/>
  <c r="U151" i="510" s="1"/>
  <c r="Q114" i="511" l="1"/>
  <c r="U120" i="511"/>
  <c r="AB151" i="511" s="1"/>
  <c r="AA115" i="510"/>
  <c r="AB151" i="510"/>
  <c r="AA114" i="511" l="1"/>
  <c r="AA115" i="511"/>
  <c r="AB154" i="511"/>
  <c r="AB154" i="510"/>
  <c r="U53" i="408"/>
  <c r="P53" i="408"/>
  <c r="P50" i="408"/>
  <c r="U50" i="408" s="1"/>
  <c r="U44" i="408"/>
  <c r="P44" i="408"/>
  <c r="P41" i="408"/>
  <c r="P37" i="408"/>
  <c r="U37" i="408" s="1"/>
  <c r="P35" i="408"/>
  <c r="U35" i="408" s="1"/>
  <c r="R19" i="408"/>
  <c r="U163" i="401"/>
  <c r="AB161" i="401" s="1"/>
  <c r="AB160" i="401"/>
  <c r="U160" i="401"/>
  <c r="Q153" i="401"/>
  <c r="U153" i="401" s="1"/>
  <c r="U151" i="401" s="1"/>
  <c r="U152" i="401"/>
  <c r="Q152" i="401"/>
  <c r="Q149" i="401"/>
  <c r="U149" i="401" s="1"/>
  <c r="Q148" i="401"/>
  <c r="U148" i="401" s="1"/>
  <c r="U144" i="401"/>
  <c r="Q144" i="401"/>
  <c r="U143" i="401"/>
  <c r="U142" i="401" s="1"/>
  <c r="Q143" i="401"/>
  <c r="Q140" i="401"/>
  <c r="U140" i="401" s="1"/>
  <c r="U139" i="401"/>
  <c r="U138" i="401" s="1"/>
  <c r="Q139" i="401"/>
  <c r="U135" i="401"/>
  <c r="Q135" i="401"/>
  <c r="U132" i="401"/>
  <c r="U129" i="401" s="1"/>
  <c r="U130" i="401"/>
  <c r="U126" i="401"/>
  <c r="U119" i="401"/>
  <c r="Q114" i="401"/>
  <c r="U114" i="401" s="1"/>
  <c r="Q102" i="401"/>
  <c r="Q100" i="401"/>
  <c r="Q95" i="401"/>
  <c r="Q89" i="401"/>
  <c r="Q87" i="401"/>
  <c r="Q83" i="401"/>
  <c r="AB80" i="401"/>
  <c r="Q112" i="401" s="1"/>
  <c r="V49" i="401"/>
  <c r="Q48" i="401"/>
  <c r="M48" i="401"/>
  <c r="U41" i="401"/>
  <c r="AB92" i="401" s="1"/>
  <c r="U40" i="401"/>
  <c r="J31" i="401"/>
  <c r="T31" i="401" s="1"/>
  <c r="T30" i="401"/>
  <c r="J30" i="401"/>
  <c r="V17" i="401"/>
  <c r="Q120" i="401" s="1"/>
  <c r="Q17" i="401"/>
  <c r="J25" i="401" s="1"/>
  <c r="T25" i="401" s="1"/>
  <c r="M17" i="401"/>
  <c r="J24" i="401" s="1"/>
  <c r="T24" i="401" s="1"/>
  <c r="V16" i="401"/>
  <c r="V15" i="401"/>
  <c r="M120" i="401" s="1"/>
  <c r="U42" i="390"/>
  <c r="U39" i="390"/>
  <c r="U35" i="390"/>
  <c r="U31" i="390"/>
  <c r="U27" i="390"/>
  <c r="U12" i="390"/>
  <c r="U46" i="390" s="1"/>
  <c r="P53" i="337"/>
  <c r="U53" i="337" s="1"/>
  <c r="P50" i="337"/>
  <c r="U50" i="337" s="1"/>
  <c r="U37" i="337"/>
  <c r="P37" i="337"/>
  <c r="P35" i="337"/>
  <c r="U35" i="337" s="1"/>
  <c r="P14" i="337"/>
  <c r="H19" i="337" s="1"/>
  <c r="U163" i="353"/>
  <c r="AB161" i="353"/>
  <c r="U160" i="353"/>
  <c r="AB160" i="353" s="1"/>
  <c r="Q153" i="353"/>
  <c r="U153" i="353" s="1"/>
  <c r="Q152" i="353"/>
  <c r="U152" i="353" s="1"/>
  <c r="U151" i="353" s="1"/>
  <c r="Q149" i="353"/>
  <c r="U149" i="353" s="1"/>
  <c r="U147" i="353" s="1"/>
  <c r="U148" i="353"/>
  <c r="Q148" i="353"/>
  <c r="Q144" i="353"/>
  <c r="U144" i="353" s="1"/>
  <c r="Q143" i="353"/>
  <c r="U143" i="353" s="1"/>
  <c r="U140" i="353"/>
  <c r="Q140" i="353"/>
  <c r="U139" i="353"/>
  <c r="U138" i="353" s="1"/>
  <c r="Q139" i="353"/>
  <c r="Q135" i="353"/>
  <c r="U135" i="353" s="1"/>
  <c r="U132" i="353"/>
  <c r="U130" i="353"/>
  <c r="U129" i="353" s="1"/>
  <c r="U126" i="353"/>
  <c r="U119" i="353"/>
  <c r="Q102" i="353"/>
  <c r="Q89" i="353"/>
  <c r="AB80" i="353"/>
  <c r="Q100" i="353" s="1"/>
  <c r="V49" i="353"/>
  <c r="Q48" i="353"/>
  <c r="M48" i="353"/>
  <c r="U40" i="353"/>
  <c r="U41" i="353" s="1"/>
  <c r="AB92" i="353" s="1"/>
  <c r="J31" i="353"/>
  <c r="T31" i="353" s="1"/>
  <c r="J30" i="353"/>
  <c r="T30" i="353" s="1"/>
  <c r="J25" i="353"/>
  <c r="T25" i="353" s="1"/>
  <c r="J24" i="353"/>
  <c r="T24" i="353" s="1"/>
  <c r="Q17" i="353"/>
  <c r="M17" i="353"/>
  <c r="V16" i="353"/>
  <c r="V15" i="353"/>
  <c r="V17" i="353" s="1"/>
  <c r="Q120" i="353" s="1"/>
  <c r="F36" i="355"/>
  <c r="U40" i="335"/>
  <c r="U37" i="335"/>
  <c r="U33" i="335"/>
  <c r="U29" i="335"/>
  <c r="U25" i="335"/>
  <c r="U11" i="335"/>
  <c r="U44" i="335" s="1"/>
  <c r="F13" i="480"/>
  <c r="D13" i="480"/>
  <c r="C13" i="480"/>
  <c r="H12" i="480"/>
  <c r="J12" i="480" s="1"/>
  <c r="L12" i="480" s="1"/>
  <c r="E11" i="480"/>
  <c r="Q6" i="480"/>
  <c r="B5" i="480"/>
  <c r="H13" i="480" l="1"/>
  <c r="G13" i="480"/>
  <c r="U59" i="408"/>
  <c r="R19" i="337"/>
  <c r="P41" i="337" s="1"/>
  <c r="P44" i="337"/>
  <c r="U44" i="337" s="1"/>
  <c r="U27" i="353"/>
  <c r="U26" i="353"/>
  <c r="U59" i="337"/>
  <c r="AD92" i="401"/>
  <c r="AC92" i="401"/>
  <c r="AD92" i="353"/>
  <c r="AC92" i="353"/>
  <c r="U142" i="353"/>
  <c r="U26" i="401"/>
  <c r="U27" i="401"/>
  <c r="U147" i="401"/>
  <c r="E13" i="480"/>
  <c r="Z78" i="353"/>
  <c r="Q92" i="353"/>
  <c r="Q104" i="353"/>
  <c r="V48" i="401"/>
  <c r="Q85" i="401"/>
  <c r="Q98" i="401"/>
  <c r="U79" i="401" s="1"/>
  <c r="U78" i="401" s="1"/>
  <c r="Q106" i="353"/>
  <c r="Q109" i="353"/>
  <c r="M120" i="353"/>
  <c r="Q81" i="353"/>
  <c r="Q112" i="353"/>
  <c r="Z78" i="401"/>
  <c r="Q92" i="401"/>
  <c r="Q104" i="401"/>
  <c r="Q83" i="353"/>
  <c r="Q95" i="353"/>
  <c r="Q114" i="353"/>
  <c r="U114" i="353" s="1"/>
  <c r="Q106" i="401"/>
  <c r="V48" i="353"/>
  <c r="Q85" i="353"/>
  <c r="Q98" i="353"/>
  <c r="U79" i="353" s="1"/>
  <c r="U78" i="353" s="1"/>
  <c r="Q109" i="401"/>
  <c r="Q87" i="353"/>
  <c r="Q81" i="401"/>
  <c r="I13" i="480" l="1"/>
  <c r="U125" i="353"/>
  <c r="Q117" i="353"/>
  <c r="Q125" i="353"/>
  <c r="Q119" i="353"/>
  <c r="AA119" i="353" s="1"/>
  <c r="U156" i="353"/>
  <c r="AB159" i="353" s="1"/>
  <c r="Q119" i="401"/>
  <c r="U125" i="401"/>
  <c r="U156" i="401" s="1"/>
  <c r="AB159" i="401" s="1"/>
  <c r="Q117" i="401"/>
  <c r="Q125" i="401"/>
  <c r="AA120" i="353"/>
  <c r="J13" i="480" l="1"/>
  <c r="AA119" i="401"/>
  <c r="AA120" i="401"/>
</calcChain>
</file>

<file path=xl/sharedStrings.xml><?xml version="1.0" encoding="utf-8"?>
<sst xmlns="http://schemas.openxmlformats.org/spreadsheetml/2006/main" count="4799" uniqueCount="772">
  <si>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</si>
  <si>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</si>
  <si>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</si>
  <si>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</si>
  <si>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</si>
  <si>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</si>
  <si>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</si>
  <si>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</si>
  <si>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</si>
  <si>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</si>
  <si>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</si>
  <si>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</si>
  <si>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</si>
  <si>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</si>
  <si>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</si>
  <si>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</si>
  <si>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</si>
  <si>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</si>
  <si>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</si>
  <si>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</si>
  <si>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</si>
  <si>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</si>
  <si>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</si>
  <si>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</si>
  <si>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</si>
  <si>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</si>
  <si>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</si>
  <si>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</si>
  <si>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</si>
  <si>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</si>
  <si>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</si>
  <si>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</si>
  <si>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</si>
  <si>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</si>
  <si>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</si>
  <si>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</si>
  <si>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</si>
  <si>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</si>
  <si>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</si>
  <si>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</si>
  <si>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</si>
  <si>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</si>
  <si>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</si>
  <si>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</si>
  <si>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</si>
  <si>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</si>
  <si>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</si>
  <si>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</si>
  <si>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</si>
  <si>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</si>
  <si>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</si>
  <si>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</si>
  <si>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</si>
  <si>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</si>
  <si>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</si>
  <si>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</si>
  <si>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</si>
  <si>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</si>
  <si>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</si>
  <si>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</si>
  <si>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</si>
  <si>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</si>
  <si>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</si>
  <si>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</si>
  <si>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</si>
  <si>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</si>
  <si>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</si>
  <si>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</si>
  <si>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</si>
  <si>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</si>
  <si>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</si>
  <si>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</si>
  <si>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</si>
  <si>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</si>
  <si>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</si>
  <si>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</si>
  <si>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</si>
  <si>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</si>
  <si>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</si>
  <si>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</si>
  <si>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</si>
  <si>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</si>
  <si>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</si>
  <si>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</si>
  <si>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</si>
  <si>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</si>
  <si>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</si>
  <si>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</si>
  <si>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</si>
  <si>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</si>
  <si>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</si>
  <si>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</si>
  <si>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</si>
  <si>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</si>
  <si>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</si>
  <si>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</si>
  <si>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</si>
  <si>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</si>
  <si>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</si>
  <si>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</si>
  <si>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</si>
  <si>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</si>
  <si>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</si>
  <si>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</si>
  <si>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</si>
  <si>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</si>
  <si>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</si>
  <si>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</si>
  <si>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</si>
  <si>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</si>
  <si>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</si>
  <si>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</si>
  <si>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</si>
  <si>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</si>
  <si>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</si>
  <si>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</si>
  <si>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</si>
  <si>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</si>
  <si>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</si>
  <si>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</si>
  <si>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</si>
  <si>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</si>
  <si>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第2号様式</t>
  </si>
  <si>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</si>
  <si>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</si>
  <si>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</si>
  <si>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</si>
  <si>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</si>
  <si>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代表者名</t>
    <rPh sb="0" eb="3">
      <t>ダイヒョウシャ</t>
    </rPh>
    <rPh sb="3" eb="4">
      <t>メイ</t>
    </rPh>
    <phoneticPr fontId="4"/>
  </si>
  <si>
    <t>　　　　</t>
    <phoneticPr fontId="4"/>
  </si>
  <si>
    <t xml:space="preserve">　　　　　　   </t>
    <phoneticPr fontId="4"/>
  </si>
  <si>
    <t>　標記について、次により国庫補助金を交付されるよう関係書類を添えて申請する。</t>
  </si>
  <si>
    <t>申請額　　　　金</t>
    <phoneticPr fontId="4"/>
  </si>
  <si>
    <t>　　　　　　</t>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</si>
  <si>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</si>
  <si>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</si>
  <si>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</si>
  <si>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</si>
  <si>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変更申請の場合は、１にかかわらず次のとおりとする。</t>
    <phoneticPr fontId="4"/>
  </si>
  <si>
    <t>申請額　　　　　　　　　　　　 金</t>
    <rPh sb="16" eb="17">
      <t>キン</t>
    </rPh>
    <phoneticPr fontId="4"/>
  </si>
  <si>
    <t>-</t>
    <phoneticPr fontId="4"/>
  </si>
  <si>
    <t>(Ａ)</t>
  </si>
  <si>
    <t>前回までの交付決定額　　金</t>
    <rPh sb="0" eb="2">
      <t>ゼンカイ</t>
    </rPh>
    <rPh sb="5" eb="7">
      <t>コウフ</t>
    </rPh>
    <rPh sb="7" eb="10">
      <t>ケッテイガク</t>
    </rPh>
    <rPh sb="12" eb="13">
      <t>キン</t>
    </rPh>
    <phoneticPr fontId="1"/>
  </si>
  <si>
    <t>(Ｂ)</t>
  </si>
  <si>
    <t>差引今回変更増減額　　　金</t>
    <rPh sb="0" eb="1">
      <t>サ</t>
    </rPh>
    <rPh sb="1" eb="2">
      <t>ヒ</t>
    </rPh>
    <rPh sb="2" eb="4">
      <t>コンカイ</t>
    </rPh>
    <rPh sb="4" eb="6">
      <t>ヘンコウ</t>
    </rPh>
    <rPh sb="6" eb="7">
      <t>ゾウ</t>
    </rPh>
    <rPh sb="7" eb="9">
      <t>ゲンガク</t>
    </rPh>
    <rPh sb="12" eb="13">
      <t>キン</t>
    </rPh>
    <phoneticPr fontId="1"/>
  </si>
  <si>
    <t>(Ａ)－(Ｂ)</t>
  </si>
  <si>
    <t>別紙１-１</t>
    <rPh sb="0" eb="2">
      <t>ベッシ</t>
    </rPh>
    <phoneticPr fontId="4"/>
  </si>
  <si>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</si>
  <si>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</si>
  <si>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</si>
  <si>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</si>
  <si>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</si>
  <si>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</si>
  <si>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</si>
  <si>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</si>
  <si>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</si>
  <si>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</si>
  <si>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</si>
  <si>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</si>
  <si>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</si>
  <si>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</si>
  <si>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</si>
  <si>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</si>
  <si>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</si>
  <si>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</si>
  <si>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</si>
  <si>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</si>
  <si>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</si>
  <si>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</si>
  <si>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</si>
  <si>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</si>
  <si>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phoneticPr fontId="4"/>
  </si>
  <si>
    <t>J</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</si>
  <si>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</si>
  <si>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</si>
  <si>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</si>
  <si>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</si>
  <si>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</si>
  <si>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</si>
  <si>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</si>
  <si>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</si>
  <si>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</si>
  <si>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（注）I欄及びJ欄については、交付要綱の７による変更交付申請手続の他は斜線を引くこと。</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</si>
  <si>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</si>
  <si>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</si>
  <si>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</si>
  <si>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</si>
  <si>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</si>
  <si>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</si>
  <si>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</si>
  <si>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</si>
  <si>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</si>
  <si>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</si>
  <si>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</si>
  <si>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</si>
  <si>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</si>
  <si>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</si>
  <si>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</si>
  <si>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</si>
  <si>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</si>
  <si>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</si>
  <si>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</si>
  <si>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</si>
  <si>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</si>
  <si>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</si>
  <si>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</si>
  <si>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</si>
  <si>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</si>
  <si>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</si>
  <si>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</si>
  <si>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</si>
  <si>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</si>
  <si>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</si>
  <si>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</si>
  <si>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</si>
  <si>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</si>
  <si>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別紙１-２</t>
    <rPh sb="0" eb="2">
      <t>ベッシ</t>
    </rPh>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</si>
  <si>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</si>
  <si>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</si>
  <si>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</si>
  <si>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広域連携プログラム作成経費</t>
    <phoneticPr fontId="4"/>
  </si>
  <si>
    <t>第三者評価受審経費</t>
    <phoneticPr fontId="4"/>
  </si>
  <si>
    <t>gg</t>
    <phoneticPr fontId="4"/>
  </si>
  <si>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</si>
  <si>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</si>
  <si>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</si>
  <si>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</si>
  <si>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</si>
  <si>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</si>
  <si>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</si>
  <si>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</si>
  <si>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</si>
  <si>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</si>
  <si>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</si>
  <si>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</si>
  <si>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</si>
  <si>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</si>
  <si>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</si>
  <si>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</si>
  <si>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</si>
  <si>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</si>
  <si>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</si>
  <si>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</si>
  <si>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</si>
  <si>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</si>
  <si>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</si>
  <si>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</si>
  <si>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</si>
  <si>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</si>
  <si>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</si>
  <si>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</si>
  <si>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</si>
  <si>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</si>
  <si>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</si>
  <si>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</si>
  <si>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</si>
  <si>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</si>
  <si>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</si>
  <si>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K</t>
    <phoneticPr fontId="4"/>
  </si>
  <si>
    <t>L</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</si>
  <si>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</si>
  <si>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</si>
  <si>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</si>
  <si>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</si>
  <si>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</si>
  <si>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</si>
  <si>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</si>
  <si>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</si>
  <si>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</si>
  <si>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</si>
  <si>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</si>
  <si>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</si>
  <si>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</si>
  <si>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</si>
  <si>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</si>
  <si>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</si>
  <si>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</si>
  <si>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</si>
  <si>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</si>
  <si>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基幹型病院名</t>
    <phoneticPr fontId="4"/>
  </si>
  <si>
    <t>地域種別</t>
    <rPh sb="0" eb="2">
      <t>チイキ</t>
    </rPh>
    <rPh sb="2" eb="4">
      <t>シュベツ</t>
    </rPh>
    <phoneticPr fontId="4"/>
  </si>
  <si>
    <t>地元大学出身</t>
    <rPh sb="0" eb="2">
      <t>ジモト</t>
    </rPh>
    <rPh sb="2" eb="4">
      <t>ダイガク</t>
    </rPh>
    <rPh sb="4" eb="6">
      <t>シュッシン</t>
    </rPh>
    <phoneticPr fontId="4"/>
  </si>
  <si>
    <t>研修医氏名</t>
    <rPh sb="0" eb="3">
      <t>ケンシュウイ</t>
    </rPh>
    <rPh sb="3" eb="5">
      <t>シメイ</t>
    </rPh>
    <phoneticPr fontId="5"/>
  </si>
  <si>
    <t>地元出身</t>
    <rPh sb="0" eb="2">
      <t>ジモト</t>
    </rPh>
    <rPh sb="2" eb="4">
      <t>シュッシン</t>
    </rPh>
    <phoneticPr fontId="4"/>
  </si>
  <si>
    <t>研修開始年月日</t>
    <phoneticPr fontId="4"/>
  </si>
  <si>
    <t>年</t>
    <rPh sb="0" eb="1">
      <t>ネン</t>
    </rPh>
    <phoneticPr fontId="4"/>
  </si>
  <si>
    <t>日</t>
    <rPh sb="0" eb="1">
      <t>ヒ</t>
    </rPh>
    <phoneticPr fontId="4"/>
  </si>
  <si>
    <t>プログラム番号</t>
    <rPh sb="5" eb="7">
      <t>バンゴウ</t>
    </rPh>
    <phoneticPr fontId="4"/>
  </si>
  <si>
    <t>プログラム名</t>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</si>
  <si>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</si>
  <si>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</si>
  <si>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</si>
  <si>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</si>
  <si>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</si>
  <si>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</si>
  <si>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</si>
  <si>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</si>
  <si>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</si>
  <si>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</si>
  <si>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</si>
  <si>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</si>
  <si>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</si>
  <si>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</si>
  <si>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</si>
  <si>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</si>
  <si>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</si>
  <si>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</si>
  <si>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</si>
  <si>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</si>
  <si>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</si>
  <si>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</si>
  <si>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</si>
  <si>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</si>
  <si>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</si>
  <si>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</si>
  <si>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</si>
  <si>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</si>
  <si>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</si>
  <si>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</si>
  <si>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</si>
  <si>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</si>
  <si>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</si>
  <si>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</si>
  <si>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施設番号</t>
    <phoneticPr fontId="4"/>
  </si>
  <si>
    <t>研修実施施設名</t>
    <phoneticPr fontId="4"/>
  </si>
  <si>
    <t>宿日直</t>
    <phoneticPr fontId="4"/>
  </si>
  <si>
    <t>ｵﾝｺｰﾙ</t>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</si>
  <si>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</si>
  <si>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</si>
  <si>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</si>
  <si>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</si>
  <si>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</si>
  <si>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</si>
  <si>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</si>
  <si>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</si>
  <si>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</si>
  <si>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</si>
  <si>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</si>
  <si>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</si>
  <si>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</si>
  <si>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</si>
  <si>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</si>
  <si>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</si>
  <si>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</si>
  <si>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</si>
  <si>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</si>
  <si>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</si>
  <si>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</si>
  <si>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</si>
  <si>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</si>
  <si>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</si>
  <si>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</si>
  <si>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</si>
  <si>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</si>
  <si>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</si>
  <si>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</si>
  <si>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</si>
  <si>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</si>
  <si>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</si>
  <si>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</si>
  <si>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</si>
  <si>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</si>
  <si>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</si>
  <si>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</si>
  <si>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</si>
  <si>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</si>
  <si>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</si>
  <si>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</si>
  <si>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</si>
  <si>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注）受入人数が０人であっても、１年次研修医に支払われる推計年収が６３０万円を超える場合は、定められた申請する金額に係数を乗じることとなります。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3" eb="44">
      <t>コ</t>
    </rPh>
    <rPh sb="46" eb="48">
      <t>バアイ</t>
    </rPh>
    <rPh sb="50" eb="51">
      <t>サダ</t>
    </rPh>
    <rPh sb="55" eb="57">
      <t>シンセイ</t>
    </rPh>
    <rPh sb="59" eb="61">
      <t>キンガク</t>
    </rPh>
    <rPh sb="62" eb="64">
      <t>ケイスウ</t>
    </rPh>
    <rPh sb="65" eb="66">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</si>
  <si>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</si>
  <si>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</si>
  <si>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</si>
  <si>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</si>
  <si>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</si>
  <si>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</si>
  <si>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</si>
  <si>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</si>
  <si>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</si>
  <si>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</si>
  <si>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</si>
  <si>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</si>
  <si>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</si>
  <si>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</si>
  <si>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</si>
  <si>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</si>
  <si>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</si>
  <si>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</si>
  <si>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</si>
  <si>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</si>
  <si>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</si>
  <si>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</si>
  <si>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</si>
  <si>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</si>
  <si>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</si>
  <si>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</si>
  <si>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</si>
  <si>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</si>
  <si>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</si>
  <si>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</si>
  <si>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</si>
  <si>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</si>
  <si>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</si>
  <si>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</si>
  <si>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</si>
  <si>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</si>
  <si>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</si>
  <si>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</si>
  <si>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</si>
  <si>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</si>
  <si>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</si>
  <si>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</si>
  <si>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</si>
  <si>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</si>
  <si>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</si>
  <si>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</si>
  <si>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</si>
  <si>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</si>
  <si>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</si>
  <si>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</si>
  <si>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</si>
  <si>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</si>
  <si>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</si>
  <si>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</si>
  <si>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</si>
  <si>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</si>
  <si>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</si>
  <si>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</si>
  <si>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</si>
  <si>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</si>
  <si>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</si>
  <si>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</si>
  <si>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</si>
  <si>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</si>
  <si>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</si>
  <si>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</si>
  <si>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</si>
  <si>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</si>
  <si>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</si>
  <si>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</si>
  <si>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</si>
  <si>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</si>
  <si>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</si>
  <si>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</si>
  <si>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</si>
  <si>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</si>
  <si>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</si>
  <si>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</si>
  <si>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</si>
  <si>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</si>
  <si>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</si>
  <si>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</si>
  <si>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</si>
  <si>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</si>
  <si>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</si>
  <si>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</si>
  <si>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</si>
  <si>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</si>
  <si>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</si>
  <si>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</si>
  <si>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</si>
  <si>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</si>
  <si>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</si>
  <si>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</si>
  <si>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</si>
  <si>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</si>
  <si>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</si>
  <si>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</si>
  <si>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</si>
  <si>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</si>
  <si>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</si>
  <si>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</si>
  <si>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</si>
  <si>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</si>
  <si>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</si>
  <si>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</si>
  <si>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</si>
  <si>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</si>
  <si>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</si>
  <si>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</si>
  <si>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</si>
  <si>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</si>
  <si>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</si>
  <si>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</si>
  <si>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</si>
  <si>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</si>
  <si>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</si>
  <si>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</si>
  <si>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</si>
  <si>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</si>
  <si>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</si>
  <si>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</si>
  <si>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</si>
  <si>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</si>
  <si>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</si>
  <si>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</si>
  <si>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</si>
  <si>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</si>
  <si>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</si>
  <si>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</si>
  <si>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</si>
  <si>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</si>
  <si>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</si>
  <si>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</si>
  <si>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</si>
  <si>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</si>
  <si>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</si>
  <si>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</si>
  <si>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</si>
  <si>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</si>
  <si>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</si>
  <si>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</si>
  <si>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</si>
  <si>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</si>
  <si>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</si>
  <si>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</si>
  <si>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</si>
  <si>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</si>
  <si>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</si>
  <si>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</si>
  <si>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</si>
  <si>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</si>
  <si>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</si>
  <si>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</si>
  <si>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</si>
  <si>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</si>
  <si>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（注３）当該年度に研修を開始した研修医については１年次、それより前に研修を開始した研修医については２年次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</si>
  <si>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（注１）地元出身研修医延人数は、当該年度内における各月の末日に在籍する地元出身研修医数の総和であること。</t>
    <rPh sb="4" eb="6">
      <t>ジモト</t>
    </rPh>
    <rPh sb="6" eb="8">
      <t>シュッシン</t>
    </rPh>
    <rPh sb="35" eb="37">
      <t>ジモト</t>
    </rPh>
    <rPh sb="37" eb="39">
      <t>シュッシン</t>
    </rPh>
    <phoneticPr fontId="5"/>
  </si>
  <si>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</si>
  <si>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9" eb="42">
      <t>ネンジセイ</t>
    </rPh>
    <rPh sb="43" eb="45">
      <t>ゴウケイ</t>
    </rPh>
    <rPh sb="46" eb="48">
      <t>イッチ</t>
    </rPh>
    <phoneticPr fontId="5"/>
  </si>
  <si>
    <t>（７）小児科宿日直研修事業延日数
　当直分は【別紙２－１】のH、Jの1、2年次生の合計と一致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</si>
  <si>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</si>
  <si>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</si>
  <si>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</si>
  <si>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</si>
  <si>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</si>
  <si>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</si>
  <si>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</si>
  <si>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</si>
  <si>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</si>
  <si>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</si>
  <si>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</si>
  <si>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</si>
  <si>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</si>
  <si>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</si>
  <si>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</si>
  <si>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</si>
  <si>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</si>
  <si>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</si>
  <si>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</si>
  <si>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</si>
  <si>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</si>
  <si>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</si>
  <si>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</si>
  <si>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</si>
  <si>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</si>
  <si>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</si>
  <si>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</si>
  <si>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</si>
  <si>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</si>
  <si>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</si>
  <si>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</si>
  <si>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</si>
  <si>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</si>
  <si>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</si>
  <si>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</si>
  <si>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</si>
  <si>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</si>
  <si>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</si>
  <si>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</si>
  <si>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</si>
  <si>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</si>
  <si>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</si>
  <si>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</si>
  <si>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</si>
  <si>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</si>
  <si>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</si>
  <si>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</si>
  <si>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</si>
  <si>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</si>
  <si>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</si>
  <si>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</si>
  <si>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</si>
  <si>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</si>
  <si>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</si>
  <si>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</si>
  <si>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</si>
  <si>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</si>
  <si>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</si>
  <si>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</si>
  <si>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</si>
  <si>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</si>
  <si>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</si>
  <si>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</si>
  <si>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</si>
  <si>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</si>
  <si>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</si>
  <si>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</si>
  <si>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</si>
  <si>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</si>
  <si>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</si>
  <si>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</si>
  <si>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第3号様式</t>
    <rPh sb="0" eb="1">
      <t>ダイ</t>
    </rPh>
    <rPh sb="2" eb="3">
      <t>ゴウ</t>
    </rPh>
    <rPh sb="3" eb="5">
      <t>ヨウシキ</t>
    </rPh>
    <phoneticPr fontId="14"/>
  </si>
  <si>
    <t>番　　　　　　　　　号</t>
    <phoneticPr fontId="14"/>
  </si>
  <si>
    <t>　　年　　月　　日</t>
    <phoneticPr fontId="14"/>
  </si>
  <si>
    <t>厚生労働大臣　　　殿</t>
  </si>
  <si>
    <t>所在地</t>
    <rPh sb="0" eb="3">
      <t>ショザイチ</t>
    </rPh>
    <phoneticPr fontId="14"/>
  </si>
  <si>
    <t>名　称</t>
    <phoneticPr fontId="14"/>
  </si>
  <si>
    <t>代表者　　　　　　　　　印</t>
    <phoneticPr fontId="14"/>
  </si>
  <si>
    <t>年度消費税及び地方消費税に係る仕入控除税額報告書</t>
    <phoneticPr fontId="14"/>
  </si>
  <si>
    <t>　　　年　月　日厚生労働省発医政　第　　号</t>
    <phoneticPr fontId="14"/>
  </si>
  <si>
    <t>により交付決定があった</t>
    <phoneticPr fontId="14"/>
  </si>
  <si>
    <t>医療関係者研修費等補助金について、当該交付要綱第５の（９）の規定に基づき</t>
    <phoneticPr fontId="14"/>
  </si>
  <si>
    <t>次のとおり報告する。</t>
    <phoneticPr fontId="14"/>
  </si>
  <si>
    <t>１　補助金等に係る予算の執行の適正化に関する法律（昭和30 年法律第179 号）</t>
  </si>
  <si>
    <t>　　</t>
    <phoneticPr fontId="14"/>
  </si>
  <si>
    <t>第15 条の規定による確定額又は事業実績報告による精算額</t>
    <phoneticPr fontId="14"/>
  </si>
  <si>
    <t>金</t>
    <phoneticPr fontId="14"/>
  </si>
  <si>
    <t>円</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</si>
  <si>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</si>
  <si>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</si>
  <si>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</si>
  <si>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</si>
  <si>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</si>
  <si>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（注）交付要綱の３（交付対象）の（１）のクに係る事業に関しては下線部を</t>
  </si>
  <si>
    <t>　　　厚生労働省発薬生　　第　号に置き換えるものとする</t>
    <phoneticPr fontId="4"/>
  </si>
  <si>
    <t>臨床研修費等補助金について、当該交付要綱第５の（９）の規定に基づき</t>
    <phoneticPr fontId="1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</si>
  <si>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</si>
  <si>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</si>
  <si>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</si>
  <si>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</si>
  <si>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</si>
  <si>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　S：4,080円　A：3,400円　B：2,720円</t>
    <phoneticPr fontId="4"/>
  </si>
  <si>
    <t>仕入れに係る
消費税等相当額</t>
    <phoneticPr fontId="4"/>
  </si>
  <si>
    <t>要国庫補助額
（H）-（I）</t>
    <phoneticPr fontId="4"/>
  </si>
  <si>
    <t>第３号様式</t>
    <rPh sb="0" eb="1">
      <t>ダイ</t>
    </rPh>
    <rPh sb="2" eb="3">
      <t>ゴウ</t>
    </rPh>
    <rPh sb="3" eb="5">
      <t>ヨウシキ</t>
    </rPh>
    <phoneticPr fontId="14"/>
  </si>
  <si>
    <t>←下記１～３より選択してください</t>
    <rPh sb="1" eb="3">
      <t>カキ</t>
    </rPh>
    <rPh sb="8" eb="10">
      <t>センタク</t>
    </rPh>
    <phoneticPr fontId="4"/>
  </si>
  <si>
    <t>　              　    　殿</t>
    <phoneticPr fontId="4"/>
  </si>
  <si>
    <t xml:space="preserve">                           補助金</t>
    <phoneticPr fontId="4"/>
  </si>
  <si>
    <t>医療関係者研修費等補助金</t>
    <phoneticPr fontId="4"/>
  </si>
  <si>
    <t>臨床研修費等補助金</t>
    <phoneticPr fontId="4"/>
  </si>
  <si>
    <t>　厚生労働大臣　　殿</t>
    <phoneticPr fontId="4"/>
  </si>
  <si>
    <t>代表者　　　　　　　　</t>
    <phoneticPr fontId="14"/>
  </si>
  <si>
    <r>
      <t>　　　　年　　月　　日</t>
    </r>
    <r>
      <rPr>
        <u/>
        <sz val="11"/>
        <color theme="1"/>
        <rFont val="ＭＳ Ｐゴシック"/>
        <family val="3"/>
        <charset val="128"/>
        <scheme val="minor"/>
      </rPr>
      <t>厚生労働省発医政　　　　第　　号</t>
    </r>
    <rPh sb="4" eb="5">
      <t>ネン</t>
    </rPh>
    <phoneticPr fontId="14"/>
  </si>
  <si>
    <t>１　　補助金等に係る予算の執行の適正化に関する法律（昭和30 年法律第179 号）</t>
    <phoneticPr fontId="4"/>
  </si>
  <si>
    <t>　　第15 条の規定による確定額又は事業実績報告による精算額</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</si>
  <si>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</si>
  <si>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</si>
  <si>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</si>
  <si>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</si>
  <si>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</si>
  <si>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</si>
  <si>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</si>
  <si>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</si>
  <si>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</si>
  <si>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</si>
  <si>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</si>
  <si>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</si>
  <si>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</si>
  <si>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</si>
  <si>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</si>
  <si>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</si>
  <si>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</si>
  <si>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</si>
  <si>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</si>
  <si>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</si>
  <si>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</si>
  <si>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</si>
  <si>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</si>
  <si>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仕入れに係る
消費税等相当額</t>
  </si>
  <si>
    <t>要国庫補助額
（H）-（I）</t>
  </si>
  <si>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</si>
  <si>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</si>
  <si>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</si>
  <si>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</si>
  <si>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</si>
  <si>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</si>
  <si>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</si>
  <si>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</si>
  <si>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</si>
  <si>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</si>
  <si>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</si>
  <si>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I</t>
  </si>
  <si>
    <t>J</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</si>
  <si>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</si>
  <si>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</si>
  <si>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</si>
  <si>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</si>
  <si>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別紙１－２</t>
    <rPh sb="0" eb="2">
      <t>ベッシ</t>
    </rPh>
    <phoneticPr fontId="4"/>
  </si>
  <si>
    <t>１　臨床研修事業　所要額</t>
    <rPh sb="2" eb="8">
      <t>リンショウケンシュウジギョウ</t>
    </rPh>
    <phoneticPr fontId="4"/>
  </si>
  <si>
    <t>国庫補助
受入済額</t>
    <rPh sb="0" eb="2">
      <t>コッコ</t>
    </rPh>
    <rPh sb="2" eb="4">
      <t>ホジョ</t>
    </rPh>
    <rPh sb="5" eb="7">
      <t>ウケイレ</t>
    </rPh>
    <rPh sb="7" eb="8">
      <t>ズミ</t>
    </rPh>
    <rPh sb="8" eb="9">
      <t>ガク</t>
    </rPh>
    <phoneticPr fontId="4"/>
  </si>
  <si>
    <t>１　広域連携型プログラム作成経費</t>
  </si>
  <si>
    <t>　職員基本給</t>
  </si>
  <si>
    <t>職員諸手当（非常勤含む）</t>
  </si>
  <si>
    <t>非常勤職員諸手当（事務補助者雇上経費）</t>
  </si>
  <si>
    <t>諸謝金</t>
  </si>
  <si>
    <t>旅費</t>
  </si>
  <si>
    <t>消耗品費</t>
  </si>
  <si>
    <t>印刷製本費</t>
  </si>
  <si>
    <t>通信運搬費</t>
  </si>
  <si>
    <t>会議費</t>
  </si>
  <si>
    <t/>
  </si>
  <si>
    <t>２　第三者評価受審経費</t>
  </si>
  <si>
    <t>雑役務費（手数料等）</t>
  </si>
  <si>
    <t>別紙１</t>
    <rPh sb="0" eb="2">
      <t>ベッシ</t>
    </rPh>
    <phoneticPr fontId="4"/>
  </si>
  <si>
    <t>看護職員確保対策特別事業</t>
  </si>
  <si>
    <t>1　○○所要額</t>
    <phoneticPr fontId="4"/>
  </si>
  <si>
    <t>Ｉ</t>
    <phoneticPr fontId="4"/>
  </si>
  <si>
    <t>Ｊ</t>
    <phoneticPr fontId="4"/>
  </si>
  <si>
    <t>Ｋ</t>
    <phoneticPr fontId="4"/>
  </si>
  <si>
    <t>職員諸手当（非常勤）</t>
  </si>
  <si>
    <t>○○×○＝○○○円</t>
    <rPh sb="8" eb="9">
      <t>エン</t>
    </rPh>
    <phoneticPr fontId="4"/>
  </si>
  <si>
    <t>非常勤職員手当</t>
  </si>
  <si>
    <t>××謝金×円</t>
    <rPh sb="2" eb="4">
      <t>シャキン</t>
    </rPh>
    <rPh sb="5" eb="6">
      <t>エン</t>
    </rPh>
    <phoneticPr fontId="4"/>
  </si>
  <si>
    <t>××謝金×円</t>
  </si>
  <si>
    <t>備品費</t>
  </si>
  <si>
    <t>△△旅費△円</t>
    <rPh sb="2" eb="4">
      <t>リョヒ</t>
    </rPh>
    <rPh sb="5" eb="6">
      <t>エン</t>
    </rPh>
    <phoneticPr fontId="4"/>
  </si>
  <si>
    <t>○○等○円</t>
    <rPh sb="2" eb="3">
      <t>トウ</t>
    </rPh>
    <rPh sb="4" eb="5">
      <t>エン</t>
    </rPh>
    <phoneticPr fontId="4"/>
  </si>
  <si>
    <t>××等×円</t>
    <rPh sb="2" eb="3">
      <t>トウ</t>
    </rPh>
    <rPh sb="4" eb="5">
      <t>エン</t>
    </rPh>
    <phoneticPr fontId="4"/>
  </si>
  <si>
    <t>△△等△円</t>
    <rPh sb="2" eb="3">
      <t>トウ</t>
    </rPh>
    <rPh sb="4" eb="5">
      <t>エン</t>
    </rPh>
    <phoneticPr fontId="4"/>
  </si>
  <si>
    <t>光熱水料</t>
  </si>
  <si>
    <t>借料及び損料</t>
  </si>
  <si>
    <t>○○会場使用料○○円</t>
    <rPh sb="2" eb="4">
      <t>カイジョウ</t>
    </rPh>
    <rPh sb="4" eb="7">
      <t>シヨウリョウ</t>
    </rPh>
    <rPh sb="9" eb="10">
      <t>エン</t>
    </rPh>
    <phoneticPr fontId="4"/>
  </si>
  <si>
    <t>社会保険料（非常勤）</t>
  </si>
  <si>
    <t>雑役務費</t>
  </si>
  <si>
    <t>委託費</t>
  </si>
  <si>
    <t>別紙２－１</t>
    <rPh sb="0" eb="2">
      <t>ベッシ</t>
    </rPh>
    <phoneticPr fontId="5"/>
  </si>
  <si>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</si>
  <si>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</si>
  <si>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</si>
  <si>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</si>
  <si>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</si>
  <si>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</si>
  <si>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</si>
  <si>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</si>
  <si>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</si>
  <si>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</si>
  <si>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</si>
  <si>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</si>
  <si>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地元出身研修医延人数は、当該年度内における各月の末日に在籍する地元出身研修医数の総和であること。</t>
    <rPh sb="0" eb="2">
      <t>ジモト</t>
    </rPh>
    <rPh sb="2" eb="4">
      <t>シュッシン</t>
    </rPh>
    <rPh sb="31" eb="33">
      <t>ジモト</t>
    </rPh>
    <rPh sb="33" eb="35">
      <t>シュッシン</t>
    </rPh>
    <phoneticPr fontId="4"/>
  </si>
  <si>
    <t>医師の届出</t>
    <rPh sb="0" eb="2">
      <t>イシ</t>
    </rPh>
    <rPh sb="3" eb="5">
      <t>トドケデ</t>
    </rPh>
    <phoneticPr fontId="4"/>
  </si>
  <si>
    <t>1　○○事業所要額</t>
    <phoneticPr fontId="4"/>
  </si>
  <si>
    <t>中央ナースセンター事業</t>
  </si>
  <si>
    <t>要国庫補助額
（H）-（J）</t>
    <phoneticPr fontId="4"/>
  </si>
  <si>
    <t>　地方厚生局長　　殿</t>
  </si>
  <si>
    <t>年度臨床研修費等補助金の事業実績報告書</t>
  </si>
  <si>
    <t>（Ⅰ　教育指導経費）</t>
  </si>
  <si>
    <t>１　研修管理委員会等経費</t>
  </si>
  <si>
    <t>２　プログラム責任者人件費（プログラム管理に係るもの）</t>
  </si>
  <si>
    <t>職員基本給</t>
  </si>
  <si>
    <t>職員諸手当</t>
  </si>
  <si>
    <t>３　指導医及びプログラム責任者の補助者雇上経費</t>
  </si>
  <si>
    <t>４　通信運搬費</t>
  </si>
  <si>
    <t>５　指導医、プログラム責任者（研修医指導分）にかかる経費</t>
  </si>
  <si>
    <t>６　情報収集及び学会等出席経費</t>
  </si>
  <si>
    <t>備品費（図書）</t>
  </si>
  <si>
    <t>消耗品（教材等材料費を含む）</t>
  </si>
  <si>
    <t>７　剖検経費</t>
  </si>
  <si>
    <t>諸謝金（臨床研修病院のみ）</t>
  </si>
  <si>
    <t>旅費（臨床研修病院のみ）</t>
  </si>
  <si>
    <t>８へき地診療所等の研修経費</t>
  </si>
  <si>
    <t>９　産婦人科宿日直研修事業費、小児科宿日直研修事業費</t>
  </si>
  <si>
    <t>宿日直手当</t>
  </si>
  <si>
    <t>（１）産婦人科</t>
  </si>
  <si>
    <t>（２）小児科</t>
  </si>
  <si>
    <t>【オンコール手当】</t>
  </si>
  <si>
    <t>（Ⅱ　協議会開催経費）</t>
  </si>
  <si>
    <t>（事務補助者雇上経費）</t>
  </si>
  <si>
    <t>臨床研修期間中に他都道府県等において従事要件等が課されている研修希望者を採用した場合及び従事要件等からの離脱者であって都道府県又は大学がその離脱を妥当なものと評価していない研修希望者を採用した場合は〇</t>
    <phoneticPr fontId="4"/>
  </si>
  <si>
    <t>医師法（昭和23 年法律第201 号）第６条第３項の規定による届出により、その情報が都道府県ごとの研修医の定員の決定等に使用されるものであることを踏まえ、勤務するすべての医師に当該届出を促す場合は〇</t>
    <rPh sb="0" eb="3">
      <t>イシホウ</t>
    </rPh>
    <rPh sb="4" eb="6">
      <t>ショウワ</t>
    </rPh>
    <rPh sb="9" eb="10">
      <t>ネン</t>
    </rPh>
    <rPh sb="10" eb="12">
      <t>ホウリツ</t>
    </rPh>
    <rPh sb="12" eb="13">
      <t>ダイ</t>
    </rPh>
    <rPh sb="17" eb="18">
      <t>ゴウ</t>
    </rPh>
    <rPh sb="19" eb="20">
      <t>ダイ</t>
    </rPh>
    <rPh sb="21" eb="22">
      <t>ジョウ</t>
    </rPh>
    <rPh sb="22" eb="23">
      <t>ダイ</t>
    </rPh>
    <rPh sb="24" eb="25">
      <t>コウ</t>
    </rPh>
    <rPh sb="26" eb="28">
      <t>キテイ</t>
    </rPh>
    <rPh sb="31" eb="33">
      <t>トドケデ</t>
    </rPh>
    <rPh sb="39" eb="41">
      <t>ジョウホウ</t>
    </rPh>
    <rPh sb="42" eb="46">
      <t>トドウフケン</t>
    </rPh>
    <rPh sb="49" eb="51">
      <t>ケンシュウ</t>
    </rPh>
    <rPh sb="51" eb="52">
      <t>イ</t>
    </rPh>
    <rPh sb="53" eb="55">
      <t>テイイン</t>
    </rPh>
    <rPh sb="56" eb="58">
      <t>ケッテイ</t>
    </rPh>
    <rPh sb="58" eb="59">
      <t>トウ</t>
    </rPh>
    <rPh sb="60" eb="62">
      <t>シヨウ</t>
    </rPh>
    <rPh sb="73" eb="74">
      <t>フ</t>
    </rPh>
    <rPh sb="77" eb="79">
      <t>キンム</t>
    </rPh>
    <rPh sb="85" eb="87">
      <t>イシ</t>
    </rPh>
    <rPh sb="88" eb="90">
      <t>トウガイ</t>
    </rPh>
    <rPh sb="90" eb="92">
      <t>トドケデ</t>
    </rPh>
    <rPh sb="93" eb="94">
      <t>ウナガ</t>
    </rPh>
    <rPh sb="95" eb="97">
      <t>バアイ</t>
    </rPh>
    <phoneticPr fontId="4"/>
  </si>
  <si>
    <t>（注２）各月の末日に国（国立高度専門医療研究センター及び国立健康危機管理研究機構を含む。）が開設する病院に在籍する場合は対象外とすること。</t>
    <rPh sb="4" eb="6">
      <t>カクツキ</t>
    </rPh>
    <rPh sb="7" eb="9">
      <t>マツジツ</t>
    </rPh>
    <rPh sb="10" eb="11">
      <t>クニ</t>
    </rPh>
    <rPh sb="12" eb="14">
      <t>コクリツ</t>
    </rPh>
    <rPh sb="14" eb="16">
      <t>コウド</t>
    </rPh>
    <rPh sb="16" eb="18">
      <t>センモン</t>
    </rPh>
    <rPh sb="18" eb="20">
      <t>イリョウ</t>
    </rPh>
    <rPh sb="20" eb="22">
      <t>ケンキュウ</t>
    </rPh>
    <rPh sb="41" eb="42">
      <t>フク</t>
    </rPh>
    <rPh sb="46" eb="48">
      <t>カイセツ</t>
    </rPh>
    <rPh sb="50" eb="52">
      <t>ビョウイン</t>
    </rPh>
    <rPh sb="53" eb="55">
      <t>ザイセキ</t>
    </rPh>
    <rPh sb="57" eb="59">
      <t>バアイ</t>
    </rPh>
    <rPh sb="60" eb="62">
      <t>タイショウ</t>
    </rPh>
    <rPh sb="62" eb="63">
      <t>ガイ</t>
    </rPh>
    <phoneticPr fontId="4"/>
  </si>
  <si>
    <r>
      <t>（注２）</t>
    </r>
    <r>
      <rPr>
        <sz val="8"/>
        <color theme="1"/>
        <rFont val="ＭＳ 明朝"/>
        <family val="1"/>
        <charset val="128"/>
      </rPr>
      <t>各月の末日に国（国立高度専門医療研究センター及び国立健康危機管理研究機構を含む。）が開設する病院に在籍する場合は対象外とすること。</t>
    </r>
    <rPh sb="4" eb="6">
      <t>カクツキ</t>
    </rPh>
    <rPh sb="7" eb="9">
      <t>マツジツ</t>
    </rPh>
    <rPh sb="10" eb="11">
      <t>クニ</t>
    </rPh>
    <rPh sb="12" eb="14">
      <t>コクリツ</t>
    </rPh>
    <rPh sb="14" eb="16">
      <t>コウド</t>
    </rPh>
    <rPh sb="16" eb="18">
      <t>センモン</t>
    </rPh>
    <rPh sb="18" eb="20">
      <t>イリョウ</t>
    </rPh>
    <rPh sb="20" eb="22">
      <t>ケンキュウ</t>
    </rPh>
    <rPh sb="41" eb="42">
      <t>フク</t>
    </rPh>
    <rPh sb="46" eb="48">
      <t>カイセツ</t>
    </rPh>
    <rPh sb="50" eb="52">
      <t>ビョウイン</t>
    </rPh>
    <rPh sb="53" eb="55">
      <t>ザイセキ</t>
    </rPh>
    <rPh sb="57" eb="59">
      <t>バアイ</t>
    </rPh>
    <rPh sb="60" eb="62">
      <t>タイショウ</t>
    </rPh>
    <rPh sb="62" eb="63">
      <t>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</si>
</sst>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 &quot;#,##0"/>
    <numFmt numFmtId="178" formatCode="0.0%"/>
    <numFmt numFmtId="179" formatCode="&quot;0&quot;0"/>
    <numFmt numFmtId="180" formatCode="000000"/>
    <numFmt numFmtId="181" formatCode="#,##0_ "/>
  </numFmts>
  <fonts count="69">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rgb="FFFF0000"/>
      <name val="ＭＳ 明朝"/>
      <family val="1"/>
      <charset val="128"/>
    </font>
    <font>
      <u/>
      <sz val="8"/>
      <color rgb="FFFF0000"/>
      <name val="ＭＳ 明朝"/>
      <family val="1"/>
      <charset val="128"/>
    </font>
    <font>
      <b/>
      <sz val="11"/>
      <name val="ＭＳ 明朝"/>
      <family val="1"/>
      <charset val="128"/>
    </font>
    <font>
      <sz val="8"/>
      <name val="ＭＳ 明朝"/>
      <family val="1"/>
      <charset val="128"/>
    </font>
    <font>
      <sz val="10"/>
      <name val="ＭＳ 明朝"/>
      <family val="1"/>
      <charset val="128"/>
    </font>
    <font>
      <sz val="8"/>
      <name val="ＭＳ Ｐ明朝"/>
      <family val="1"/>
      <charset val="128"/>
    </font>
    <font>
      <sz val="9"/>
      <color rgb="FFFF0000"/>
      <name val="ＭＳ 明朝"/>
      <family val="1"/>
      <charset val="128"/>
    </font>
    <font>
      <sz val="9"/>
      <name val="ＭＳ 明朝"/>
      <family val="1"/>
      <charset val="128"/>
    </font>
    <font>
      <sz val="12"/>
      <color rgb="FFFF0000"/>
      <name val="ＭＳ 明朝"/>
      <family val="1"/>
      <charset val="128"/>
    </font>
    <font>
      <sz val="10"/>
      <color rgb="FFFF0000"/>
      <name val="ＭＳ 明朝"/>
      <family val="1"/>
      <charset val="128"/>
    </font>
    <font>
      <b/>
      <sz val="11"/>
      <color rgb="FF0000FF"/>
      <name val="ＭＳ Ｐ明朝"/>
      <family val="1"/>
      <charset val="128"/>
    </font>
    <font>
      <b/>
      <sz val="10"/>
      <color theme="4" tint="-0.249977111117893"/>
      <name val="ＭＳ 明朝"/>
      <family val="1"/>
      <charset val="128"/>
    </font>
    <font>
      <b/>
      <sz val="10"/>
      <name val="ＭＳ 明朝"/>
      <family val="1"/>
      <charset val="128"/>
    </font>
    <font>
      <b/>
      <sz val="10"/>
      <color rgb="FF0070C0"/>
      <name val="ＭＳ 明朝"/>
      <family val="1"/>
      <charset val="128"/>
    </font>
    <font>
      <b/>
      <sz val="10"/>
      <color indexed="10"/>
      <name val="ＭＳ 明朝"/>
      <family val="1"/>
      <charset val="128"/>
    </font>
    <font>
      <b/>
      <sz val="10"/>
      <color rgb="FF0000FF"/>
      <name val="ＭＳ 明朝"/>
      <family val="1"/>
      <charset val="128"/>
    </font>
    <font>
      <sz val="14"/>
      <color theme="1"/>
      <name val="ＭＳ Ｐゴシック"/>
      <family val="3"/>
      <charset val="128"/>
    </font>
    <font>
      <b/>
      <sz val="10"/>
      <color indexed="12"/>
      <name val="ＭＳ 明朝"/>
      <family val="1"/>
      <charset val="128"/>
    </font>
    <font>
      <sz val="10"/>
      <name val="ＭＳ Ｐ明朝"/>
      <family val="1"/>
      <charset val="128"/>
    </font>
    <font>
      <b/>
      <sz val="9"/>
      <color indexed="10"/>
      <name val="ＭＳ Ｐ明朝"/>
      <family val="1"/>
      <charset val="128"/>
    </font>
    <font>
      <sz val="6"/>
      <color theme="1"/>
      <name val="ＭＳ 明朝"/>
      <family val="1"/>
      <charset val="128"/>
    </font>
    <font>
      <sz val="20"/>
      <name val="ＭＳ 明朝"/>
      <family val="1"/>
      <charset val="128"/>
    </font>
    <font>
      <b/>
      <sz val="10"/>
      <color theme="3"/>
      <name val="ＭＳ 明朝"/>
      <family val="1"/>
      <charset val="128"/>
    </font>
    <font>
      <sz val="6"/>
      <name val="ＭＳ 明朝"/>
      <family val="1"/>
      <charset val="128"/>
    </font>
    <font>
      <u/>
      <sz val="11"/>
      <color theme="1"/>
      <name val="ＭＳ Ｐゴシック"/>
      <family val="3"/>
      <charset val="128"/>
      <scheme val="minor"/>
    </font>
    <font>
      <sz val="6"/>
      <color rgb="FFFF0000"/>
      <name val="ＭＳ 明朝"/>
      <family val="1"/>
      <charset val="128"/>
    </font>
    <font>
      <sz val="14"/>
      <color theme="1"/>
      <name val="ＭＳ Ｐゴシック"/>
      <family val="3"/>
      <charset val="128"/>
      <scheme val="minor"/>
    </font>
    <font>
      <sz val="9"/>
      <color theme="1"/>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rgb="FFFF0000"/>
        <bgColor indexed="64"/>
      </patternFill>
    </fill>
    <fill>
      <patternFill patternType="solid">
        <fgColor theme="1" tint="0.499984740745262"/>
        <bgColor indexed="64"/>
      </patternFill>
    </fill>
    <fill>
      <patternFill patternType="solid">
        <fgColor rgb="FFFFFF66"/>
        <bgColor indexed="64"/>
      </patternFill>
    </fill>
    <fill>
      <patternFill patternType="solid">
        <fgColor indexed="6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thin">
        <color rgb="FFFF0000"/>
      </left>
      <right/>
      <top/>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6" fontId="2" fillId="0" borderId="0" applyFont="0" applyFill="0" applyBorder="0" applyAlignment="0" applyProtection="0">
      <alignment vertical="center"/>
    </xf>
  </cellStyleXfs>
  <cellXfs count="1428">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vertical="center"/>
    </xf>
    <xf numFmtId="0" fontId="6" fillId="0" borderId="4" xfId="0" applyFont="1" applyBorder="1"/>
    <xf numFmtId="0" fontId="7" fillId="0" borderId="0" xfId="0" applyFont="1"/>
    <xf numFmtId="0" fontId="7" fillId="0" borderId="0" xfId="0" applyFont="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77" xfId="0" applyFont="1" applyBorder="1" applyAlignment="1" applyProtection="1">
      <alignment horizontal="center"/>
      <protection locked="0"/>
    </xf>
    <xf numFmtId="0" fontId="6" fillId="0" borderId="49"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7"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7" fillId="0" borderId="0" xfId="0" applyFont="1" applyAlignment="1">
      <alignment horizontal="center" vertical="center"/>
    </xf>
    <xf numFmtId="0" fontId="7" fillId="0" borderId="0" xfId="0" applyFont="1" applyAlignment="1">
      <alignment horizontal="left" vertical="top"/>
    </xf>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8" fontId="6" fillId="0" borderId="0" xfId="1" applyNumberFormat="1" applyFont="1" applyFill="1" applyBorder="1" applyAlignment="1"/>
    <xf numFmtId="178"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76" xfId="1" applyFont="1" applyFill="1" applyBorder="1" applyAlignment="1">
      <alignment horizontal="right"/>
    </xf>
    <xf numFmtId="0" fontId="6" fillId="0" borderId="53" xfId="0" applyFont="1" applyBorder="1" applyAlignment="1">
      <alignment horizontal="right"/>
    </xf>
    <xf numFmtId="0" fontId="6" fillId="0" borderId="76"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7" fillId="0" borderId="6"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7" fillId="0" borderId="0" xfId="0" applyFont="1" applyAlignment="1">
      <alignment vertical="center" wrapText="1"/>
    </xf>
    <xf numFmtId="0" fontId="6" fillId="0" borderId="14" xfId="0" applyFont="1" applyBorder="1" applyAlignment="1">
      <alignment horizontal="right" vertical="center"/>
    </xf>
    <xf numFmtId="38" fontId="6" fillId="0" borderId="0" xfId="1" applyFont="1" applyBorder="1" applyAlignment="1">
      <alignment horizontal="center"/>
    </xf>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1" xfId="0" applyFont="1" applyBorder="1" applyAlignment="1">
      <alignment horizontal="right"/>
    </xf>
    <xf numFmtId="0" fontId="6" fillId="0" borderId="34" xfId="0" applyFont="1" applyBorder="1"/>
    <xf numFmtId="0" fontId="6" fillId="0" borderId="35" xfId="0" applyFont="1" applyBorder="1"/>
    <xf numFmtId="0" fontId="6" fillId="0" borderId="39" xfId="0" applyFont="1" applyBorder="1" applyAlignment="1">
      <alignment horizontal="right"/>
    </xf>
    <xf numFmtId="0" fontId="6" fillId="0" borderId="42"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3" xfId="0" applyFont="1" applyBorder="1" applyAlignment="1" applyProtection="1">
      <alignment horizontal="center"/>
      <protection locked="0"/>
    </xf>
    <xf numFmtId="38" fontId="6" fillId="0" borderId="0" xfId="7" applyFont="1" applyFill="1" applyBorder="1" applyAlignment="1" applyProtection="1"/>
    <xf numFmtId="0" fontId="6" fillId="0" borderId="16" xfId="0" applyFont="1" applyBorder="1" applyAlignment="1" applyProtection="1">
      <alignment horizontal="center"/>
      <protection locked="0"/>
    </xf>
    <xf numFmtId="0" fontId="18" fillId="0" borderId="0" xfId="0" applyFont="1"/>
    <xf numFmtId="0" fontId="8" fillId="0" borderId="0" xfId="0" applyFont="1"/>
    <xf numFmtId="0" fontId="6" fillId="0" borderId="77"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44" xfId="0" applyFont="1" applyBorder="1"/>
    <xf numFmtId="0" fontId="6" fillId="0" borderId="45" xfId="0" applyFont="1" applyBorder="1"/>
    <xf numFmtId="0" fontId="6" fillId="0" borderId="46"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3" fillId="0" borderId="59" xfId="0" applyFont="1" applyBorder="1" applyAlignment="1">
      <alignment vertical="center" wrapText="1"/>
    </xf>
    <xf numFmtId="0" fontId="33" fillId="0" borderId="70" xfId="0" applyFont="1" applyBorder="1" applyAlignment="1">
      <alignment horizontal="center" vertical="center" wrapText="1"/>
    </xf>
    <xf numFmtId="177" fontId="20" fillId="0" borderId="71" xfId="0" applyNumberFormat="1" applyFont="1" applyBorder="1" applyAlignment="1" applyProtection="1">
      <alignment horizontal="left" vertical="center" wrapText="1"/>
      <protection locked="0"/>
    </xf>
    <xf numFmtId="177" fontId="20" fillId="0" borderId="70" xfId="1" applyNumberFormat="1" applyFont="1" applyFill="1" applyBorder="1" applyAlignment="1" applyProtection="1">
      <alignment horizontal="right" vertical="center" wrapText="1"/>
      <protection locked="0"/>
    </xf>
    <xf numFmtId="177" fontId="20" fillId="0" borderId="74" xfId="1" applyNumberFormat="1" applyFont="1" applyFill="1" applyBorder="1" applyAlignment="1" applyProtection="1">
      <alignment horizontal="center" vertical="center" wrapText="1"/>
      <protection locked="0"/>
    </xf>
    <xf numFmtId="177" fontId="31" fillId="0" borderId="71" xfId="1" applyNumberFormat="1" applyFont="1" applyFill="1" applyBorder="1" applyAlignment="1" applyProtection="1">
      <alignment horizontal="right" vertical="center"/>
      <protection locked="0"/>
    </xf>
    <xf numFmtId="177" fontId="31" fillId="0" borderId="72" xfId="0" applyNumberFormat="1" applyFont="1" applyBorder="1" applyAlignment="1" applyProtection="1">
      <alignment horizontal="right" vertical="center"/>
      <protection locked="0"/>
    </xf>
    <xf numFmtId="177" fontId="31" fillId="0" borderId="70" xfId="0" applyNumberFormat="1" applyFont="1" applyBorder="1" applyAlignment="1">
      <alignment horizontal="right" vertical="center"/>
    </xf>
    <xf numFmtId="177" fontId="20" fillId="0" borderId="0" xfId="0" applyNumberFormat="1" applyFont="1" applyAlignment="1">
      <alignment horizontal="left" vertical="center" wrapText="1"/>
    </xf>
    <xf numFmtId="177" fontId="20" fillId="0" borderId="0" xfId="1" applyNumberFormat="1" applyFont="1" applyFill="1" applyBorder="1" applyAlignment="1">
      <alignment horizontal="left" vertical="center" wrapText="1"/>
    </xf>
    <xf numFmtId="177" fontId="31" fillId="0" borderId="0" xfId="1" applyNumberFormat="1" applyFont="1" applyFill="1" applyBorder="1" applyAlignment="1">
      <alignment horizontal="right" vertical="center"/>
    </xf>
    <xf numFmtId="177" fontId="31" fillId="0" borderId="0" xfId="0" applyNumberFormat="1" applyFont="1" applyAlignment="1">
      <alignment horizontal="left" vertical="center"/>
    </xf>
    <xf numFmtId="177" fontId="31" fillId="0" borderId="0" xfId="0" applyNumberFormat="1" applyFont="1" applyAlignment="1">
      <alignment horizontal="right" vertical="center"/>
    </xf>
    <xf numFmtId="177" fontId="20" fillId="0" borderId="0" xfId="0" applyNumberFormat="1" applyFont="1" applyAlignment="1">
      <alignment horizontal="left" vertical="center"/>
    </xf>
    <xf numFmtId="177"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0" fontId="6" fillId="0" borderId="0" xfId="3" applyFont="1"/>
    <xf numFmtId="0" fontId="35" fillId="0" borderId="0" xfId="0" applyFont="1" applyAlignment="1">
      <alignment horizontal="centerContinuous" vertical="center"/>
    </xf>
    <xf numFmtId="0" fontId="6" fillId="0" borderId="0" xfId="0" applyFont="1" applyAlignment="1">
      <alignment horizontal="centerContinuous"/>
    </xf>
    <xf numFmtId="0" fontId="6" fillId="0" borderId="0" xfId="3" applyFont="1" applyAlignment="1">
      <alignment horizontal="centerContinuous"/>
    </xf>
    <xf numFmtId="0" fontId="26" fillId="0" borderId="0" xfId="0" applyFont="1" applyAlignment="1">
      <alignment horizontal="left"/>
    </xf>
    <xf numFmtId="0" fontId="35" fillId="0" borderId="0" xfId="0" applyFont="1" applyAlignment="1">
      <alignment horizontal="left" vertical="center"/>
    </xf>
    <xf numFmtId="0" fontId="36" fillId="0" borderId="0" xfId="3" applyFont="1" applyAlignment="1">
      <alignment wrapText="1"/>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34" fillId="0" borderId="0" xfId="3" applyFont="1" applyAlignment="1">
      <alignment horizontal="center"/>
    </xf>
    <xf numFmtId="0" fontId="7" fillId="0" borderId="0" xfId="3" applyFont="1"/>
    <xf numFmtId="0" fontId="7" fillId="0" borderId="0" xfId="3" applyFont="1" applyAlignment="1">
      <alignment vertical="center"/>
    </xf>
    <xf numFmtId="0" fontId="7" fillId="0" borderId="0" xfId="0" applyFont="1" applyAlignment="1">
      <alignment wrapText="1"/>
    </xf>
    <xf numFmtId="0" fontId="7" fillId="0" borderId="14" xfId="0" applyFont="1" applyBorder="1" applyAlignment="1">
      <alignment horizontal="left" vertical="top" wrapText="1"/>
    </xf>
    <xf numFmtId="0" fontId="7" fillId="0" borderId="10" xfId="0" applyFont="1" applyBorder="1" applyAlignment="1">
      <alignment horizontal="left" vertical="center"/>
    </xf>
    <xf numFmtId="0" fontId="7" fillId="0" borderId="14" xfId="0" applyFont="1" applyBorder="1" applyAlignment="1">
      <alignment horizontal="left" vertical="top"/>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7" fillId="0" borderId="12" xfId="0" applyFont="1" applyBorder="1" applyAlignment="1">
      <alignment vertical="center"/>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17" fillId="0" borderId="0" xfId="0" applyFont="1" applyAlignment="1">
      <alignment vertical="top" wrapText="1"/>
    </xf>
    <xf numFmtId="0" fontId="17" fillId="0" borderId="0" xfId="0" applyFont="1" applyAlignment="1">
      <alignment horizontal="center" vertical="center"/>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78" xfId="0" applyFont="1" applyBorder="1"/>
    <xf numFmtId="0" fontId="10" fillId="0" borderId="16"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7" fontId="31" fillId="0" borderId="73" xfId="0" applyNumberFormat="1" applyFont="1" applyBorder="1" applyProtection="1">
      <protection locked="0"/>
    </xf>
    <xf numFmtId="177" fontId="31" fillId="0" borderId="0" xfId="0" applyNumberFormat="1" applyFont="1"/>
    <xf numFmtId="56" fontId="7" fillId="0" borderId="8" xfId="0" applyNumberFormat="1" applyFont="1" applyBorder="1" applyAlignment="1">
      <alignment horizontal="center" vertical="center"/>
    </xf>
    <xf numFmtId="56" fontId="7" fillId="0" borderId="9" xfId="0" applyNumberFormat="1" applyFont="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horizontal="center" vertical="center"/>
    </xf>
    <xf numFmtId="0" fontId="34" fillId="0" borderId="58" xfId="0" applyFont="1" applyBorder="1" applyAlignment="1">
      <alignment horizontal="center" vertical="center"/>
    </xf>
    <xf numFmtId="0" fontId="37" fillId="0" borderId="0" xfId="0" applyFont="1" applyAlignment="1">
      <alignment horizontal="centerContinuous" vertical="center"/>
    </xf>
    <xf numFmtId="0" fontId="23" fillId="0" borderId="5" xfId="0" applyFont="1" applyBorder="1"/>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4" applyFont="1"/>
    <xf numFmtId="0" fontId="22" fillId="0" borderId="0" xfId="0" applyFont="1" applyAlignment="1">
      <alignment horizontal="center" vertical="center"/>
    </xf>
    <xf numFmtId="0" fontId="10" fillId="0" borderId="0" xfId="0" applyFont="1" applyAlignment="1">
      <alignment horizont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38" fontId="17" fillId="0" borderId="9" xfId="1" applyFont="1" applyBorder="1" applyAlignment="1" applyProtection="1">
      <alignmen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0" fontId="39" fillId="0" borderId="7" xfId="0" applyFont="1" applyBorder="1" applyAlignment="1">
      <alignment vertical="center"/>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0" fontId="39" fillId="0" borderId="5" xfId="0" applyFont="1" applyBorder="1" applyAlignment="1">
      <alignmen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8"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alignment horizontal="center"/>
    </xf>
    <xf numFmtId="38" fontId="6" fillId="0" borderId="0" xfId="2" applyFont="1" applyBorder="1" applyAlignment="1">
      <alignment horizontal="center" vertical="center"/>
    </xf>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0" fontId="41" fillId="0" borderId="0" xfId="0" applyFont="1"/>
    <xf numFmtId="0" fontId="42" fillId="0" borderId="8" xfId="0" applyFont="1" applyBorder="1" applyAlignment="1">
      <alignment wrapText="1"/>
    </xf>
    <xf numFmtId="38" fontId="23" fillId="0" borderId="0" xfId="2" applyFont="1" applyFill="1" applyBorder="1" applyAlignment="1" applyProtection="1"/>
    <xf numFmtId="38" fontId="6" fillId="0" borderId="0" xfId="2" applyFont="1" applyBorder="1" applyAlignment="1" applyProtection="1">
      <alignment horizontal="center" wrapText="1"/>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23" fillId="0" borderId="0" xfId="2" applyFont="1" applyFill="1" applyBorder="1" applyAlignment="1" applyProtection="1">
      <alignment vertical="center"/>
    </xf>
    <xf numFmtId="38" fontId="6" fillId="0" borderId="0" xfId="2" applyFont="1" applyFill="1" applyBorder="1" applyAlignment="1" applyProtection="1"/>
    <xf numFmtId="0" fontId="39" fillId="0" borderId="0" xfId="0" applyFont="1"/>
    <xf numFmtId="0" fontId="39" fillId="0" borderId="0" xfId="0" applyFont="1" applyAlignment="1">
      <alignment horizontal="right"/>
    </xf>
    <xf numFmtId="38" fontId="39" fillId="0" borderId="0" xfId="2" applyFont="1" applyBorder="1" applyAlignment="1" applyProtection="1">
      <alignment horizontal="center"/>
    </xf>
    <xf numFmtId="0" fontId="39" fillId="0" borderId="0" xfId="0" applyFont="1" applyAlignment="1">
      <alignment horizontal="center"/>
    </xf>
    <xf numFmtId="0" fontId="39" fillId="0" borderId="8" xfId="0" applyFont="1" applyBorder="1" applyAlignment="1">
      <alignment horizontal="right"/>
    </xf>
    <xf numFmtId="38" fontId="43" fillId="0" borderId="0" xfId="2" applyFont="1" applyFill="1" applyBorder="1" applyAlignment="1" applyProtection="1"/>
    <xf numFmtId="0" fontId="39" fillId="0" borderId="9" xfId="0" applyFont="1" applyBorder="1"/>
    <xf numFmtId="0" fontId="44" fillId="0" borderId="0" xfId="0" applyFont="1" applyAlignment="1">
      <alignment wrapText="1"/>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horizontal="center"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46" fillId="0" borderId="0" xfId="0" applyFont="1" applyAlignment="1">
      <alignment vertical="center"/>
    </xf>
    <xf numFmtId="0" fontId="6" fillId="9" borderId="0" xfId="0" applyFont="1" applyFill="1"/>
    <xf numFmtId="0" fontId="6" fillId="9" borderId="8" xfId="0" applyFont="1" applyFill="1" applyBorder="1"/>
    <xf numFmtId="0" fontId="9" fillId="9" borderId="0" xfId="0" applyFont="1" applyFill="1"/>
    <xf numFmtId="0" fontId="47" fillId="9" borderId="0" xfId="0" applyFont="1" applyFill="1"/>
    <xf numFmtId="0" fontId="6" fillId="9" borderId="0" xfId="0" applyFont="1" applyFill="1" applyAlignment="1">
      <alignment horizontal="right"/>
    </xf>
    <xf numFmtId="0" fontId="6" fillId="9" borderId="0" xfId="0" applyFont="1" applyFill="1" applyAlignment="1">
      <alignment horizontal="center"/>
    </xf>
    <xf numFmtId="0" fontId="23" fillId="9" borderId="0" xfId="0" applyFont="1" applyFill="1"/>
    <xf numFmtId="0" fontId="6" fillId="9" borderId="9" xfId="0" applyFont="1" applyFill="1" applyBorder="1"/>
    <xf numFmtId="0" fontId="9" fillId="9" borderId="77" xfId="0" applyFont="1" applyFill="1" applyBorder="1" applyAlignment="1" applyProtection="1">
      <alignment horizontal="center"/>
      <protection locked="0"/>
    </xf>
    <xf numFmtId="0" fontId="39" fillId="9" borderId="0" xfId="0" applyFont="1" applyFill="1"/>
    <xf numFmtId="0" fontId="8" fillId="9" borderId="0" xfId="0" applyFont="1" applyFill="1"/>
    <xf numFmtId="0" fontId="6" fillId="9" borderId="8" xfId="0" applyFont="1" applyFill="1" applyBorder="1" applyAlignment="1">
      <alignment horizontal="right"/>
    </xf>
    <xf numFmtId="0" fontId="6" fillId="9" borderId="77" xfId="0" applyFont="1" applyFill="1" applyBorder="1" applyAlignment="1" applyProtection="1">
      <alignment horizontal="center"/>
      <protection locked="0"/>
    </xf>
    <xf numFmtId="38" fontId="23" fillId="9" borderId="0" xfId="2" applyFont="1" applyFill="1" applyBorder="1" applyAlignment="1" applyProtection="1"/>
    <xf numFmtId="38" fontId="6" fillId="9" borderId="0" xfId="2" applyFont="1" applyFill="1" applyBorder="1" applyAlignment="1" applyProtection="1"/>
    <xf numFmtId="0" fontId="7" fillId="9" borderId="0" xfId="0" applyFont="1" applyFill="1"/>
    <xf numFmtId="0" fontId="39" fillId="0" borderId="0" xfId="0" applyFont="1" applyAlignment="1">
      <alignment horizontal="left" vertical="top" wrapText="1"/>
    </xf>
    <xf numFmtId="0" fontId="48" fillId="0" borderId="0" xfId="0" applyFont="1"/>
    <xf numFmtId="0" fontId="45" fillId="0" borderId="0" xfId="0" applyFont="1"/>
    <xf numFmtId="0" fontId="45" fillId="0" borderId="0" xfId="3" applyFont="1"/>
    <xf numFmtId="0" fontId="49" fillId="0" borderId="0" xfId="0" applyFont="1"/>
    <xf numFmtId="0" fontId="50" fillId="0" borderId="0" xfId="0" applyFont="1"/>
    <xf numFmtId="0" fontId="45" fillId="0" borderId="12" xfId="0" applyFont="1" applyBorder="1" applyAlignment="1">
      <alignment vertical="center"/>
    </xf>
    <xf numFmtId="0" fontId="45" fillId="0" borderId="10" xfId="0" applyFont="1" applyBorder="1" applyAlignment="1">
      <alignment horizontal="left" vertical="center"/>
    </xf>
    <xf numFmtId="0" fontId="45" fillId="0" borderId="14" xfId="0" applyFont="1" applyBorder="1" applyAlignment="1">
      <alignment horizontal="left" vertical="top"/>
    </xf>
    <xf numFmtId="0" fontId="45" fillId="0" borderId="14" xfId="0" applyFont="1" applyBorder="1" applyAlignment="1">
      <alignment horizontal="left" vertical="top" wrapText="1"/>
    </xf>
    <xf numFmtId="0" fontId="45" fillId="0" borderId="0" xfId="0" applyFont="1" applyAlignment="1">
      <alignment horizontal="center"/>
    </xf>
    <xf numFmtId="0" fontId="45" fillId="0" borderId="0" xfId="0" applyFont="1" applyAlignment="1">
      <alignment horizontal="right"/>
    </xf>
    <xf numFmtId="0" fontId="51" fillId="11" borderId="79" xfId="0" applyFont="1" applyFill="1" applyBorder="1" applyAlignment="1">
      <alignment horizontal="center" vertical="center"/>
    </xf>
    <xf numFmtId="0" fontId="51" fillId="11" borderId="80" xfId="0" applyFont="1" applyFill="1" applyBorder="1" applyAlignment="1">
      <alignment horizontal="center" vertical="center"/>
    </xf>
    <xf numFmtId="0" fontId="52" fillId="0" borderId="81" xfId="3" applyFont="1" applyBorder="1" applyAlignment="1">
      <alignment horizontal="center" vertical="center"/>
    </xf>
    <xf numFmtId="0" fontId="52" fillId="0" borderId="82" xfId="0" applyFont="1" applyBorder="1" applyAlignment="1">
      <alignment horizontal="center" vertical="center"/>
    </xf>
    <xf numFmtId="0" fontId="45" fillId="0" borderId="0" xfId="0" applyFont="1" applyAlignment="1">
      <alignment horizontal="center" vertical="center"/>
    </xf>
    <xf numFmtId="0" fontId="48" fillId="0" borderId="0" xfId="0" applyFont="1" applyAlignment="1">
      <alignment horizontal="center" vertical="center" wrapText="1"/>
    </xf>
    <xf numFmtId="0" fontId="45" fillId="0" borderId="0" xfId="0" applyFont="1" applyAlignment="1">
      <alignment vertical="center"/>
    </xf>
    <xf numFmtId="0" fontId="53" fillId="0" borderId="0" xfId="0" applyFont="1" applyAlignment="1">
      <alignment horizontal="center"/>
    </xf>
    <xf numFmtId="0" fontId="7" fillId="0" borderId="85" xfId="0" applyFont="1" applyBorder="1" applyAlignment="1">
      <alignment horizontal="left" vertical="top"/>
    </xf>
    <xf numFmtId="0" fontId="7" fillId="0" borderId="86" xfId="0" applyFont="1" applyBorder="1" applyAlignment="1">
      <alignment horizontal="left" vertical="top"/>
    </xf>
    <xf numFmtId="0" fontId="52" fillId="0" borderId="87" xfId="3" applyFont="1" applyBorder="1" applyAlignment="1">
      <alignment horizontal="center" vertical="center"/>
    </xf>
    <xf numFmtId="0" fontId="54" fillId="0" borderId="87" xfId="0" applyFont="1" applyBorder="1" applyAlignment="1">
      <alignment horizontal="center" vertical="center"/>
    </xf>
    <xf numFmtId="0" fontId="55" fillId="0" borderId="90" xfId="3" applyFont="1" applyBorder="1" applyAlignment="1" applyProtection="1">
      <alignment horizontal="center" vertical="center"/>
      <protection locked="0"/>
    </xf>
    <xf numFmtId="0" fontId="56" fillId="0" borderId="90" xfId="0" applyFont="1" applyBorder="1" applyAlignment="1">
      <alignment horizontal="center" vertical="center"/>
    </xf>
    <xf numFmtId="0" fontId="45" fillId="0" borderId="80"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8" fillId="0" borderId="4" xfId="0" applyFont="1" applyBorder="1" applyAlignment="1">
      <alignment horizontal="center" vertical="center" wrapText="1"/>
    </xf>
    <xf numFmtId="0" fontId="58" fillId="0" borderId="51" xfId="3" applyFont="1" applyBorder="1" applyAlignment="1" applyProtection="1">
      <alignment horizontal="center" vertical="center"/>
      <protection locked="0"/>
    </xf>
    <xf numFmtId="0" fontId="58" fillId="0" borderId="17" xfId="3" applyFont="1" applyBorder="1" applyAlignment="1" applyProtection="1">
      <alignment horizontal="center" vertical="center"/>
      <protection locked="0"/>
    </xf>
    <xf numFmtId="0" fontId="56" fillId="0" borderId="51" xfId="0" applyFont="1" applyBorder="1" applyAlignment="1">
      <alignment horizontal="center" vertical="center"/>
    </xf>
    <xf numFmtId="0" fontId="45" fillId="0" borderId="17" xfId="0" applyFont="1" applyBorder="1" applyAlignment="1" applyProtection="1">
      <alignment horizontal="center" vertical="center"/>
      <protection locked="0"/>
    </xf>
    <xf numFmtId="0" fontId="48" fillId="0" borderId="51" xfId="0" applyFont="1" applyBorder="1" applyAlignment="1">
      <alignment horizontal="center" vertical="center" wrapText="1"/>
    </xf>
    <xf numFmtId="0" fontId="55" fillId="0" borderId="8" xfId="3" applyFont="1" applyBorder="1" applyAlignment="1" applyProtection="1">
      <alignment horizontal="center" vertical="center"/>
      <protection locked="0"/>
    </xf>
    <xf numFmtId="0" fontId="56" fillId="0" borderId="4" xfId="0" applyFont="1" applyBorder="1" applyAlignment="1">
      <alignment horizontal="center" vertical="center"/>
    </xf>
    <xf numFmtId="0" fontId="48" fillId="0" borderId="5" xfId="0" applyFont="1" applyBorder="1" applyAlignment="1">
      <alignment horizontal="center" vertical="center" wrapText="1"/>
    </xf>
    <xf numFmtId="0" fontId="48" fillId="0" borderId="17" xfId="0" applyFont="1" applyBorder="1" applyAlignment="1">
      <alignment horizontal="center" vertical="center" wrapText="1"/>
    </xf>
    <xf numFmtId="0" fontId="53" fillId="0" borderId="5" xfId="0" applyFont="1" applyBorder="1" applyAlignment="1" applyProtection="1">
      <alignment horizontal="center" vertical="center"/>
      <protection locked="0"/>
    </xf>
    <xf numFmtId="0" fontId="48" fillId="0" borderId="91" xfId="0" applyFont="1" applyBorder="1" applyAlignment="1">
      <alignment horizontal="center" vertical="center" wrapText="1"/>
    </xf>
    <xf numFmtId="49" fontId="44" fillId="0" borderId="11" xfId="0" applyNumberFormat="1" applyFont="1" applyBorder="1" applyAlignment="1">
      <alignment horizontal="center" vertical="center" wrapText="1"/>
    </xf>
    <xf numFmtId="49" fontId="44" fillId="0" borderId="14" xfId="3" applyNumberFormat="1" applyFont="1" applyBorder="1" applyAlignment="1">
      <alignment horizontal="center" vertical="center" wrapText="1"/>
    </xf>
    <xf numFmtId="49" fontId="45" fillId="0" borderId="14" xfId="0" applyNumberFormat="1" applyFont="1" applyBorder="1" applyAlignment="1">
      <alignment horizontal="center" vertical="center"/>
    </xf>
    <xf numFmtId="49" fontId="44" fillId="0" borderId="10" xfId="0" applyNumberFormat="1" applyFont="1" applyBorder="1" applyAlignment="1">
      <alignment horizontal="center" vertical="center" wrapText="1"/>
    </xf>
    <xf numFmtId="0" fontId="55" fillId="0" borderId="0" xfId="3" applyFont="1" applyAlignment="1">
      <alignment horizontal="center"/>
    </xf>
    <xf numFmtId="0" fontId="60" fillId="0" borderId="0" xfId="3" applyFont="1" applyAlignment="1">
      <alignment wrapText="1"/>
    </xf>
    <xf numFmtId="0" fontId="60" fillId="0" borderId="0" xfId="3" applyFont="1"/>
    <xf numFmtId="0" fontId="3" fillId="0" borderId="0" xfId="0" applyFont="1" applyAlignment="1">
      <alignment horizontal="center"/>
    </xf>
    <xf numFmtId="0" fontId="40" fillId="0" borderId="11" xfId="0" applyFont="1" applyBorder="1" applyAlignment="1">
      <alignment horizontal="center" vertical="center" shrinkToFit="1"/>
    </xf>
    <xf numFmtId="0" fontId="40" fillId="0" borderId="10"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4" xfId="0" applyFont="1" applyBorder="1" applyAlignment="1">
      <alignment horizontal="center" vertical="center"/>
    </xf>
    <xf numFmtId="0" fontId="3" fillId="0" borderId="0" xfId="0" applyFont="1"/>
    <xf numFmtId="0" fontId="3" fillId="0" borderId="95" xfId="0" applyFont="1" applyBorder="1"/>
    <xf numFmtId="0" fontId="40" fillId="0" borderId="11" xfId="0" applyFont="1" applyBorder="1" applyAlignment="1">
      <alignment horizontal="center" vertical="center"/>
    </xf>
    <xf numFmtId="0" fontId="17" fillId="0" borderId="11"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4" xfId="0" applyNumberFormat="1" applyFont="1" applyBorder="1" applyAlignment="1">
      <alignment horizontal="center" vertical="center"/>
    </xf>
    <xf numFmtId="180" fontId="31" fillId="0" borderId="1" xfId="0" applyNumberFormat="1" applyFont="1" applyBorder="1" applyAlignment="1" applyProtection="1">
      <alignment horizontal="center" vertical="center" shrinkToFit="1"/>
      <protection locked="0"/>
    </xf>
    <xf numFmtId="0" fontId="17" fillId="0" borderId="0" xfId="0" applyFont="1" applyAlignment="1">
      <alignment horizontal="right" vertical="center"/>
    </xf>
    <xf numFmtId="0" fontId="39" fillId="0" borderId="0" xfId="3" applyFont="1"/>
    <xf numFmtId="0" fontId="51" fillId="11" borderId="0" xfId="0" applyFont="1" applyFill="1"/>
    <xf numFmtId="0" fontId="55" fillId="0" borderId="0" xfId="3" applyFont="1" applyAlignment="1">
      <alignment horizontal="center" vertical="center"/>
    </xf>
    <xf numFmtId="0" fontId="10" fillId="0" borderId="6" xfId="0" applyFont="1" applyBorder="1" applyAlignment="1">
      <alignment horizontal="left" vertical="top"/>
    </xf>
    <xf numFmtId="0" fontId="10" fillId="0" borderId="2" xfId="0" applyFont="1" applyBorder="1" applyAlignment="1">
      <alignment horizontal="left" vertical="top"/>
    </xf>
    <xf numFmtId="0" fontId="51" fillId="0" borderId="8" xfId="0" applyFont="1" applyBorder="1"/>
    <xf numFmtId="0" fontId="63" fillId="0" borderId="1" xfId="3" applyFont="1" applyBorder="1" applyAlignment="1">
      <alignment horizontal="center" vertical="center"/>
    </xf>
    <xf numFmtId="0" fontId="48" fillId="0" borderId="5" xfId="0" applyFont="1" applyBorder="1" applyAlignment="1" applyProtection="1">
      <alignment wrapText="1"/>
      <protection locked="0"/>
    </xf>
    <xf numFmtId="0" fontId="45" fillId="0" borderId="98" xfId="0" applyFont="1" applyBorder="1" applyAlignment="1">
      <alignment horizontal="center" vertical="center"/>
    </xf>
    <xf numFmtId="0" fontId="55" fillId="0" borderId="98" xfId="3" applyFont="1" applyBorder="1" applyAlignment="1">
      <alignment horizontal="center" vertical="center"/>
    </xf>
    <xf numFmtId="0" fontId="56" fillId="0" borderId="11" xfId="0" applyFont="1" applyBorder="1" applyAlignment="1">
      <alignment horizontal="center" vertical="center"/>
    </xf>
    <xf numFmtId="0" fontId="45" fillId="0" borderId="5" xfId="0" applyFont="1" applyBorder="1" applyAlignment="1">
      <alignment horizontal="center" vertical="center"/>
    </xf>
    <xf numFmtId="0" fontId="48" fillId="0" borderId="11" xfId="0" applyFont="1" applyBorder="1" applyAlignment="1">
      <alignment horizontal="center" vertical="center" wrapText="1"/>
    </xf>
    <xf numFmtId="0" fontId="45" fillId="0" borderId="9" xfId="0" applyFont="1" applyBorder="1" applyProtection="1">
      <protection locked="0"/>
    </xf>
    <xf numFmtId="0" fontId="45" fillId="0" borderId="11" xfId="0" applyFont="1" applyBorder="1" applyAlignment="1" applyProtection="1">
      <alignment horizontal="center" vertical="center"/>
      <protection locked="0"/>
    </xf>
    <xf numFmtId="0" fontId="58" fillId="0" borderId="8" xfId="3" applyFont="1" applyBorder="1" applyAlignment="1" applyProtection="1">
      <alignment horizontal="center" vertical="center"/>
      <protection locked="0"/>
    </xf>
    <xf numFmtId="0" fontId="58" fillId="0" borderId="99" xfId="3" applyFont="1" applyBorder="1" applyAlignment="1" applyProtection="1">
      <alignment horizontal="center" vertical="center"/>
      <protection locked="0"/>
    </xf>
    <xf numFmtId="0" fontId="56" fillId="0" borderId="8" xfId="0" applyFont="1" applyBorder="1" applyAlignment="1">
      <alignment horizontal="center" vertical="center"/>
    </xf>
    <xf numFmtId="0" fontId="45" fillId="10" borderId="99" xfId="0" applyFont="1" applyFill="1" applyBorder="1" applyAlignment="1" applyProtection="1">
      <alignment horizontal="center" vertical="center"/>
      <protection locked="0"/>
    </xf>
    <xf numFmtId="0" fontId="45" fillId="10" borderId="53" xfId="0" applyFont="1" applyFill="1" applyBorder="1" applyAlignment="1" applyProtection="1">
      <alignment horizontal="center" vertical="center"/>
      <protection locked="0"/>
    </xf>
    <xf numFmtId="0" fontId="45" fillId="0" borderId="52" xfId="0" applyFont="1" applyBorder="1" applyAlignment="1">
      <alignment horizontal="center" vertical="center" wrapText="1"/>
    </xf>
    <xf numFmtId="0" fontId="55" fillId="0" borderId="100" xfId="3" applyFont="1" applyBorder="1" applyAlignment="1" applyProtection="1">
      <alignment horizontal="center" vertical="center"/>
      <protection locked="0"/>
    </xf>
    <xf numFmtId="0" fontId="55" fillId="0" borderId="101" xfId="3" applyFont="1" applyBorder="1" applyAlignment="1" applyProtection="1">
      <alignment horizontal="center" vertical="center"/>
      <protection locked="0"/>
    </xf>
    <xf numFmtId="0" fontId="56" fillId="0" borderId="101" xfId="0" applyFont="1" applyBorder="1" applyAlignment="1">
      <alignment horizontal="center" vertical="center"/>
    </xf>
    <xf numFmtId="0" fontId="45" fillId="10" borderId="100" xfId="0" applyFont="1" applyFill="1" applyBorder="1" applyAlignment="1" applyProtection="1">
      <alignment horizontal="center" vertical="center"/>
      <protection locked="0"/>
    </xf>
    <xf numFmtId="0" fontId="48" fillId="0" borderId="100" xfId="0" applyFont="1" applyBorder="1" applyAlignment="1">
      <alignment horizontal="center" vertical="center" wrapText="1"/>
    </xf>
    <xf numFmtId="0" fontId="45" fillId="10" borderId="17" xfId="0" applyFont="1" applyFill="1" applyBorder="1" applyAlignment="1" applyProtection="1">
      <alignment horizontal="center" vertical="center"/>
      <protection locked="0"/>
    </xf>
    <xf numFmtId="0" fontId="48" fillId="0" borderId="12" xfId="0" applyFont="1" applyBorder="1" applyAlignment="1" applyProtection="1">
      <alignment wrapText="1"/>
      <protection locked="0"/>
    </xf>
    <xf numFmtId="0" fontId="48" fillId="0" borderId="8" xfId="0" applyFont="1" applyBorder="1" applyAlignment="1">
      <alignment horizontal="center" vertical="center" wrapText="1"/>
    </xf>
    <xf numFmtId="0" fontId="45" fillId="0" borderId="99" xfId="0" applyFont="1" applyBorder="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45" fillId="0" borderId="100" xfId="0" applyFont="1" applyBorder="1" applyAlignment="1" applyProtection="1">
      <alignment horizontal="center" vertical="center"/>
      <protection locked="0"/>
    </xf>
    <xf numFmtId="0" fontId="48" fillId="0" borderId="9" xfId="0" applyFont="1" applyBorder="1" applyProtection="1">
      <protection locked="0"/>
    </xf>
    <xf numFmtId="0" fontId="48" fillId="0" borderId="5" xfId="0" applyFont="1" applyBorder="1" applyProtection="1">
      <protection locked="0"/>
    </xf>
    <xf numFmtId="0" fontId="45" fillId="0" borderId="12" xfId="0" applyFont="1" applyBorder="1" applyProtection="1">
      <protection locked="0"/>
    </xf>
    <xf numFmtId="0" fontId="17" fillId="0" borderId="14" xfId="0" applyFont="1" applyBorder="1" applyAlignment="1">
      <alignment horizontal="center" vertical="center"/>
    </xf>
    <xf numFmtId="0" fontId="3" fillId="0" borderId="0" xfId="0" applyFont="1" applyAlignment="1">
      <alignment horizontal="left"/>
    </xf>
    <xf numFmtId="0" fontId="39" fillId="0" borderId="8" xfId="0" applyFont="1" applyBorder="1"/>
    <xf numFmtId="0" fontId="48" fillId="0" borderId="2" xfId="0" applyFont="1" applyBorder="1"/>
    <xf numFmtId="0" fontId="39" fillId="0" borderId="2" xfId="0" applyFont="1" applyBorder="1"/>
    <xf numFmtId="38" fontId="39" fillId="0" borderId="76" xfId="2" applyFont="1" applyFill="1" applyBorder="1" applyAlignment="1">
      <alignment horizontal="right"/>
    </xf>
    <xf numFmtId="0" fontId="39" fillId="0" borderId="53" xfId="0" applyFont="1" applyBorder="1" applyAlignment="1">
      <alignment horizontal="right"/>
    </xf>
    <xf numFmtId="0" fontId="39" fillId="0" borderId="76" xfId="0" applyFont="1" applyBorder="1" applyAlignment="1">
      <alignment horizontal="left"/>
    </xf>
    <xf numFmtId="0" fontId="39" fillId="0" borderId="0" xfId="0" applyFont="1" applyAlignment="1">
      <alignment horizontal="distributed"/>
    </xf>
    <xf numFmtId="0" fontId="48" fillId="0" borderId="0" xfId="0" applyFont="1" applyAlignment="1">
      <alignment horizontal="left" vertical="center"/>
    </xf>
    <xf numFmtId="38" fontId="39" fillId="0" borderId="0" xfId="2" applyFont="1" applyFill="1" applyBorder="1" applyAlignment="1" applyProtection="1"/>
    <xf numFmtId="0" fontId="48" fillId="0" borderId="0" xfId="0" applyFont="1" applyAlignment="1">
      <alignment horizontal="left" vertical="center" wrapText="1"/>
    </xf>
    <xf numFmtId="0" fontId="0" fillId="0" borderId="0" xfId="0" applyAlignment="1">
      <alignment horizontal="left"/>
    </xf>
    <xf numFmtId="0" fontId="0" fillId="0" borderId="0" xfId="0" applyAlignment="1">
      <alignment horizontal="right"/>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38" fontId="17" fillId="0" borderId="10" xfId="0" applyNumberFormat="1" applyFont="1" applyBorder="1" applyAlignment="1" applyProtection="1">
      <alignment vertical="center"/>
      <protection locked="0"/>
    </xf>
    <xf numFmtId="0" fontId="10" fillId="0" borderId="13" xfId="0" applyFont="1" applyBorder="1"/>
    <xf numFmtId="0" fontId="17" fillId="0" borderId="0" xfId="0" applyFont="1" applyAlignment="1">
      <alignment horizontal="left"/>
    </xf>
    <xf numFmtId="0" fontId="10" fillId="5" borderId="0" xfId="0" applyFont="1" applyFill="1"/>
    <xf numFmtId="0" fontId="10" fillId="2" borderId="0" xfId="0" applyFont="1" applyFill="1"/>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40" fillId="0" borderId="14"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45" fillId="0" borderId="11" xfId="0" applyFont="1" applyBorder="1" applyAlignment="1">
      <alignment horizontal="center" vertical="center"/>
    </xf>
    <xf numFmtId="0" fontId="55" fillId="0" borderId="99" xfId="3" applyFont="1" applyBorder="1" applyAlignment="1" applyProtection="1">
      <alignment horizontal="center" vertical="center"/>
      <protection locked="0"/>
    </xf>
    <xf numFmtId="0" fontId="45" fillId="0" borderId="106" xfId="0" applyFont="1" applyBorder="1"/>
    <xf numFmtId="0" fontId="45" fillId="0" borderId="108" xfId="0" applyFont="1" applyBorder="1" applyAlignment="1">
      <alignment wrapText="1"/>
    </xf>
    <xf numFmtId="0" fontId="45" fillId="0" borderId="16" xfId="0" applyFont="1" applyBorder="1" applyAlignment="1">
      <alignment wrapText="1"/>
    </xf>
    <xf numFmtId="0" fontId="45" fillId="0" borderId="109" xfId="0" applyFont="1" applyBorder="1"/>
    <xf numFmtId="0" fontId="45" fillId="0" borderId="110" xfId="0" applyFont="1" applyBorder="1"/>
    <xf numFmtId="0" fontId="40" fillId="0" borderId="4" xfId="0" applyFont="1" applyBorder="1" applyAlignment="1" applyProtection="1">
      <alignment vertical="center"/>
      <protection locked="0"/>
    </xf>
    <xf numFmtId="0" fontId="45" fillId="0" borderId="7" xfId="0" applyFont="1" applyBorder="1" applyAlignment="1">
      <alignment horizontal="center" vertical="center"/>
    </xf>
    <xf numFmtId="0" fontId="56" fillId="0" borderId="6" xfId="0" applyFont="1" applyBorder="1" applyAlignment="1">
      <alignment horizontal="center" vertical="center"/>
    </xf>
    <xf numFmtId="0" fontId="55" fillId="0" borderId="111" xfId="3" applyFont="1" applyBorder="1" applyAlignment="1">
      <alignment horizontal="center" vertical="center"/>
    </xf>
    <xf numFmtId="0" fontId="45" fillId="0" borderId="111" xfId="0" applyFont="1" applyBorder="1" applyAlignment="1">
      <alignment horizontal="center" vertical="center"/>
    </xf>
    <xf numFmtId="0" fontId="45" fillId="0" borderId="87" xfId="0" applyFont="1" applyBorder="1" applyAlignment="1">
      <alignment horizontal="center" vertical="center"/>
    </xf>
    <xf numFmtId="0" fontId="53" fillId="0" borderId="88" xfId="3" applyFont="1" applyBorder="1" applyAlignment="1">
      <alignment horizontal="center" vertical="center"/>
    </xf>
    <xf numFmtId="0" fontId="53" fillId="0" borderId="113" xfId="3" applyFont="1" applyBorder="1" applyAlignment="1">
      <alignment horizontal="center" vertical="center"/>
    </xf>
    <xf numFmtId="0" fontId="7" fillId="0" borderId="114" xfId="0" applyFont="1" applyBorder="1" applyAlignment="1">
      <alignment horizontal="left" vertical="top"/>
    </xf>
    <xf numFmtId="0" fontId="7" fillId="0" borderId="115" xfId="0" applyFont="1" applyBorder="1" applyAlignment="1">
      <alignment horizontal="left" vertical="top"/>
    </xf>
    <xf numFmtId="0" fontId="51" fillId="0" borderId="116" xfId="0" applyFont="1" applyBorder="1"/>
    <xf numFmtId="0" fontId="10" fillId="0" borderId="117" xfId="0" applyFont="1" applyBorder="1" applyAlignment="1">
      <alignment horizontal="left" vertical="top"/>
    </xf>
    <xf numFmtId="0" fontId="51" fillId="0" borderId="80" xfId="0" applyFont="1" applyBorder="1"/>
    <xf numFmtId="0" fontId="51" fillId="0" borderId="79" xfId="0" applyFont="1" applyBorder="1"/>
    <xf numFmtId="0" fontId="45" fillId="0" borderId="11" xfId="0" applyFont="1" applyBorder="1" applyAlignment="1">
      <alignment wrapText="1"/>
    </xf>
    <xf numFmtId="0" fontId="45" fillId="0" borderId="11" xfId="0" applyFont="1" applyBorder="1"/>
    <xf numFmtId="0" fontId="40" fillId="0" borderId="16" xfId="0" applyFont="1" applyBorder="1" applyAlignment="1">
      <alignment horizontal="center" vertical="center"/>
    </xf>
    <xf numFmtId="0" fontId="9" fillId="0" borderId="9" xfId="0" applyFont="1" applyBorder="1" applyAlignment="1">
      <alignment horizontal="left" vertical="center" wrapText="1"/>
    </xf>
    <xf numFmtId="0" fontId="39" fillId="0" borderId="7" xfId="0" applyFont="1" applyBorder="1" applyAlignment="1">
      <alignment vertical="center" wrapText="1"/>
    </xf>
    <xf numFmtId="0" fontId="17" fillId="0" borderId="0" xfId="0" applyFont="1" applyAlignment="1" applyProtection="1">
      <alignment horizontal="right" vertical="center"/>
      <protection locked="0"/>
    </xf>
    <xf numFmtId="38" fontId="17" fillId="0" borderId="0" xfId="1" applyFont="1" applyBorder="1" applyAlignment="1" applyProtection="1">
      <alignment vertical="center"/>
      <protection locked="0"/>
    </xf>
    <xf numFmtId="38" fontId="17" fillId="0" borderId="15" xfId="0" applyNumberFormat="1" applyFont="1" applyBorder="1" applyAlignment="1" applyProtection="1">
      <alignment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7" fillId="0" borderId="2" xfId="0" applyFont="1" applyBorder="1" applyAlignment="1" applyProtection="1">
      <alignment horizontal="right" vertical="center"/>
      <protection locked="0"/>
    </xf>
    <xf numFmtId="0" fontId="17" fillId="0" borderId="13"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40" fillId="0" borderId="11"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protection locked="0"/>
    </xf>
    <xf numFmtId="38" fontId="17" fillId="10" borderId="8" xfId="1" applyFont="1" applyFill="1" applyBorder="1" applyAlignment="1" applyProtection="1">
      <alignment horizontal="right" vertical="center"/>
      <protection locked="0"/>
    </xf>
    <xf numFmtId="38" fontId="17" fillId="10" borderId="5" xfId="1" applyFont="1" applyFill="1" applyBorder="1" applyAlignment="1" applyProtection="1">
      <alignment horizontal="right" vertical="center"/>
      <protection locked="0"/>
    </xf>
    <xf numFmtId="38" fontId="17" fillId="10" borderId="4" xfId="1" applyFont="1" applyFill="1" applyBorder="1" applyAlignment="1" applyProtection="1">
      <alignment horizontal="right" vertical="center"/>
      <protection locked="0"/>
    </xf>
    <xf numFmtId="38" fontId="17" fillId="10" borderId="9" xfId="1" applyFont="1" applyFill="1" applyBorder="1" applyAlignment="1" applyProtection="1">
      <alignment vertical="center"/>
      <protection locked="0"/>
    </xf>
    <xf numFmtId="38" fontId="17" fillId="0" borderId="103" xfId="1" applyFont="1" applyFill="1" applyBorder="1" applyAlignment="1" applyProtection="1">
      <alignment horizontal="right" vertical="center"/>
      <protection locked="0"/>
    </xf>
    <xf numFmtId="38" fontId="17" fillId="0" borderId="9" xfId="1" applyFont="1" applyFill="1" applyBorder="1" applyAlignment="1" applyProtection="1">
      <alignment vertical="center"/>
      <protection locked="0"/>
    </xf>
    <xf numFmtId="0" fontId="7" fillId="10" borderId="51" xfId="0" applyFont="1" applyFill="1" applyBorder="1" applyAlignment="1">
      <alignment horizontal="center" vertical="center"/>
    </xf>
    <xf numFmtId="0" fontId="7" fillId="10" borderId="17" xfId="3" applyFont="1" applyFill="1" applyBorder="1" applyAlignment="1">
      <alignment horizontal="center" vertical="center"/>
    </xf>
    <xf numFmtId="0" fontId="7" fillId="10" borderId="51" xfId="3" applyFont="1" applyFill="1" applyBorder="1" applyAlignment="1">
      <alignment horizontal="center" vertical="center"/>
    </xf>
    <xf numFmtId="0" fontId="7" fillId="10" borderId="52" xfId="0" applyFont="1" applyFill="1" applyBorder="1" applyAlignment="1">
      <alignment horizontal="center" vertical="center"/>
    </xf>
    <xf numFmtId="0" fontId="7" fillId="10" borderId="52" xfId="3" applyFont="1" applyFill="1" applyBorder="1" applyAlignment="1">
      <alignment horizontal="center" vertical="center"/>
    </xf>
    <xf numFmtId="0" fontId="6" fillId="10" borderId="5" xfId="0" applyFont="1" applyFill="1" applyBorder="1"/>
    <xf numFmtId="0" fontId="7" fillId="10" borderId="14" xfId="3" applyFont="1" applyFill="1" applyBorder="1" applyAlignment="1">
      <alignment horizontal="center" vertical="center"/>
    </xf>
    <xf numFmtId="0" fontId="7" fillId="10" borderId="11" xfId="3" applyFont="1" applyFill="1" applyBorder="1" applyAlignment="1">
      <alignment horizontal="center" vertical="center"/>
    </xf>
    <xf numFmtId="0" fontId="7" fillId="10" borderId="3" xfId="3" applyFont="1" applyFill="1" applyBorder="1" applyAlignment="1">
      <alignment horizontal="center" vertical="center"/>
    </xf>
    <xf numFmtId="0" fontId="7" fillId="10" borderId="1" xfId="3" applyFont="1" applyFill="1" applyBorder="1" applyAlignment="1">
      <alignment horizontal="center" vertical="center"/>
    </xf>
    <xf numFmtId="0" fontId="7" fillId="10" borderId="6" xfId="3" applyFont="1" applyFill="1" applyBorder="1" applyAlignment="1">
      <alignment horizontal="center" vertical="center"/>
    </xf>
    <xf numFmtId="0" fontId="7" fillId="10" borderId="7" xfId="0" applyFont="1" applyFill="1" applyBorder="1"/>
    <xf numFmtId="0" fontId="7" fillId="10" borderId="5" xfId="0" applyFont="1" applyFill="1" applyBorder="1"/>
    <xf numFmtId="0" fontId="17" fillId="0" borderId="7"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3" fillId="0" borderId="0" xfId="0" applyFont="1" applyAlignment="1">
      <alignment horizontal="left"/>
    </xf>
    <xf numFmtId="0" fontId="45" fillId="0" borderId="11" xfId="0" applyFont="1" applyBorder="1" applyAlignment="1" applyProtection="1">
      <alignment horizontal="center" vertical="center"/>
      <protection locked="0"/>
    </xf>
    <xf numFmtId="0" fontId="48" fillId="0" borderId="11" xfId="0" applyFont="1" applyBorder="1" applyAlignment="1">
      <alignment horizontal="center" vertical="center" wrapText="1"/>
    </xf>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39" fillId="0" borderId="0" xfId="0" applyFont="1" applyAlignment="1">
      <alignment horizontal="left" vertical="top" wrapText="1"/>
    </xf>
    <xf numFmtId="177" fontId="20"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distributed"/>
    </xf>
    <xf numFmtId="0" fontId="9" fillId="0" borderId="0" xfId="0" applyFont="1" applyAlignment="1">
      <alignment horizontal="left" vertical="center"/>
    </xf>
    <xf numFmtId="0" fontId="23" fillId="0" borderId="0" xfId="0" applyFont="1" applyAlignment="1">
      <alignment horizontal="center" vertical="center"/>
    </xf>
    <xf numFmtId="0" fontId="6" fillId="0" borderId="0" xfId="0" applyFont="1" applyAlignment="1">
      <alignment horizontal="center"/>
    </xf>
    <xf numFmtId="0" fontId="6" fillId="0" borderId="9" xfId="0" applyFont="1" applyBorder="1" applyAlignment="1">
      <alignment horizontal="center"/>
    </xf>
    <xf numFmtId="0" fontId="6" fillId="0" borderId="0" xfId="0" applyFont="1" applyAlignment="1">
      <alignment vertical="center"/>
    </xf>
    <xf numFmtId="0" fontId="13" fillId="0" borderId="8" xfId="0" applyFont="1" applyBorder="1" applyAlignment="1">
      <alignment horizontal="center" wrapText="1"/>
    </xf>
    <xf numFmtId="0" fontId="13" fillId="0" borderId="0" xfId="0" applyFont="1" applyAlignment="1">
      <alignment horizontal="center" wrapText="1"/>
    </xf>
    <xf numFmtId="0" fontId="6" fillId="0" borderId="0" xfId="0" applyFont="1" applyAlignment="1">
      <alignment horizontal="righ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24" fillId="0" borderId="0" xfId="0" applyFont="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right"/>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Fill="1" applyBorder="1" applyAlignment="1" applyProtection="1">
      <alignment horizontal="center"/>
    </xf>
    <xf numFmtId="0" fontId="39" fillId="0" borderId="0" xfId="0" applyFont="1" applyAlignment="1">
      <alignment vertical="center"/>
    </xf>
    <xf numFmtId="0" fontId="45" fillId="0" borderId="0" xfId="0" applyFont="1" applyAlignment="1">
      <alignment vertical="center"/>
    </xf>
    <xf numFmtId="38" fontId="6" fillId="0" borderId="0" xfId="2" applyFont="1" applyFill="1" applyBorder="1" applyAlignment="1" applyProtection="1">
      <alignment horizontal="center" wrapText="1"/>
    </xf>
    <xf numFmtId="0" fontId="9" fillId="0" borderId="11" xfId="0" applyFont="1" applyBorder="1" applyAlignment="1">
      <alignment horizontal="center" vertical="center" wrapText="1"/>
    </xf>
    <xf numFmtId="0" fontId="39" fillId="0" borderId="0" xfId="0" applyFont="1" applyAlignment="1">
      <alignment horizontal="distributed"/>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38" fontId="39" fillId="0" borderId="0" xfId="2" applyFont="1" applyBorder="1" applyAlignment="1" applyProtection="1">
      <alignment horizontal="center"/>
    </xf>
    <xf numFmtId="38" fontId="23" fillId="9" borderId="0" xfId="2" applyFont="1" applyFill="1" applyBorder="1" applyAlignment="1" applyProtection="1"/>
    <xf numFmtId="0" fontId="6" fillId="9" borderId="0" xfId="0" applyFont="1" applyFill="1" applyAlignment="1">
      <alignment horizontal="right"/>
    </xf>
    <xf numFmtId="0" fontId="6" fillId="0" borderId="15" xfId="0" applyFont="1" applyBorder="1" applyAlignment="1">
      <alignment horizontal="left"/>
    </xf>
    <xf numFmtId="0" fontId="7" fillId="0" borderId="0" xfId="0" applyFont="1" applyAlignment="1">
      <alignment vertical="center" wrapText="1"/>
    </xf>
    <xf numFmtId="0" fontId="21" fillId="0" borderId="16" xfId="4" applyFont="1" applyBorder="1"/>
    <xf numFmtId="0" fontId="21" fillId="2" borderId="0" xfId="4" applyFont="1" applyFill="1"/>
    <xf numFmtId="0" fontId="21" fillId="2" borderId="0" xfId="8" applyFont="1" applyFill="1" applyAlignment="1">
      <alignment horizontal="right"/>
    </xf>
    <xf numFmtId="0" fontId="21" fillId="2" borderId="0" xfId="8" applyFont="1" applyFill="1"/>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0" borderId="8"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2" borderId="7" xfId="1" applyFont="1" applyFill="1" applyBorder="1" applyAlignment="1" applyProtection="1">
      <alignment horizontal="right" vertical="center"/>
    </xf>
    <xf numFmtId="38" fontId="6" fillId="0" borderId="7" xfId="1" applyFont="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38" fontId="6" fillId="0" borderId="4"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2" borderId="5" xfId="1" applyFont="1" applyFill="1" applyBorder="1" applyAlignment="1" applyProtection="1">
      <alignment horizontal="right" vertical="center"/>
    </xf>
    <xf numFmtId="38" fontId="6" fillId="0" borderId="5" xfId="1" applyFont="1" applyBorder="1" applyAlignment="1" applyProtection="1">
      <alignment horizontal="right" vertical="center"/>
      <protection locked="0"/>
    </xf>
    <xf numFmtId="38" fontId="6" fillId="0" borderId="11" xfId="1" applyFont="1" applyBorder="1" applyAlignment="1" applyProtection="1">
      <alignment horizontal="right" vertical="center"/>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26" fillId="0" borderId="0" xfId="0" applyFont="1" applyAlignment="1" applyProtection="1">
      <alignment horizontal="centerContinuous" vertical="center"/>
      <protection locked="0"/>
    </xf>
    <xf numFmtId="0" fontId="9" fillId="0" borderId="7" xfId="0" applyFont="1" applyBorder="1" applyAlignment="1" applyProtection="1">
      <alignment horizontal="center" vertical="center"/>
      <protection locked="0"/>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0" borderId="7" xfId="1" applyFont="1" applyFill="1" applyBorder="1" applyAlignment="1" applyProtection="1">
      <alignment vertical="center"/>
    </xf>
    <xf numFmtId="38" fontId="17" fillId="2" borderId="7" xfId="1" applyFont="1" applyFill="1" applyBorder="1" applyAlignment="1" applyProtection="1">
      <alignment vertical="center"/>
    </xf>
    <xf numFmtId="38" fontId="17" fillId="0" borderId="7" xfId="1" applyFont="1" applyFill="1" applyBorder="1" applyAlignment="1" applyProtection="1">
      <alignment horizontal="center" vertical="center"/>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0" borderId="5" xfId="1" applyFont="1" applyFill="1" applyBorder="1" applyAlignment="1" applyProtection="1">
      <alignment vertical="center"/>
    </xf>
    <xf numFmtId="38" fontId="17" fillId="2"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11"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13"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17" fillId="0" borderId="12" xfId="0" applyFont="1" applyBorder="1" applyAlignment="1" applyProtection="1">
      <alignment vertical="center"/>
      <protection locked="0"/>
    </xf>
    <xf numFmtId="0" fontId="6" fillId="2" borderId="7" xfId="0" applyFont="1" applyFill="1" applyBorder="1" applyAlignment="1">
      <alignment horizontal="left" vertical="center" wrapText="1" shrinkToFit="1"/>
    </xf>
    <xf numFmtId="38" fontId="6" fillId="12" borderId="7" xfId="1" applyFont="1" applyFill="1" applyBorder="1" applyAlignment="1" applyProtection="1">
      <alignment horizontal="right" vertical="center"/>
      <protection locked="0"/>
    </xf>
    <xf numFmtId="38" fontId="6" fillId="12"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0" fontId="6" fillId="2" borderId="5" xfId="0" applyFont="1" applyFill="1" applyBorder="1" applyAlignment="1">
      <alignment horizontal="left" vertical="center" wrapText="1" shrinkToFit="1"/>
    </xf>
    <xf numFmtId="38" fontId="6" fillId="12" borderId="5" xfId="1" applyFont="1" applyFill="1" applyBorder="1" applyAlignment="1" applyProtection="1">
      <alignment horizontal="right" vertical="center"/>
      <protection locked="0"/>
    </xf>
    <xf numFmtId="38" fontId="6" fillId="12" borderId="4"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xf>
    <xf numFmtId="38" fontId="6" fillId="5" borderId="4" xfId="1" applyFont="1" applyFill="1" applyBorder="1" applyAlignment="1" applyProtection="1">
      <alignment horizontal="right" vertical="center" shrinkToFit="1"/>
      <protection locked="0"/>
    </xf>
    <xf numFmtId="0" fontId="6" fillId="0" borderId="1" xfId="0" applyFont="1" applyBorder="1" applyAlignment="1" applyProtection="1">
      <alignment horizontal="left" vertical="center"/>
      <protection locked="0"/>
    </xf>
    <xf numFmtId="0" fontId="6" fillId="0" borderId="3"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38" fontId="6" fillId="12" borderId="9" xfId="1" applyFont="1" applyFill="1" applyBorder="1" applyAlignment="1" applyProtection="1">
      <alignment horizontal="right" vertical="center"/>
      <protection locked="0"/>
    </xf>
    <xf numFmtId="0" fontId="6" fillId="12" borderId="0" xfId="0" applyFont="1" applyFill="1" applyAlignment="1" applyProtection="1">
      <alignment vertical="center"/>
      <protection locked="0"/>
    </xf>
    <xf numFmtId="0" fontId="6" fillId="12" borderId="9" xfId="0" applyFont="1" applyFill="1" applyBorder="1" applyAlignment="1" applyProtection="1">
      <alignment vertical="center"/>
      <protection locked="0"/>
    </xf>
    <xf numFmtId="38" fontId="6" fillId="12" borderId="9" xfId="1" applyFont="1" applyFill="1" applyBorder="1" applyAlignment="1" applyProtection="1">
      <alignment vertical="center"/>
      <protection locked="0"/>
    </xf>
    <xf numFmtId="38" fontId="6" fillId="12" borderId="10" xfId="1" applyFont="1" applyFill="1" applyBorder="1" applyAlignment="1" applyProtection="1">
      <alignment vertical="center"/>
      <protection locked="0"/>
    </xf>
    <xf numFmtId="0" fontId="7" fillId="5" borderId="51" xfId="0" applyFont="1" applyFill="1" applyBorder="1" applyAlignment="1">
      <alignment vertical="center"/>
    </xf>
    <xf numFmtId="0" fontId="7" fillId="5" borderId="52" xfId="0" applyFont="1" applyFill="1" applyBorder="1" applyAlignment="1">
      <alignment vertical="center"/>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5" borderId="5" xfId="0" applyFont="1" applyFill="1" applyBorder="1"/>
    <xf numFmtId="0" fontId="22" fillId="0" borderId="0" xfId="0" applyFont="1" applyAlignment="1">
      <alignment horizontal="center"/>
    </xf>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11" xfId="0" applyFont="1" applyBorder="1" applyAlignment="1">
      <alignment horizontal="center" shrinkToFit="1"/>
    </xf>
    <xf numFmtId="0" fontId="7" fillId="0" borderId="6" xfId="0" applyFont="1" applyBorder="1"/>
    <xf numFmtId="0" fontId="7" fillId="0" borderId="6"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0" fontId="7" fillId="0" borderId="7" xfId="0" applyFont="1" applyBorder="1" applyAlignment="1">
      <alignment horizontal="center"/>
    </xf>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54" xfId="0" applyFont="1" applyBorder="1"/>
    <xf numFmtId="0" fontId="7" fillId="0" borderId="55" xfId="0" applyFont="1" applyBorder="1"/>
    <xf numFmtId="0" fontId="7" fillId="0" borderId="56" xfId="0" applyFont="1" applyBorder="1" applyAlignment="1">
      <alignment horizontal="center"/>
    </xf>
    <xf numFmtId="0" fontId="7" fillId="0" borderId="56" xfId="0" applyFont="1" applyBorder="1"/>
    <xf numFmtId="0" fontId="7" fillId="0" borderId="57" xfId="0" applyFont="1" applyBorder="1" applyAlignment="1">
      <alignment horizontal="center"/>
    </xf>
    <xf numFmtId="0" fontId="34" fillId="0" borderId="58" xfId="0" applyFont="1" applyBorder="1" applyAlignment="1">
      <alignment horizontal="center"/>
    </xf>
    <xf numFmtId="0" fontId="7" fillId="0" borderId="5" xfId="0" applyFont="1" applyBorder="1"/>
    <xf numFmtId="0" fontId="27" fillId="0" borderId="0" xfId="0" applyFont="1" applyAlignment="1">
      <alignment vertical="center"/>
    </xf>
    <xf numFmtId="0" fontId="31" fillId="0" borderId="0" xfId="0" applyFont="1" applyAlignment="1">
      <alignment horizontal="right" vertical="center"/>
    </xf>
    <xf numFmtId="0" fontId="20" fillId="0" borderId="0" xfId="0" applyFont="1" applyAlignment="1">
      <alignment vertical="center"/>
    </xf>
    <xf numFmtId="177" fontId="31" fillId="0" borderId="73" xfId="0" applyNumberFormat="1" applyFont="1" applyBorder="1" applyAlignment="1" applyProtection="1">
      <alignment vertical="center"/>
      <protection locked="0"/>
    </xf>
    <xf numFmtId="177" fontId="31" fillId="0" borderId="0" xfId="0" applyNumberFormat="1" applyFont="1" applyAlignment="1">
      <alignment vertical="center"/>
    </xf>
    <xf numFmtId="0" fontId="9" fillId="0" borderId="0" xfId="0" applyFont="1" applyAlignment="1">
      <alignment vertical="top"/>
    </xf>
    <xf numFmtId="0" fontId="9" fillId="0" borderId="0" xfId="0" applyFont="1" applyAlignment="1">
      <alignment vertical="top" wrapText="1"/>
    </xf>
    <xf numFmtId="0" fontId="48" fillId="0" borderId="0" xfId="0" applyFont="1" applyAlignment="1">
      <alignment horizontal="left" vertical="top"/>
    </xf>
    <xf numFmtId="38" fontId="6" fillId="0"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shrinkToFit="1"/>
      <protection locked="0"/>
    </xf>
    <xf numFmtId="38" fontId="6" fillId="2" borderId="4" xfId="1" applyFont="1" applyFill="1" applyBorder="1" applyAlignment="1" applyProtection="1">
      <alignment horizontal="right" vertical="center" shrinkToFit="1"/>
      <protection locked="0"/>
    </xf>
    <xf numFmtId="0" fontId="6" fillId="0" borderId="0" xfId="0" applyFont="1" applyFill="1"/>
    <xf numFmtId="38" fontId="6" fillId="0" borderId="0" xfId="2" applyFont="1" applyFill="1" applyBorder="1" applyAlignment="1">
      <alignment horizontal="center" vertical="center"/>
    </xf>
    <xf numFmtId="0" fontId="6" fillId="0" borderId="0" xfId="0" applyFont="1" applyBorder="1"/>
    <xf numFmtId="0" fontId="39" fillId="0" borderId="0" xfId="0" applyFont="1" applyBorder="1"/>
    <xf numFmtId="0" fontId="39" fillId="0" borderId="8" xfId="0" applyFont="1" applyFill="1" applyBorder="1" applyAlignment="1">
      <alignment horizontal="right" vertical="center"/>
    </xf>
    <xf numFmtId="0" fontId="39" fillId="0" borderId="9" xfId="0" applyFont="1" applyFill="1" applyBorder="1" applyAlignment="1">
      <alignment vertical="center"/>
    </xf>
    <xf numFmtId="0" fontId="39" fillId="0" borderId="8" xfId="0" applyFont="1" applyFill="1" applyBorder="1" applyAlignment="1">
      <alignment horizontal="right"/>
    </xf>
    <xf numFmtId="0" fontId="39" fillId="0" borderId="9" xfId="0" applyFont="1" applyFill="1" applyBorder="1"/>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0" xfId="0" applyFont="1" applyAlignment="1" applyProtection="1">
      <alignment vertical="center"/>
      <protection locked="0"/>
    </xf>
    <xf numFmtId="0" fontId="67"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12" fillId="0" borderId="6"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7" fillId="13" borderId="5" xfId="0" applyFont="1" applyFill="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2" fillId="0" borderId="6"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17" fillId="13" borderId="6" xfId="0" applyFont="1" applyFill="1" applyBorder="1" applyAlignment="1" applyProtection="1">
      <alignment horizontal="right" vertical="center"/>
      <protection locked="0"/>
    </xf>
    <xf numFmtId="0" fontId="3" fillId="2" borderId="7" xfId="0" applyFont="1" applyFill="1" applyBorder="1" applyAlignment="1">
      <alignment vertical="center"/>
    </xf>
    <xf numFmtId="38" fontId="12" fillId="12" borderId="7" xfId="1" applyFont="1" applyFill="1" applyBorder="1" applyAlignment="1" applyProtection="1">
      <alignment horizontal="right" vertical="center"/>
      <protection locked="0"/>
    </xf>
    <xf numFmtId="38" fontId="12" fillId="12" borderId="8"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xf>
    <xf numFmtId="38" fontId="12" fillId="14" borderId="8" xfId="1" applyFont="1" applyFill="1" applyBorder="1" applyAlignment="1" applyProtection="1">
      <alignment horizontal="right" vertical="center"/>
      <protection locked="0"/>
    </xf>
    <xf numFmtId="38" fontId="12" fillId="2" borderId="7" xfId="1" applyFont="1" applyFill="1" applyBorder="1" applyAlignment="1" applyProtection="1">
      <alignment horizontal="right" vertical="center"/>
    </xf>
    <xf numFmtId="0" fontId="3" fillId="2" borderId="5" xfId="0" applyFont="1" applyFill="1" applyBorder="1" applyAlignment="1">
      <alignment vertical="center"/>
    </xf>
    <xf numFmtId="38" fontId="12" fillId="12" borderId="5" xfId="1" applyFont="1" applyFill="1" applyBorder="1" applyAlignment="1" applyProtection="1">
      <alignment horizontal="right" vertical="center"/>
      <protection locked="0"/>
    </xf>
    <xf numFmtId="38" fontId="12" fillId="12" borderId="4"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xf>
    <xf numFmtId="38" fontId="12" fillId="14" borderId="4"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xf>
    <xf numFmtId="0" fontId="12" fillId="0" borderId="11" xfId="0" applyFont="1" applyBorder="1" applyAlignment="1" applyProtection="1">
      <alignment horizontal="center" vertical="center"/>
      <protection locked="0"/>
    </xf>
    <xf numFmtId="38" fontId="12" fillId="2" borderId="11" xfId="1" applyFont="1" applyFill="1" applyBorder="1" applyAlignment="1" applyProtection="1">
      <alignment horizontal="right" vertical="center"/>
    </xf>
    <xf numFmtId="38" fontId="17" fillId="13" borderId="120" xfId="1" applyFont="1" applyFill="1" applyBorder="1" applyAlignment="1" applyProtection="1">
      <alignment horizontal="right" vertical="center"/>
    </xf>
    <xf numFmtId="0" fontId="12"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38" fontId="12" fillId="12" borderId="9" xfId="1" applyFont="1" applyFill="1" applyBorder="1" applyAlignment="1" applyProtection="1">
      <alignment vertical="center"/>
      <protection locked="0"/>
    </xf>
    <xf numFmtId="0" fontId="12" fillId="12" borderId="8" xfId="0" applyFont="1" applyFill="1" applyBorder="1" applyAlignment="1" applyProtection="1">
      <alignment horizontal="left" vertical="center"/>
      <protection locked="0"/>
    </xf>
    <xf numFmtId="0" fontId="12" fillId="12" borderId="0" xfId="0" applyFont="1" applyFill="1" applyAlignment="1" applyProtection="1">
      <alignment vertical="center"/>
      <protection locked="0"/>
    </xf>
    <xf numFmtId="0" fontId="12" fillId="12" borderId="9" xfId="0" applyFont="1" applyFill="1" applyBorder="1" applyAlignment="1" applyProtection="1">
      <alignment vertical="center"/>
      <protection locked="0"/>
    </xf>
    <xf numFmtId="20" fontId="12" fillId="0" borderId="9" xfId="0" applyNumberFormat="1" applyFont="1" applyBorder="1" applyAlignment="1" applyProtection="1">
      <alignment horizontal="left" vertical="center"/>
      <protection locked="0"/>
    </xf>
    <xf numFmtId="6" fontId="12" fillId="0" borderId="9" xfId="11" applyFont="1" applyBorder="1" applyAlignment="1" applyProtection="1">
      <alignment horizontal="left" vertical="center"/>
      <protection locked="0"/>
    </xf>
    <xf numFmtId="0" fontId="12" fillId="0" borderId="14" xfId="0" applyFont="1" applyBorder="1" applyAlignment="1" applyProtection="1">
      <alignment vertical="center"/>
      <protection locked="0"/>
    </xf>
    <xf numFmtId="38" fontId="12" fillId="12" borderId="10" xfId="0" applyNumberFormat="1" applyFont="1" applyFill="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0" xfId="0" applyFont="1" applyBorder="1" applyAlignment="1" applyProtection="1">
      <alignment vertical="center"/>
      <protection locked="0"/>
    </xf>
    <xf numFmtId="38" fontId="40" fillId="10" borderId="8" xfId="1" applyFont="1" applyFill="1" applyBorder="1" applyAlignment="1" applyProtection="1">
      <alignment horizontal="right" vertical="center"/>
      <protection locked="0"/>
    </xf>
    <xf numFmtId="38" fontId="40" fillId="10" borderId="4" xfId="1" applyFont="1" applyFill="1" applyBorder="1" applyAlignment="1" applyProtection="1">
      <alignment horizontal="right" vertical="center"/>
      <protection locked="0"/>
    </xf>
    <xf numFmtId="0" fontId="6" fillId="0" borderId="0" xfId="0" applyFont="1" applyAlignment="1">
      <alignment horizontal="left"/>
    </xf>
    <xf numFmtId="0" fontId="6" fillId="0" borderId="13" xfId="0" applyFont="1" applyBorder="1" applyAlignment="1">
      <alignment horizontal="left"/>
    </xf>
    <xf numFmtId="0" fontId="16" fillId="0" borderId="13" xfId="0" applyFont="1" applyBorder="1" applyAlignment="1">
      <alignment horizontal="left"/>
    </xf>
    <xf numFmtId="0" fontId="16" fillId="0" borderId="12" xfId="0" applyFont="1" applyBorder="1" applyAlignment="1">
      <alignment horizontal="left"/>
    </xf>
    <xf numFmtId="0" fontId="6" fillId="0" borderId="4" xfId="0" applyFont="1" applyBorder="1" applyAlignment="1">
      <alignment horizontal="left"/>
    </xf>
    <xf numFmtId="0" fontId="6" fillId="0" borderId="12" xfId="0" applyFont="1" applyBorder="1" applyAlignment="1">
      <alignment horizontal="left"/>
    </xf>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0" fillId="0" borderId="0" xfId="0" applyAlignment="1">
      <alignment horizontal="center"/>
    </xf>
    <xf numFmtId="0" fontId="10" fillId="0" borderId="0" xfId="0" applyFont="1" applyAlignment="1">
      <alignment horizontal="left" shrinkToFit="1"/>
    </xf>
    <xf numFmtId="181" fontId="10"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3" fillId="0" borderId="0" xfId="0" applyFont="1" applyAlignment="1">
      <alignment horizontal="left" vertical="top" wrapTex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38" fontId="6" fillId="3" borderId="0" xfId="2" applyFont="1" applyFill="1" applyBorder="1" applyAlignment="1"/>
    <xf numFmtId="0" fontId="6" fillId="0" borderId="0" xfId="0" applyFont="1" applyAlignment="1">
      <alignment horizontal="left"/>
    </xf>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xf>
    <xf numFmtId="0" fontId="6" fillId="0" borderId="0" xfId="0" applyFont="1" applyAlignment="1">
      <alignment horizontal="right"/>
    </xf>
    <xf numFmtId="38" fontId="6" fillId="0" borderId="0" xfId="2" applyFont="1" applyBorder="1" applyAlignment="1">
      <alignment horizontal="righ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0" fontId="6" fillId="0" borderId="13" xfId="0" applyFont="1" applyBorder="1" applyAlignment="1">
      <alignment horizontal="center"/>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Border="1" applyAlignment="1">
      <alignment horizontal="right" wrapText="1"/>
    </xf>
    <xf numFmtId="38" fontId="6" fillId="0" borderId="0" xfId="2" applyFont="1" applyFill="1" applyBorder="1" applyAlignment="1">
      <alignment horizontal="right" wrapText="1"/>
    </xf>
    <xf numFmtId="38" fontId="6" fillId="0" borderId="0" xfId="2" applyFont="1" applyFill="1" applyBorder="1" applyAlignment="1">
      <alignment horizontal="right"/>
    </xf>
    <xf numFmtId="38" fontId="6" fillId="0" borderId="0" xfId="2" applyFont="1" applyBorder="1" applyAlignment="1">
      <alignment horizontal="center"/>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7" fillId="13" borderId="6" xfId="0" applyFont="1" applyFill="1" applyBorder="1" applyAlignment="1" applyProtection="1">
      <alignment horizontal="center" vertical="center"/>
      <protection locked="0"/>
    </xf>
    <xf numFmtId="0" fontId="17" fillId="13" borderId="7" xfId="0" applyFont="1" applyFill="1" applyBorder="1" applyAlignment="1" applyProtection="1">
      <alignment horizontal="center" vertical="center"/>
      <protection locked="0"/>
    </xf>
    <xf numFmtId="0" fontId="17" fillId="13" borderId="6" xfId="0" applyFont="1" applyFill="1" applyBorder="1" applyAlignment="1" applyProtection="1">
      <alignment horizontal="center" vertical="center" wrapText="1" shrinkToFit="1"/>
      <protection locked="0"/>
    </xf>
    <xf numFmtId="0" fontId="17" fillId="13" borderId="7" xfId="0" applyFont="1" applyFill="1" applyBorder="1" applyAlignment="1" applyProtection="1">
      <alignment horizontal="center" vertical="center" shrinkToFit="1"/>
      <protection locked="0"/>
    </xf>
    <xf numFmtId="38" fontId="17" fillId="13" borderId="102" xfId="1" applyFont="1" applyFill="1" applyBorder="1" applyAlignment="1" applyProtection="1">
      <alignment horizontal="center" vertical="center"/>
    </xf>
    <xf numFmtId="38" fontId="17" fillId="13" borderId="103" xfId="1" applyFont="1" applyFill="1" applyBorder="1" applyAlignment="1" applyProtection="1">
      <alignment horizontal="center" vertical="center"/>
    </xf>
    <xf numFmtId="0" fontId="26"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shrinkToFit="1"/>
      <protection locked="0"/>
    </xf>
    <xf numFmtId="38" fontId="17" fillId="0" borderId="102" xfId="1" applyFont="1" applyFill="1" applyBorder="1" applyAlignment="1" applyProtection="1">
      <alignment horizontal="center" vertical="center"/>
    </xf>
    <xf numFmtId="38" fontId="17" fillId="0" borderId="103" xfId="1" applyFont="1" applyFill="1" applyBorder="1" applyAlignment="1" applyProtection="1">
      <alignment horizontal="center" vertical="center"/>
    </xf>
    <xf numFmtId="0" fontId="17" fillId="0" borderId="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7" fillId="0" borderId="8"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0" borderId="13" xfId="0" applyFont="1" applyBorder="1" applyAlignment="1">
      <alignment horizontal="center" vertical="center"/>
    </xf>
    <xf numFmtId="0" fontId="3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1"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 xfId="0" applyFont="1" applyBorder="1" applyAlignment="1">
      <alignment horizontal="left" vertical="top"/>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left" vertical="top" wrapText="1"/>
    </xf>
    <xf numFmtId="0" fontId="7" fillId="0" borderId="14" xfId="0" applyFont="1" applyBorder="1" applyAlignment="1">
      <alignment horizontal="center" vertical="center"/>
    </xf>
    <xf numFmtId="0" fontId="7" fillId="10" borderId="6"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2" xfId="0" applyFont="1" applyFill="1" applyBorder="1" applyAlignment="1">
      <alignment horizontal="center" vertical="center"/>
    </xf>
    <xf numFmtId="0" fontId="7" fillId="0" borderId="0" xfId="0" applyFont="1" applyAlignment="1">
      <alignment vertical="center"/>
    </xf>
    <xf numFmtId="0" fontId="26" fillId="0" borderId="1" xfId="0" applyFont="1" applyBorder="1" applyAlignment="1">
      <alignment horizontal="center" vertical="center" wrapText="1"/>
    </xf>
    <xf numFmtId="0" fontId="7" fillId="0" borderId="0" xfId="0" applyFont="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60" fillId="0" borderId="0" xfId="3" applyFont="1" applyAlignment="1">
      <alignment horizontal="left"/>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45" fillId="0" borderId="4" xfId="0" applyFont="1" applyBorder="1" applyAlignment="1">
      <alignment horizontal="center" vertical="center"/>
    </xf>
    <xf numFmtId="0" fontId="45" fillId="0" borderId="94"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92" xfId="0" applyFont="1" applyBorder="1" applyAlignment="1">
      <alignment horizontal="center" vertical="center" wrapText="1"/>
    </xf>
    <xf numFmtId="0" fontId="45"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59" fillId="0" borderId="7" xfId="0" applyFont="1" applyBorder="1" applyAlignment="1"/>
    <xf numFmtId="0" fontId="59" fillId="0" borderId="5" xfId="0" applyFont="1" applyBorder="1" applyAlignment="1"/>
    <xf numFmtId="0" fontId="45"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2" xfId="0" applyFont="1" applyBorder="1" applyAlignment="1">
      <alignment horizontal="center" vertical="center"/>
    </xf>
    <xf numFmtId="0" fontId="45" fillId="0" borderId="13" xfId="0" applyFont="1" applyBorder="1" applyAlignment="1">
      <alignment horizontal="center" vertical="center"/>
    </xf>
    <xf numFmtId="0" fontId="45" fillId="0" borderId="1" xfId="3" applyFont="1" applyBorder="1" applyAlignment="1">
      <alignment horizontal="center" vertical="center"/>
    </xf>
    <xf numFmtId="0" fontId="45" fillId="0" borderId="2" xfId="3" applyFont="1" applyBorder="1" applyAlignment="1">
      <alignment horizontal="center" vertical="center"/>
    </xf>
    <xf numFmtId="0" fontId="45" fillId="0" borderId="4" xfId="3" applyFont="1" applyBorder="1" applyAlignment="1">
      <alignment horizontal="center" vertical="center"/>
    </xf>
    <xf numFmtId="0" fontId="45" fillId="0" borderId="13" xfId="3" applyFont="1" applyBorder="1" applyAlignment="1">
      <alignment horizontal="center" vertical="center"/>
    </xf>
    <xf numFmtId="0" fontId="45" fillId="0" borderId="11" xfId="0" applyFont="1" applyBorder="1" applyAlignment="1">
      <alignment horizontal="center" wrapText="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39" fillId="0" borderId="12" xfId="0" applyFont="1" applyBorder="1" applyAlignment="1">
      <alignment horizontal="center" vertical="center"/>
    </xf>
    <xf numFmtId="0" fontId="45" fillId="0" borderId="11" xfId="0" applyFont="1" applyBorder="1" applyAlignment="1">
      <alignment horizontal="center" vertical="center" wrapText="1"/>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39" fillId="0" borderId="0" xfId="0" applyFont="1" applyAlignment="1">
      <alignment horizontal="left"/>
    </xf>
    <xf numFmtId="0" fontId="62" fillId="0" borderId="0" xfId="0" applyFont="1" applyAlignment="1">
      <alignment horizontal="center"/>
    </xf>
    <xf numFmtId="0" fontId="3" fillId="0" borderId="0" xfId="0" applyFont="1" applyAlignment="1">
      <alignment horizontal="left"/>
    </xf>
    <xf numFmtId="0" fontId="61" fillId="0" borderId="97" xfId="0" applyFont="1" applyBorder="1" applyAlignment="1">
      <alignment horizontal="center" vertical="center"/>
    </xf>
    <xf numFmtId="0" fontId="61" fillId="0" borderId="96" xfId="0" applyFont="1" applyBorder="1" applyAlignment="1">
      <alignment horizontal="center" vertical="center"/>
    </xf>
    <xf numFmtId="0" fontId="7" fillId="0" borderId="97" xfId="0" applyFont="1" applyBorder="1" applyAlignment="1">
      <alignment horizontal="center" vertical="center"/>
    </xf>
    <xf numFmtId="0" fontId="7" fillId="0" borderId="96" xfId="0" applyFont="1" applyBorder="1" applyAlignment="1">
      <alignment horizontal="center" vertical="center"/>
    </xf>
    <xf numFmtId="179" fontId="57" fillId="0" borderId="1" xfId="0" applyNumberFormat="1" applyFont="1" applyBorder="1" applyAlignment="1" applyProtection="1">
      <alignment horizontal="center" vertical="center" shrinkToFit="1"/>
      <protection locked="0"/>
    </xf>
    <xf numFmtId="179" fontId="57" fillId="0" borderId="4" xfId="0" applyNumberFormat="1"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5" fillId="0" borderId="11" xfId="0" applyFont="1" applyBorder="1" applyAlignment="1" applyProtection="1">
      <alignment horizontal="center" vertical="center"/>
      <protection locked="0"/>
    </xf>
    <xf numFmtId="0" fontId="45" fillId="0" borderId="6" xfId="0" applyFont="1" applyBorder="1" applyAlignment="1" applyProtection="1">
      <alignment horizontal="left" vertical="center" wrapText="1"/>
      <protection locked="0"/>
    </xf>
    <xf numFmtId="0" fontId="45" fillId="0" borderId="5" xfId="0"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5" fillId="0" borderId="6" xfId="0" applyFont="1" applyBorder="1" applyAlignment="1" applyProtection="1">
      <alignment horizontal="center" vertical="center"/>
      <protection locked="0"/>
    </xf>
    <xf numFmtId="0" fontId="45" fillId="0" borderId="15" xfId="0" applyFont="1" applyBorder="1" applyAlignment="1">
      <alignment horizontal="center" vertical="center"/>
    </xf>
    <xf numFmtId="0" fontId="45" fillId="0" borderId="89" xfId="0" applyFont="1" applyBorder="1" applyAlignment="1">
      <alignment horizontal="center" vertical="center"/>
    </xf>
    <xf numFmtId="0" fontId="45" fillId="0" borderId="88" xfId="0" applyFont="1" applyBorder="1" applyAlignment="1">
      <alignment horizontal="center" vertical="center"/>
    </xf>
    <xf numFmtId="0" fontId="45" fillId="0" borderId="84" xfId="0" applyFont="1" applyBorder="1" applyAlignment="1">
      <alignment horizontal="center" vertical="center"/>
    </xf>
    <xf numFmtId="0" fontId="45" fillId="0" borderId="83" xfId="0" applyFont="1" applyBorder="1" applyAlignment="1">
      <alignment horizontal="center" vertical="center"/>
    </xf>
    <xf numFmtId="0" fontId="48" fillId="0" borderId="88" xfId="0" applyFont="1" applyBorder="1" applyAlignment="1">
      <alignment horizontal="center" vertical="center" wrapText="1"/>
    </xf>
    <xf numFmtId="0" fontId="48" fillId="0" borderId="8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40" fillId="0" borderId="0" xfId="0" applyFont="1" applyAlignment="1">
      <alignment horizontal="left" vertical="top"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45" fillId="0" borderId="8" xfId="0" applyFont="1" applyBorder="1" applyAlignment="1">
      <alignment horizontal="left" vertical="top" wrapText="1"/>
    </xf>
    <xf numFmtId="0" fontId="45"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5" fillId="0" borderId="8" xfId="0" applyFont="1" applyBorder="1" applyAlignment="1">
      <alignment horizontal="left" vertical="top"/>
    </xf>
    <xf numFmtId="0" fontId="45" fillId="0" borderId="4" xfId="0" applyFont="1" applyBorder="1" applyAlignment="1">
      <alignment horizontal="left" vertical="top"/>
    </xf>
    <xf numFmtId="0" fontId="45" fillId="11" borderId="13" xfId="0" applyFont="1" applyFill="1" applyBorder="1" applyAlignment="1">
      <alignment horizontal="center" vertical="center"/>
    </xf>
    <xf numFmtId="0" fontId="64" fillId="0" borderId="97" xfId="0" applyFont="1" applyBorder="1" applyAlignment="1">
      <alignment horizontal="center" vertical="center"/>
    </xf>
    <xf numFmtId="0" fontId="64" fillId="0" borderId="96" xfId="0" applyFont="1" applyBorder="1" applyAlignment="1">
      <alignment horizontal="center" vertical="center"/>
    </xf>
    <xf numFmtId="0" fontId="45" fillId="0" borderId="97" xfId="0" applyFont="1" applyBorder="1" applyAlignment="1">
      <alignment horizontal="center" vertical="center"/>
    </xf>
    <xf numFmtId="0" fontId="45" fillId="0" borderId="96" xfId="0" applyFont="1" applyBorder="1" applyAlignment="1">
      <alignment horizontal="center" vertical="center"/>
    </xf>
    <xf numFmtId="0" fontId="40" fillId="0" borderId="11" xfId="0" applyFont="1" applyBorder="1" applyAlignment="1" applyProtection="1">
      <alignment horizontal="center" vertical="center"/>
      <protection locked="0"/>
    </xf>
    <xf numFmtId="0" fontId="45" fillId="0" borderId="94" xfId="0" applyFont="1" applyBorder="1" applyAlignment="1">
      <alignment horizontal="center" vertical="center"/>
    </xf>
    <xf numFmtId="0" fontId="45" fillId="0" borderId="93" xfId="0" applyFont="1" applyBorder="1" applyAlignment="1">
      <alignment horizontal="center" vertical="center"/>
    </xf>
    <xf numFmtId="0" fontId="45" fillId="0" borderId="92" xfId="0" applyFont="1" applyBorder="1" applyAlignment="1">
      <alignment horizontal="center" vertical="center"/>
    </xf>
    <xf numFmtId="0" fontId="45" fillId="0" borderId="12" xfId="0" applyFont="1" applyBorder="1" applyAlignment="1">
      <alignment horizontal="center" vertical="center"/>
    </xf>
    <xf numFmtId="179" fontId="3" fillId="0" borderId="1" xfId="0" applyNumberFormat="1" applyFont="1" applyBorder="1" applyAlignment="1" applyProtection="1">
      <alignment horizontal="center" vertical="center"/>
      <protection locked="0"/>
    </xf>
    <xf numFmtId="179" fontId="3" fillId="0" borderId="8" xfId="0" applyNumberFormat="1" applyFont="1" applyBorder="1" applyAlignment="1" applyProtection="1">
      <alignment horizontal="center" vertical="center"/>
      <protection locked="0"/>
    </xf>
    <xf numFmtId="179" fontId="3" fillId="0" borderId="4" xfId="0" applyNumberFormat="1" applyFont="1" applyBorder="1" applyAlignment="1" applyProtection="1">
      <alignment horizontal="center" vertical="center"/>
      <protection locked="0"/>
    </xf>
    <xf numFmtId="0" fontId="45" fillId="0" borderId="8"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5" fillId="0" borderId="7" xfId="0" applyFont="1" applyBorder="1" applyAlignment="1" applyProtection="1">
      <alignment horizontal="center" vertical="center" wrapText="1"/>
      <protection locked="0"/>
    </xf>
    <xf numFmtId="0" fontId="48" fillId="0" borderId="1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90" xfId="0" applyFont="1" applyBorder="1" applyAlignment="1">
      <alignment horizontal="center" vertical="center" wrapText="1"/>
    </xf>
    <xf numFmtId="0" fontId="44" fillId="0" borderId="119" xfId="0" applyFont="1" applyBorder="1" applyAlignment="1">
      <alignment horizontal="center" vertical="center" wrapText="1"/>
    </xf>
    <xf numFmtId="0" fontId="45" fillId="0" borderId="6" xfId="0" applyFont="1" applyBorder="1" applyAlignment="1">
      <alignment horizontal="center" vertical="center"/>
    </xf>
    <xf numFmtId="0" fontId="45" fillId="0" borderId="80" xfId="0" applyFont="1" applyBorder="1" applyAlignment="1">
      <alignment horizontal="center" vertical="center"/>
    </xf>
    <xf numFmtId="0" fontId="63" fillId="0" borderId="6" xfId="3" applyFont="1" applyBorder="1" applyAlignment="1">
      <alignment horizontal="center" vertical="center"/>
    </xf>
    <xf numFmtId="0" fontId="63" fillId="0" borderId="80" xfId="3" applyFont="1" applyBorder="1" applyAlignment="1">
      <alignment horizontal="center" vertical="center"/>
    </xf>
    <xf numFmtId="0" fontId="40" fillId="0" borderId="13" xfId="0" applyFont="1" applyBorder="1" applyAlignment="1">
      <alignment horizontal="left" vertical="center"/>
    </xf>
    <xf numFmtId="0" fontId="39" fillId="0" borderId="0" xfId="0" applyFont="1" applyAlignment="1">
      <alignment horizontal="left" vertical="top" wrapText="1"/>
    </xf>
    <xf numFmtId="0" fontId="45" fillId="0" borderId="104" xfId="0" applyFont="1" applyBorder="1" applyAlignment="1">
      <alignment horizontal="center" vertical="center"/>
    </xf>
    <xf numFmtId="0" fontId="45" fillId="0" borderId="112" xfId="0" applyFont="1" applyBorder="1" applyAlignment="1">
      <alignment horizontal="center" vertical="center"/>
    </xf>
    <xf numFmtId="0" fontId="45" fillId="0" borderId="105" xfId="0" applyFont="1" applyBorder="1" applyAlignment="1">
      <alignment horizontal="center" vertical="center"/>
    </xf>
    <xf numFmtId="0" fontId="45" fillId="0" borderId="107" xfId="0" applyFont="1" applyBorder="1" applyAlignment="1">
      <alignment horizontal="center" vertical="center"/>
    </xf>
    <xf numFmtId="0" fontId="45" fillId="0" borderId="118"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7"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59" xfId="0" applyFont="1" applyBorder="1" applyAlignment="1">
      <alignment horizontal="center" vertical="center" wrapText="1"/>
    </xf>
    <xf numFmtId="0" fontId="20" fillId="0" borderId="63"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3" xfId="0" applyFont="1" applyBorder="1" applyAlignment="1">
      <alignment horizontal="center" vertical="center" wrapText="1"/>
    </xf>
    <xf numFmtId="0" fontId="32" fillId="0" borderId="63" xfId="0" applyFont="1" applyBorder="1" applyAlignment="1">
      <alignment horizontal="center" vertical="center" wrapText="1"/>
    </xf>
    <xf numFmtId="0" fontId="20" fillId="0" borderId="60" xfId="0" applyFont="1" applyBorder="1" applyAlignment="1">
      <alignment horizontal="left" vertical="center" wrapText="1"/>
    </xf>
    <xf numFmtId="0" fontId="31" fillId="0" borderId="61" xfId="0" applyFont="1" applyBorder="1" applyAlignment="1">
      <alignment horizontal="left" wrapText="1"/>
    </xf>
    <xf numFmtId="0" fontId="31" fillId="0" borderId="75" xfId="0" applyFont="1" applyBorder="1" applyAlignment="1">
      <alignment horizontal="left" wrapText="1"/>
    </xf>
    <xf numFmtId="0" fontId="20" fillId="0" borderId="62" xfId="0" applyFont="1" applyBorder="1" applyAlignment="1">
      <alignment horizontal="center" vertical="center" wrapText="1"/>
    </xf>
    <xf numFmtId="0" fontId="20" fillId="0" borderId="66"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73" xfId="0" applyFont="1" applyBorder="1" applyAlignment="1">
      <alignment horizontal="center" vertical="center" wrapText="1"/>
    </xf>
    <xf numFmtId="0" fontId="20"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68" xfId="0" applyFont="1" applyBorder="1" applyAlignment="1">
      <alignment vertical="center" wrapText="1"/>
    </xf>
    <xf numFmtId="0" fontId="32" fillId="0" borderId="71" xfId="0" applyFont="1" applyBorder="1" applyAlignment="1">
      <alignment vertical="center" wrapText="1"/>
    </xf>
    <xf numFmtId="0" fontId="20" fillId="0" borderId="1" xfId="0" applyFont="1" applyBorder="1" applyAlignment="1">
      <alignment vertical="center" wrapText="1"/>
    </xf>
    <xf numFmtId="0" fontId="32" fillId="0" borderId="72" xfId="0" applyFont="1" applyBorder="1" applyAlignment="1">
      <alignmen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38" fontId="23" fillId="0" borderId="0" xfId="1" applyFont="1" applyFill="1" applyBorder="1" applyAlignment="1" applyProtection="1">
      <alignment horizontal="right"/>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177" fontId="6" fillId="0" borderId="50" xfId="0" applyNumberFormat="1" applyFont="1" applyBorder="1" applyAlignment="1" applyProtection="1">
      <protection locked="0"/>
    </xf>
    <xf numFmtId="0" fontId="6" fillId="0" borderId="0" xfId="0" applyFont="1" applyAlignment="1">
      <alignment horizontal="left" vertical="top" wrapText="1"/>
    </xf>
    <xf numFmtId="0" fontId="9" fillId="0" borderId="47" xfId="0" applyFont="1" applyBorder="1" applyAlignment="1">
      <alignment vertical="center" wrapText="1"/>
    </xf>
    <xf numFmtId="0" fontId="18" fillId="0" borderId="48"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48" xfId="0" applyFont="1" applyBorder="1" applyAlignment="1">
      <alignment vertical="center" wrapText="1"/>
    </xf>
    <xf numFmtId="177" fontId="6" fillId="0" borderId="48" xfId="0" applyNumberFormat="1" applyFont="1" applyBorder="1" applyAlignment="1"/>
    <xf numFmtId="0" fontId="7" fillId="0" borderId="47" xfId="0" applyFont="1" applyBorder="1" applyAlignment="1">
      <alignment horizontal="left" wrapText="1"/>
    </xf>
    <xf numFmtId="0" fontId="7" fillId="0" borderId="48" xfId="0" applyFont="1" applyBorder="1" applyAlignment="1">
      <alignment horizontal="left" wrapText="1"/>
    </xf>
    <xf numFmtId="0" fontId="7" fillId="0" borderId="49"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177" fontId="6" fillId="0" borderId="50" xfId="0" applyNumberFormat="1" applyFont="1" applyBorder="1" applyAlignment="1"/>
    <xf numFmtId="0" fontId="6" fillId="0" borderId="0" xfId="0" applyFont="1" applyAlignment="1">
      <alignment horizontal="distributed"/>
    </xf>
    <xf numFmtId="38" fontId="6" fillId="0" borderId="0" xfId="1" applyFont="1" applyFill="1" applyBorder="1" applyAlignment="1" applyProtection="1"/>
    <xf numFmtId="0" fontId="9" fillId="0" borderId="0" xfId="0" applyFont="1" applyAlignment="1">
      <alignment horizontal="left" vertical="center"/>
    </xf>
    <xf numFmtId="0" fontId="23" fillId="0" borderId="0" xfId="0" applyFont="1" applyAlignment="1">
      <alignment horizontal="center" vertical="center"/>
    </xf>
    <xf numFmtId="38" fontId="23" fillId="0" borderId="0" xfId="1" applyFont="1" applyFill="1" applyBorder="1" applyAlignment="1" applyProtection="1">
      <alignment vertical="center"/>
    </xf>
    <xf numFmtId="38" fontId="23" fillId="0" borderId="0" xfId="1" applyFont="1" applyFill="1" applyBorder="1" applyAlignment="1" applyProtection="1"/>
    <xf numFmtId="38" fontId="6" fillId="0" borderId="0" xfId="1" applyFont="1" applyBorder="1" applyAlignment="1" applyProtection="1">
      <alignment horizontal="center"/>
    </xf>
    <xf numFmtId="38" fontId="23" fillId="0" borderId="0" xfId="1" applyFont="1" applyBorder="1" applyAlignment="1" applyProtection="1">
      <alignment horizontal="center"/>
    </xf>
    <xf numFmtId="0" fontId="7" fillId="0" borderId="0" xfId="0" applyFont="1" applyAlignment="1">
      <alignment horizontal="left"/>
    </xf>
    <xf numFmtId="38" fontId="6" fillId="0" borderId="0" xfId="1" applyFont="1" applyFill="1" applyBorder="1" applyAlignment="1" applyProtection="1">
      <alignment horizontal="center"/>
      <protection locked="0"/>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6" fillId="0" borderId="0" xfId="1" applyFont="1" applyBorder="1" applyAlignment="1" applyProtection="1">
      <alignment horizontal="center" vertical="center"/>
    </xf>
    <xf numFmtId="0" fontId="6" fillId="0" borderId="0" xfId="0" applyFont="1" applyAlignment="1">
      <alignment vertical="center"/>
    </xf>
    <xf numFmtId="0" fontId="23" fillId="0" borderId="0" xfId="0" applyFont="1" applyAlignment="1">
      <alignment horizontal="right"/>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23" fillId="0" borderId="0" xfId="1" applyFont="1" applyFill="1" applyBorder="1" applyAlignment="1" applyProtection="1">
      <alignment horizontal="center" vertical="center"/>
    </xf>
    <xf numFmtId="0" fontId="13" fillId="0" borderId="8" xfId="0" applyFont="1" applyBorder="1" applyAlignment="1">
      <alignment horizontal="center" shrinkToFit="1"/>
    </xf>
    <xf numFmtId="0" fontId="6" fillId="0" borderId="0" xfId="0" applyFont="1" applyAlignment="1"/>
    <xf numFmtId="38" fontId="23" fillId="0" borderId="0" xfId="1" applyFont="1" applyFill="1" applyBorder="1" applyAlignment="1" applyProtection="1">
      <alignment horizontal="center"/>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23" fillId="0" borderId="0" xfId="1" applyFont="1" applyBorder="1" applyAlignment="1" applyProtection="1">
      <alignment horizontal="center" vertical="center" shrinkToFit="1"/>
    </xf>
    <xf numFmtId="0" fontId="6" fillId="0" borderId="8" xfId="0" applyFont="1" applyBorder="1" applyAlignment="1">
      <alignment horizontal="left" wrapText="1"/>
    </xf>
    <xf numFmtId="0" fontId="6" fillId="0" borderId="9" xfId="0" applyFont="1" applyBorder="1" applyAlignment="1">
      <alignment horizontal="left" wrapText="1"/>
    </xf>
    <xf numFmtId="38" fontId="23" fillId="0" borderId="0" xfId="1" applyFont="1" applyBorder="1" applyAlignment="1" applyProtection="1">
      <alignment horizontal="center" vertical="center"/>
    </xf>
    <xf numFmtId="0" fontId="9" fillId="0" borderId="0" xfId="0" applyFont="1" applyAlignment="1"/>
    <xf numFmtId="0" fontId="9" fillId="0" borderId="9" xfId="0" applyFont="1" applyBorder="1" applyAlignment="1"/>
    <xf numFmtId="0" fontId="6" fillId="0" borderId="0" xfId="0" applyFont="1" applyAlignment="1">
      <alignment horizontal="right" vertical="center"/>
    </xf>
    <xf numFmtId="0" fontId="6" fillId="0" borderId="9" xfId="0" applyFont="1" applyBorder="1" applyAlignment="1">
      <alignment horizontal="right" vertical="center"/>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xf numFmtId="0" fontId="6" fillId="0" borderId="24" xfId="0" applyFont="1" applyBorder="1" applyAlignment="1"/>
    <xf numFmtId="0" fontId="6" fillId="0" borderId="27" xfId="0" applyFont="1" applyBorder="1" applyAlignment="1"/>
    <xf numFmtId="0" fontId="6" fillId="0" borderId="36"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0" xfId="0" applyFont="1" applyBorder="1" applyAlignment="1"/>
    <xf numFmtId="0" fontId="6" fillId="0" borderId="37" xfId="0" applyFont="1" applyBorder="1" applyAlignment="1"/>
    <xf numFmtId="0" fontId="6" fillId="0" borderId="41" xfId="0" applyFont="1" applyBorder="1" applyAlignment="1"/>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wrapText="1"/>
    </xf>
    <xf numFmtId="0" fontId="6" fillId="0" borderId="22" xfId="0" applyFont="1" applyBorder="1" applyAlignment="1">
      <alignment wrapText="1"/>
    </xf>
    <xf numFmtId="0" fontId="6" fillId="0" borderId="28"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xf numFmtId="0" fontId="6" fillId="0" borderId="29" xfId="0" applyFont="1" applyBorder="1" applyAlignment="1"/>
    <xf numFmtId="0" fontId="6" fillId="0" borderId="33" xfId="0" applyFont="1" applyBorder="1" applyAlignment="1"/>
    <xf numFmtId="0" fontId="9" fillId="0" borderId="8" xfId="0" applyFont="1" applyBorder="1" applyAlignment="1">
      <alignment horizontal="center" vertical="center" wrapText="1"/>
    </xf>
    <xf numFmtId="0" fontId="6" fillId="0" borderId="0" xfId="0" applyFont="1" applyAlignment="1">
      <alignment horizontal="center" vertical="center"/>
    </xf>
    <xf numFmtId="0" fontId="7" fillId="0" borderId="9"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 xfId="0" applyFont="1" applyBorder="1" applyAlignment="1">
      <alignment wrapText="1"/>
    </xf>
    <xf numFmtId="0" fontId="6" fillId="0" borderId="12" xfId="0" applyFont="1" applyBorder="1" applyAlignment="1">
      <alignment wrapText="1"/>
    </xf>
    <xf numFmtId="0" fontId="10" fillId="0" borderId="0" xfId="0" applyFont="1" applyAlignment="1"/>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5" xfId="0" applyFont="1" applyBorder="1" applyAlignment="1"/>
    <xf numFmtId="0" fontId="6" fillId="0" borderId="11" xfId="0" applyFont="1" applyBorder="1" applyAlignment="1">
      <alignment horizontal="center" vertical="center"/>
    </xf>
    <xf numFmtId="0" fontId="7" fillId="0" borderId="0" xfId="0" applyFont="1" applyAlignment="1">
      <alignment horizontal="left" vertical="top" wrapText="1"/>
    </xf>
    <xf numFmtId="0" fontId="6" fillId="0" borderId="1" xfId="0" applyFont="1" applyBorder="1" applyAlignment="1">
      <alignment horizontal="right"/>
    </xf>
    <xf numFmtId="0" fontId="6" fillId="0" borderId="2" xfId="0" applyFont="1" applyBorder="1" applyAlignment="1">
      <alignment horizontal="right"/>
    </xf>
    <xf numFmtId="0" fontId="6" fillId="0" borderId="52" xfId="0" applyFont="1" applyBorder="1" applyAlignment="1">
      <alignment horizontal="left"/>
    </xf>
    <xf numFmtId="0" fontId="6" fillId="0" borderId="76" xfId="0" applyFont="1" applyBorder="1" applyAlignment="1">
      <alignment horizontal="left"/>
    </xf>
    <xf numFmtId="0" fontId="6" fillId="0" borderId="53" xfId="0" applyFont="1" applyBorder="1" applyAlignment="1">
      <alignment horizontal="left"/>
    </xf>
    <xf numFmtId="0" fontId="6" fillId="0" borderId="52" xfId="0" applyFont="1" applyBorder="1" applyAlignment="1" applyProtection="1">
      <alignment horizontal="right"/>
      <protection locked="0"/>
    </xf>
    <xf numFmtId="0" fontId="6" fillId="0" borderId="76" xfId="0" applyFont="1" applyBorder="1" applyAlignment="1" applyProtection="1">
      <alignment horizontal="right"/>
      <protection locked="0"/>
    </xf>
    <xf numFmtId="0" fontId="6" fillId="0" borderId="76" xfId="0" applyFont="1" applyBorder="1" applyAlignment="1">
      <alignment horizontal="right"/>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176" fontId="6" fillId="4" borderId="15" xfId="1" applyNumberFormat="1" applyFont="1" applyFill="1" applyBorder="1" applyAlignment="1"/>
    <xf numFmtId="176" fontId="6" fillId="4" borderId="15" xfId="0" applyNumberFormat="1" applyFont="1" applyFill="1" applyBorder="1" applyAlignment="1"/>
    <xf numFmtId="178" fontId="6" fillId="4" borderId="15" xfId="1" applyNumberFormat="1" applyFont="1" applyFill="1" applyBorder="1" applyAlignment="1"/>
    <xf numFmtId="178" fontId="6" fillId="4" borderId="15" xfId="0" applyNumberFormat="1" applyFont="1" applyFill="1" applyBorder="1" applyAlignment="1"/>
    <xf numFmtId="0" fontId="24"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38" fontId="23" fillId="0" borderId="14" xfId="0" applyNumberFormat="1" applyFont="1" applyBorder="1" applyAlignment="1"/>
    <xf numFmtId="38" fontId="23" fillId="0" borderId="15" xfId="0" applyNumberFormat="1" applyFont="1" applyBorder="1" applyAlignment="1"/>
    <xf numFmtId="40" fontId="23" fillId="0" borderId="15" xfId="1"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xf numFmtId="40" fontId="23" fillId="0" borderId="15" xfId="0" applyNumberFormat="1" applyFont="1" applyBorder="1" applyAlignment="1"/>
    <xf numFmtId="38" fontId="23" fillId="0" borderId="15" xfId="1" applyFont="1" applyFill="1" applyBorder="1" applyAlignment="1" applyProtection="1"/>
    <xf numFmtId="0" fontId="6" fillId="0" borderId="14" xfId="0" applyFont="1" applyBorder="1" applyAlignment="1">
      <alignment horizontal="right"/>
    </xf>
    <xf numFmtId="0" fontId="6" fillId="0" borderId="15" xfId="0" applyFont="1" applyBorder="1" applyAlignment="1">
      <alignment horizontal="right"/>
    </xf>
    <xf numFmtId="0" fontId="23" fillId="0" borderId="15" xfId="0" applyFont="1" applyBorder="1" applyAlignment="1">
      <alignment horizontal="right"/>
    </xf>
    <xf numFmtId="0" fontId="6" fillId="0" borderId="13" xfId="0" applyFont="1" applyBorder="1" applyAlignment="1" applyProtection="1">
      <alignment horizontal="center"/>
      <protection locked="0"/>
    </xf>
    <xf numFmtId="0" fontId="23" fillId="0" borderId="14"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0" fontId="68" fillId="0" borderId="4" xfId="0" applyFont="1" applyBorder="1" applyAlignment="1">
      <alignment horizontal="left" vertical="center" wrapText="1"/>
    </xf>
    <xf numFmtId="0" fontId="68" fillId="0" borderId="13" xfId="0" applyFont="1" applyBorder="1" applyAlignment="1">
      <alignment horizontal="left" vertical="center" wrapText="1"/>
    </xf>
    <xf numFmtId="0" fontId="16" fillId="0" borderId="14" xfId="0" applyFont="1" applyFill="1" applyBorder="1" applyAlignment="1">
      <alignment horizontal="center" vertical="center"/>
    </xf>
    <xf numFmtId="0" fontId="16" fillId="0" borderId="10" xfId="0" applyFont="1" applyFill="1" applyBorder="1" applyAlignment="1">
      <alignment horizontal="center" vertical="center"/>
    </xf>
    <xf numFmtId="38" fontId="23" fillId="0" borderId="0" xfId="2" applyFont="1" applyFill="1" applyBorder="1" applyAlignment="1" applyProtection="1">
      <alignment horizontal="right"/>
    </xf>
    <xf numFmtId="0" fontId="9" fillId="0" borderId="11" xfId="0" applyFont="1" applyBorder="1" applyAlignment="1">
      <alignment horizontal="center" vertical="center" wrapText="1"/>
    </xf>
    <xf numFmtId="38" fontId="23" fillId="8" borderId="0" xfId="2" applyFont="1" applyFill="1" applyBorder="1" applyAlignment="1" applyProtection="1">
      <alignment horizontal="right"/>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Fill="1" applyBorder="1" applyAlignment="1" applyProtection="1">
      <alignment horizontal="center"/>
      <protection locked="0"/>
    </xf>
    <xf numFmtId="38" fontId="6" fillId="0" borderId="0" xfId="2" applyFont="1" applyFill="1" applyBorder="1" applyAlignment="1" applyProtection="1">
      <alignment horizontal="center"/>
    </xf>
    <xf numFmtId="38" fontId="39" fillId="0" borderId="0" xfId="2" applyFont="1" applyBorder="1" applyAlignment="1" applyProtection="1">
      <alignment horizontal="center" vertical="center"/>
    </xf>
    <xf numFmtId="0" fontId="39" fillId="0" borderId="0" xfId="0" applyFont="1" applyAlignment="1">
      <alignment vertical="center"/>
    </xf>
    <xf numFmtId="38" fontId="43" fillId="0" borderId="0" xfId="2" applyFont="1" applyBorder="1" applyAlignment="1" applyProtection="1">
      <alignment horizontal="center"/>
    </xf>
    <xf numFmtId="38" fontId="43"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45" fillId="0" borderId="0" xfId="0" applyFont="1" applyAlignment="1">
      <alignment vertical="center"/>
    </xf>
    <xf numFmtId="38" fontId="6"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xf>
    <xf numFmtId="38" fontId="6" fillId="0" borderId="0" xfId="2" applyFont="1" applyFill="1" applyBorder="1" applyAlignment="1" applyProtection="1">
      <alignment horizontal="center" wrapText="1"/>
    </xf>
    <xf numFmtId="38" fontId="23" fillId="0" borderId="0" xfId="2" applyFont="1" applyBorder="1" applyAlignment="1" applyProtection="1">
      <alignment horizontal="center" vertical="center"/>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0" fontId="48" fillId="0" borderId="0" xfId="0" applyFont="1" applyAlignment="1"/>
    <xf numFmtId="0" fontId="0" fillId="0" borderId="0" xfId="0" applyAlignment="1"/>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40" fontId="23" fillId="0" borderId="15" xfId="2" applyNumberFormat="1" applyFont="1" applyFill="1" applyBorder="1" applyAlignment="1" applyProtection="1">
      <alignment horizontal="right"/>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38" fontId="23" fillId="0" borderId="15" xfId="2" applyFont="1" applyFill="1" applyBorder="1" applyAlignment="1" applyProtection="1">
      <alignment horizontal="right"/>
    </xf>
    <xf numFmtId="176" fontId="6" fillId="4" borderId="15" xfId="2" applyNumberFormat="1" applyFont="1" applyFill="1" applyBorder="1" applyAlignment="1"/>
    <xf numFmtId="178" fontId="6" fillId="4" borderId="15" xfId="2" applyNumberFormat="1" applyFont="1" applyFill="1" applyBorder="1" applyAlignment="1"/>
    <xf numFmtId="40" fontId="23" fillId="0" borderId="15" xfId="2" applyNumberFormat="1" applyFont="1" applyFill="1" applyBorder="1" applyAlignment="1" applyProtection="1"/>
    <xf numFmtId="38" fontId="23" fillId="0" borderId="15" xfId="2" applyFont="1" applyFill="1" applyBorder="1" applyAlignment="1" applyProtection="1"/>
    <xf numFmtId="38" fontId="23" fillId="0" borderId="14" xfId="2" applyFont="1" applyFill="1" applyBorder="1" applyAlignment="1" applyProtection="1">
      <alignment horizontal="right"/>
    </xf>
    <xf numFmtId="0" fontId="16" fillId="0" borderId="14" xfId="0" applyFont="1" applyFill="1" applyBorder="1" applyAlignment="1">
      <alignment horizontal="left" vertical="center"/>
    </xf>
    <xf numFmtId="0" fontId="16" fillId="0" borderId="10" xfId="0" applyFont="1" applyFill="1" applyBorder="1" applyAlignment="1">
      <alignment horizontal="left" vertical="center"/>
    </xf>
    <xf numFmtId="0" fontId="39" fillId="0" borderId="0" xfId="0" applyFont="1" applyAlignment="1">
      <alignment horizontal="distributed"/>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38" fontId="39" fillId="0" borderId="0" xfId="2" applyFont="1" applyBorder="1" applyAlignment="1" applyProtection="1">
      <alignment horizontal="center"/>
    </xf>
    <xf numFmtId="0" fontId="13" fillId="9" borderId="0" xfId="0" applyFont="1" applyFill="1" applyAlignment="1">
      <alignment vertical="center" wrapText="1"/>
    </xf>
    <xf numFmtId="0" fontId="13" fillId="9" borderId="9" xfId="0" applyFont="1" applyFill="1" applyBorder="1" applyAlignment="1">
      <alignment vertical="center" wrapText="1"/>
    </xf>
    <xf numFmtId="38" fontId="23" fillId="9" borderId="0" xfId="2" applyFont="1" applyFill="1" applyBorder="1" applyAlignment="1" applyProtection="1"/>
    <xf numFmtId="38" fontId="6" fillId="9" borderId="0" xfId="2" applyFont="1" applyFill="1" applyBorder="1" applyAlignment="1" applyProtection="1">
      <alignment horizontal="center"/>
    </xf>
    <xf numFmtId="0" fontId="7" fillId="9" borderId="0" xfId="0" applyFont="1" applyFill="1" applyAlignment="1">
      <alignment horizontal="left"/>
    </xf>
    <xf numFmtId="38" fontId="6" fillId="9" borderId="0" xfId="2" applyFont="1" applyFill="1" applyBorder="1" applyAlignment="1" applyProtection="1">
      <alignment horizontal="center"/>
      <protection locked="0"/>
    </xf>
    <xf numFmtId="0" fontId="8" fillId="9" borderId="0" xfId="0" applyFont="1" applyFill="1" applyAlignment="1">
      <alignment horizontal="distributed"/>
    </xf>
    <xf numFmtId="0" fontId="6" fillId="9" borderId="0" xfId="0" applyFont="1" applyFill="1" applyAlignment="1">
      <alignment horizontal="right"/>
    </xf>
    <xf numFmtId="38" fontId="23" fillId="9" borderId="0" xfId="2" applyFont="1" applyFill="1" applyBorder="1" applyAlignment="1" applyProtection="1">
      <alignment horizontal="center"/>
    </xf>
    <xf numFmtId="38" fontId="23" fillId="0" borderId="0" xfId="7" applyFont="1" applyFill="1" applyBorder="1" applyAlignment="1" applyProtection="1">
      <alignment vertical="center"/>
    </xf>
    <xf numFmtId="0" fontId="21" fillId="2" borderId="0" xfId="4" applyFont="1" applyFill="1" applyAlignment="1">
      <alignment horizontal="right" vertical="center"/>
    </xf>
    <xf numFmtId="0" fontId="21" fillId="2" borderId="0" xfId="4" applyFont="1" applyFill="1" applyAlignment="1">
      <alignment horizontal="center"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10" fillId="10" borderId="0" xfId="0" applyFont="1" applyFill="1" applyAlignment="1">
      <alignment horizontal="right"/>
    </xf>
    <xf numFmtId="0" fontId="10" fillId="0" borderId="0" xfId="0" applyFont="1" applyAlignment="1">
      <alignment horizontal="right"/>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shrinkToFit="1"/>
      <protection locked="0"/>
    </xf>
    <xf numFmtId="0" fontId="34" fillId="5" borderId="15" xfId="0" applyFont="1" applyFill="1" applyBorder="1" applyAlignment="1">
      <alignment horizontal="center" vertical="center"/>
    </xf>
    <xf numFmtId="0" fontId="34" fillId="5" borderId="1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45" fillId="0" borderId="11" xfId="0" applyFont="1" applyBorder="1" applyAlignment="1">
      <alignment horizontal="center" vertical="center"/>
    </xf>
    <xf numFmtId="0" fontId="59" fillId="0" borderId="7" xfId="0" applyFont="1" applyBorder="1"/>
    <xf numFmtId="0" fontId="59" fillId="0" borderId="5" xfId="0" applyFont="1" applyBorder="1"/>
    <xf numFmtId="0" fontId="66" fillId="0" borderId="97" xfId="0" applyFont="1" applyBorder="1" applyAlignment="1">
      <alignment horizontal="center" vertical="center"/>
    </xf>
    <xf numFmtId="0" fontId="66" fillId="0" borderId="96"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1" xfId="0" applyFont="1" applyBorder="1" applyAlignment="1">
      <alignment horizontal="left" vertical="center" wrapText="1"/>
    </xf>
    <xf numFmtId="0" fontId="31" fillId="0" borderId="75" xfId="0" applyFont="1" applyBorder="1" applyAlignment="1">
      <alignment horizontal="left" vertical="center"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177" fontId="6" fillId="0" borderId="50" xfId="0" applyNumberFormat="1" applyFont="1" applyBorder="1" applyProtection="1">
      <protection locked="0"/>
    </xf>
    <xf numFmtId="177" fontId="6" fillId="0" borderId="48" xfId="0" applyNumberFormat="1" applyFont="1" applyBorder="1"/>
    <xf numFmtId="177" fontId="6" fillId="0" borderId="50" xfId="0" applyNumberFormat="1" applyFont="1" applyBorder="1"/>
    <xf numFmtId="38" fontId="6" fillId="0" borderId="0" xfId="2" applyFont="1" applyFill="1" applyBorder="1" applyAlignment="1" applyProtection="1">
      <alignment shrinkToFit="1"/>
    </xf>
    <xf numFmtId="0" fontId="6" fillId="0" borderId="0" xfId="0" applyFont="1"/>
    <xf numFmtId="0" fontId="9" fillId="0" borderId="0" xfId="0" applyFont="1"/>
    <xf numFmtId="0" fontId="9" fillId="0" borderId="9" xfId="0" applyFont="1" applyBorder="1"/>
    <xf numFmtId="0" fontId="6" fillId="0" borderId="32" xfId="0" applyFont="1" applyFill="1" applyBorder="1"/>
    <xf numFmtId="0" fontId="6" fillId="0" borderId="29" xfId="0" applyFont="1" applyFill="1" applyBorder="1"/>
    <xf numFmtId="0" fontId="6" fillId="0" borderId="33" xfId="0" applyFont="1" applyFill="1" applyBorder="1"/>
    <xf numFmtId="0" fontId="6" fillId="0" borderId="26" xfId="0" applyFont="1" applyFill="1" applyBorder="1"/>
    <xf numFmtId="0" fontId="6" fillId="0" borderId="24" xfId="0" applyFont="1" applyFill="1" applyBorder="1"/>
    <xf numFmtId="0" fontId="6" fillId="0" borderId="27" xfId="0" applyFont="1" applyFill="1" applyBorder="1"/>
    <xf numFmtId="0" fontId="9" fillId="0" borderId="0" xfId="0" applyFont="1" applyAlignment="1">
      <alignment horizontal="left" vertical="top" wrapText="1"/>
    </xf>
    <xf numFmtId="0" fontId="48" fillId="0" borderId="0" xfId="0" applyFont="1" applyAlignment="1">
      <alignment horizontal="left" vertical="top" wrapText="1"/>
    </xf>
    <xf numFmtId="0" fontId="6" fillId="0" borderId="15" xfId="0" applyFont="1" applyBorder="1"/>
    <xf numFmtId="176" fontId="6" fillId="4" borderId="15" xfId="0" applyNumberFormat="1" applyFont="1" applyFill="1" applyBorder="1"/>
    <xf numFmtId="178" fontId="6" fillId="4" borderId="15" xfId="0" applyNumberFormat="1" applyFont="1" applyFill="1" applyBorder="1"/>
    <xf numFmtId="38" fontId="23" fillId="0" borderId="14" xfId="0" applyNumberFormat="1" applyFont="1" applyBorder="1"/>
    <xf numFmtId="38" fontId="23" fillId="0" borderId="15" xfId="0" applyNumberFormat="1" applyFont="1" applyBorder="1"/>
    <xf numFmtId="40" fontId="23" fillId="0" borderId="15" xfId="0" applyNumberFormat="1" applyFont="1" applyBorder="1"/>
    <xf numFmtId="0" fontId="6" fillId="0" borderId="14" xfId="0" applyFont="1" applyFill="1" applyBorder="1" applyAlignment="1">
      <alignment horizontal="right"/>
    </xf>
    <xf numFmtId="0" fontId="6" fillId="0" borderId="15" xfId="0" applyFont="1" applyFill="1" applyBorder="1" applyAlignment="1">
      <alignment horizontal="right"/>
    </xf>
    <xf numFmtId="38" fontId="39" fillId="0" borderId="0" xfId="2" applyFont="1" applyFill="1" applyBorder="1" applyAlignment="1" applyProtection="1">
      <alignment shrinkToFit="1"/>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right" vertical="center"/>
    </xf>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10" fillId="0" borderId="2" xfId="0" applyFont="1" applyBorder="1" applyAlignment="1"/>
    <xf numFmtId="0" fontId="10" fillId="0" borderId="13" xfId="0" applyFont="1" applyBorder="1" applyAlignment="1"/>
    <xf numFmtId="0" fontId="6" fillId="0" borderId="3" xfId="0" applyFont="1" applyBorder="1" applyAlignment="1">
      <alignment horizontal="right"/>
    </xf>
    <xf numFmtId="0" fontId="6" fillId="0" borderId="12" xfId="0" applyFont="1" applyBorder="1" applyAlignment="1">
      <alignment horizontal="right"/>
    </xf>
    <xf numFmtId="0" fontId="6" fillId="0" borderId="0" xfId="0" applyFont="1" applyAlignment="1">
      <alignment horizontal="distributed" vertical="center"/>
    </xf>
    <xf numFmtId="38" fontId="6" fillId="0" borderId="0" xfId="1" applyFont="1" applyFill="1" applyBorder="1" applyAlignment="1">
      <alignment horizontal="center"/>
    </xf>
    <xf numFmtId="38" fontId="6" fillId="0" borderId="0" xfId="1" applyFont="1" applyFill="1" applyBorder="1" applyAlignment="1">
      <alignment horizontal="right"/>
    </xf>
    <xf numFmtId="38" fontId="6" fillId="0" borderId="0" xfId="1" applyFont="1" applyFill="1" applyBorder="1" applyAlignment="1"/>
    <xf numFmtId="38" fontId="6" fillId="0" borderId="0" xfId="1" applyFont="1" applyBorder="1" applyAlignment="1">
      <alignment horizontal="right"/>
    </xf>
    <xf numFmtId="38" fontId="6" fillId="0" borderId="0" xfId="1" applyFont="1" applyBorder="1" applyAlignment="1"/>
    <xf numFmtId="0" fontId="6" fillId="0" borderId="14"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Border="1" applyAlignment="1">
      <alignment horizont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6" fillId="0" borderId="13" xfId="0" applyFont="1" applyBorder="1" applyAlignment="1">
      <alignment horizontal="left"/>
    </xf>
    <xf numFmtId="176" fontId="23" fillId="0" borderId="0" xfId="1" applyNumberFormat="1" applyFont="1" applyBorder="1" applyAlignment="1" applyProtection="1">
      <alignment horizontal="center" vertical="center" shrinkToFit="1"/>
    </xf>
    <xf numFmtId="38" fontId="6" fillId="0" borderId="0" xfId="1" applyFont="1" applyFill="1" applyBorder="1" applyAlignment="1">
      <alignment horizontal="left"/>
    </xf>
    <xf numFmtId="0" fontId="6" fillId="0" borderId="3" xfId="0" applyFont="1" applyBorder="1" applyAlignment="1">
      <alignment horizontal="center"/>
    </xf>
    <xf numFmtId="0" fontId="6" fillId="0" borderId="12" xfId="0" applyFont="1" applyBorder="1" applyAlignment="1">
      <alignment horizontal="center"/>
    </xf>
  </cellXfs>
  <cellStyles count="12">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通貨" xfId="11" builtinId="7"/>
    <cellStyle name="標準" xfId="0" builtinId="0"/>
    <cellStyle name="標準 2" xfId="3" xr:uid="{00000000-0005-0000-0000-000005000000}"/>
    <cellStyle name="標準 2 2" xfId="10" xr:uid="{00000000-0005-0000-0000-000006000000}"/>
    <cellStyle name="標準 3" xfId="4" xr:uid="{00000000-0005-0000-0000-000007000000}"/>
    <cellStyle name="標準 3 2" xfId="8" xr:uid="{00000000-0005-0000-0000-000008000000}"/>
    <cellStyle name="標準 3 2 2" xfId="9" xr:uid="{00000000-0005-0000-0000-000009000000}"/>
    <cellStyle name="未定義" xfId="5" xr:uid="{00000000-0005-0000-0000-00000A000000}"/>
  </cellStyles>
  <dxfs count="157">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00"/>
        </patternFill>
      </fill>
    </dxf>
    <dxf>
      <fill>
        <patternFill>
          <bgColor rgb="FFFFFF00"/>
        </patternFill>
      </fill>
    </dxf>
    <dxf>
      <fill>
        <patternFill>
          <bgColor rgb="FFFFFF00"/>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theme/theme1.xml" Type="http://schemas.openxmlformats.org/officeDocument/2006/relationships/theme"/><Relationship Id="rId37" Target="styles.xml" Type="http://schemas.openxmlformats.org/officeDocument/2006/relationships/styles"/><Relationship Id="rId38" Target="sharedStrings.xml" Type="http://schemas.openxmlformats.org/officeDocument/2006/relationships/sharedStrings"/><Relationship Id="rId39"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17</xdr:row>
      <xdr:rowOff>82826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6327913" y="621196"/>
          <a:ext cx="5383696" cy="244336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312964</xdr:colOff>
      <xdr:row>18</xdr:row>
      <xdr:rowOff>149677</xdr:rowOff>
    </xdr:from>
    <xdr:to>
      <xdr:col>9</xdr:col>
      <xdr:colOff>1319892</xdr:colOff>
      <xdr:row>22</xdr:row>
      <xdr:rowOff>272144</xdr:rowOff>
    </xdr:to>
    <xdr:sp macro="" textlink="">
      <xdr:nvSpPr>
        <xdr:cNvPr id="2" name="角丸四角形 2">
          <a:extLst>
            <a:ext uri="{FF2B5EF4-FFF2-40B4-BE49-F238E27FC236}">
              <a16:creationId xmlns:a16="http://schemas.microsoft.com/office/drawing/2014/main" id="{13AEE054-FFD4-46E9-8337-FA0752B6BA88}"/>
            </a:ext>
          </a:extLst>
        </xdr:cNvPr>
        <xdr:cNvSpPr/>
      </xdr:nvSpPr>
      <xdr:spPr bwMode="auto">
        <a:xfrm>
          <a:off x="10876189" y="5998027"/>
          <a:ext cx="4435928" cy="157026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twoCellAnchor>
    <xdr:from>
      <xdr:col>5</xdr:col>
      <xdr:colOff>1496788</xdr:colOff>
      <xdr:row>0</xdr:row>
      <xdr:rowOff>122464</xdr:rowOff>
    </xdr:from>
    <xdr:to>
      <xdr:col>10</xdr:col>
      <xdr:colOff>489857</xdr:colOff>
      <xdr:row>5</xdr:row>
      <xdr:rowOff>244928</xdr:rowOff>
    </xdr:to>
    <xdr:sp macro="" textlink="">
      <xdr:nvSpPr>
        <xdr:cNvPr id="3" name="角丸四角形 3">
          <a:extLst>
            <a:ext uri="{FF2B5EF4-FFF2-40B4-BE49-F238E27FC236}">
              <a16:creationId xmlns:a16="http://schemas.microsoft.com/office/drawing/2014/main" id="{9529663F-C2EF-4E5A-9BEE-D75CF07651D8}"/>
            </a:ext>
          </a:extLst>
        </xdr:cNvPr>
        <xdr:cNvSpPr/>
      </xdr:nvSpPr>
      <xdr:spPr bwMode="auto">
        <a:xfrm>
          <a:off x="8631013" y="122464"/>
          <a:ext cx="7432219" cy="126546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kumimoji="1" lang="en-US" altLang="ja-JP" sz="1400">
            <a:effectLst/>
            <a:latin typeface="+mn-lt"/>
            <a:ea typeface="+mn-ea"/>
            <a:cs typeface="+mn-cs"/>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38350" y="2366010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009775" y="2478405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45791E21-5997-479B-9C30-87BE7E7F429B}"/>
            </a:ext>
          </a:extLst>
        </xdr:cNvPr>
        <xdr:cNvSpPr/>
      </xdr:nvSpPr>
      <xdr:spPr bwMode="auto">
        <a:xfrm>
          <a:off x="6850380" y="68580"/>
          <a:ext cx="3162300" cy="48006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D76D1B31-F0C9-4561-9778-E2FEAA601E84}"/>
            </a:ext>
          </a:extLst>
        </xdr:cNvPr>
        <xdr:cNvSpPr/>
      </xdr:nvSpPr>
      <xdr:spPr bwMode="auto">
        <a:xfrm>
          <a:off x="6050288" y="528828"/>
          <a:ext cx="5386513" cy="268374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2" name="角丸四角形 3">
          <a:extLst>
            <a:ext uri="{FF2B5EF4-FFF2-40B4-BE49-F238E27FC236}">
              <a16:creationId xmlns:a16="http://schemas.microsoft.com/office/drawing/2014/main" id="{943D40AF-2A15-4781-BB73-7A4BE2700EB3}"/>
            </a:ext>
          </a:extLst>
        </xdr:cNvPr>
        <xdr:cNvSpPr/>
      </xdr:nvSpPr>
      <xdr:spPr bwMode="auto">
        <a:xfrm>
          <a:off x="6823037" y="199801"/>
          <a:ext cx="5824482" cy="97367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3" name="角丸四角形 4">
          <a:extLst>
            <a:ext uri="{FF2B5EF4-FFF2-40B4-BE49-F238E27FC236}">
              <a16:creationId xmlns:a16="http://schemas.microsoft.com/office/drawing/2014/main" id="{C661CA73-AE91-43F1-B0E9-CB6A4FBBDF82}"/>
            </a:ext>
          </a:extLst>
        </xdr:cNvPr>
        <xdr:cNvSpPr/>
      </xdr:nvSpPr>
      <xdr:spPr bwMode="auto">
        <a:xfrm>
          <a:off x="7639162" y="4899660"/>
          <a:ext cx="4420240" cy="152512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540D578E-E9A5-420D-B718-D67FD2993F0A}"/>
            </a:ext>
          </a:extLst>
        </xdr:cNvPr>
        <xdr:cNvSpPr txBox="1"/>
      </xdr:nvSpPr>
      <xdr:spPr>
        <a:xfrm>
          <a:off x="2026920" y="24056340"/>
          <a:ext cx="150114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950ADE2-6F4C-498B-BAE1-F66FE169A751}"/>
            </a:ext>
          </a:extLst>
        </xdr:cNvPr>
        <xdr:cNvSpPr txBox="1"/>
      </xdr:nvSpPr>
      <xdr:spPr>
        <a:xfrm>
          <a:off x="2004060" y="24056340"/>
          <a:ext cx="149352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6.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7.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2"/>
  <cols>
    <col min="1" max="1" width="1.88671875" style="97" customWidth="1"/>
    <col min="2" max="2" width="69" style="97" customWidth="1"/>
    <col min="3" max="10" width="9.21875" style="97" customWidth="1"/>
    <col min="11" max="11" width="10" style="97" bestFit="1" customWidth="1"/>
    <col min="12" max="16384" width="9" style="97"/>
  </cols>
  <sheetData>
    <row r="1" spans="2:11" ht="14.4">
      <c r="B1" s="72" t="s">
        <v>0</v>
      </c>
    </row>
    <row r="2" spans="2:11">
      <c r="B2" s="280"/>
      <c r="C2" s="281" t="s">
        <v>1</v>
      </c>
      <c r="D2" s="282"/>
      <c r="E2" s="282"/>
      <c r="F2" s="283"/>
      <c r="G2" s="281" t="s">
        <v>2</v>
      </c>
      <c r="H2" s="282"/>
      <c r="I2" s="282"/>
      <c r="J2" s="283"/>
      <c r="K2" s="284" t="s">
        <v>3</v>
      </c>
    </row>
    <row r="3" spans="2:11" ht="26.4">
      <c r="B3" s="285"/>
      <c r="C3" s="286" t="s">
        <v>4</v>
      </c>
      <c r="D3" s="287"/>
      <c r="F3" s="288" t="s">
        <v>5</v>
      </c>
      <c r="G3" s="286" t="s">
        <v>6</v>
      </c>
      <c r="H3" s="287"/>
      <c r="J3" s="288" t="s">
        <v>5</v>
      </c>
      <c r="K3" s="280" t="s">
        <v>7</v>
      </c>
    </row>
    <row r="4" spans="2:11">
      <c r="B4" s="289"/>
      <c r="C4" s="290"/>
      <c r="D4" s="284" t="s">
        <v>8</v>
      </c>
      <c r="E4" s="284" t="s">
        <v>9</v>
      </c>
      <c r="F4" s="291"/>
      <c r="G4" s="290"/>
      <c r="H4" s="284" t="s">
        <v>8</v>
      </c>
      <c r="I4" s="284" t="s">
        <v>9</v>
      </c>
      <c r="J4" s="291"/>
      <c r="K4" s="292"/>
    </row>
    <row r="5" spans="2:11">
      <c r="B5" s="293" t="s">
        <v>10</v>
      </c>
      <c r="C5" s="294"/>
      <c r="D5" s="294"/>
      <c r="E5" s="294"/>
      <c r="F5" s="294"/>
      <c r="G5" s="294"/>
      <c r="H5" s="294"/>
      <c r="I5" s="294"/>
      <c r="J5" s="294"/>
      <c r="K5" s="295"/>
    </row>
    <row r="6" spans="2:11">
      <c r="B6" s="296" t="s">
        <v>11</v>
      </c>
      <c r="C6" s="284" t="s">
        <v>12</v>
      </c>
      <c r="D6" s="284" t="s">
        <v>12</v>
      </c>
      <c r="E6" s="284" t="s">
        <v>12</v>
      </c>
      <c r="F6" s="294"/>
      <c r="G6" s="284" t="s">
        <v>12</v>
      </c>
      <c r="H6" s="284" t="s">
        <v>12</v>
      </c>
      <c r="I6" s="284" t="s">
        <v>12</v>
      </c>
      <c r="J6" s="294"/>
      <c r="K6" s="297" t="s">
        <v>12</v>
      </c>
    </row>
    <row r="7" spans="2:11">
      <c r="B7" s="296" t="s">
        <v>13</v>
      </c>
      <c r="C7" s="284" t="s">
        <v>12</v>
      </c>
      <c r="D7" s="284" t="s">
        <v>12</v>
      </c>
      <c r="E7" s="284" t="s">
        <v>12</v>
      </c>
      <c r="F7" s="294"/>
      <c r="G7" s="284" t="s">
        <v>12</v>
      </c>
      <c r="H7" s="284" t="s">
        <v>12</v>
      </c>
      <c r="I7" s="284" t="s">
        <v>12</v>
      </c>
      <c r="J7" s="294"/>
      <c r="K7" s="297" t="s">
        <v>12</v>
      </c>
    </row>
    <row r="8" spans="2:11">
      <c r="B8" s="296" t="s">
        <v>14</v>
      </c>
      <c r="C8" s="284" t="s">
        <v>12</v>
      </c>
      <c r="D8" s="284" t="s">
        <v>12</v>
      </c>
      <c r="E8" s="284" t="s">
        <v>12</v>
      </c>
      <c r="F8" s="294"/>
      <c r="G8" s="284" t="s">
        <v>12</v>
      </c>
      <c r="H8" s="284" t="s">
        <v>12</v>
      </c>
      <c r="I8" s="284" t="s">
        <v>12</v>
      </c>
      <c r="J8" s="294"/>
      <c r="K8" s="297" t="s">
        <v>12</v>
      </c>
    </row>
    <row r="9" spans="2:11">
      <c r="B9" s="296" t="s">
        <v>15</v>
      </c>
      <c r="C9" s="294"/>
      <c r="D9" s="294"/>
      <c r="E9" s="294"/>
      <c r="F9" s="294"/>
      <c r="G9" s="294"/>
      <c r="H9" s="294"/>
      <c r="I9" s="294"/>
      <c r="J9" s="294"/>
      <c r="K9" s="295"/>
    </row>
    <row r="10" spans="2:11">
      <c r="B10" s="296" t="s">
        <v>16</v>
      </c>
      <c r="C10" s="284" t="s">
        <v>12</v>
      </c>
      <c r="D10" s="284" t="s">
        <v>12</v>
      </c>
      <c r="E10" s="284" t="s">
        <v>12</v>
      </c>
      <c r="F10" s="284"/>
      <c r="G10" s="284" t="s">
        <v>12</v>
      </c>
      <c r="H10" s="284" t="s">
        <v>12</v>
      </c>
      <c r="I10" s="284" t="s">
        <v>12</v>
      </c>
      <c r="J10" s="284"/>
      <c r="K10" s="297" t="s">
        <v>12</v>
      </c>
    </row>
    <row r="11" spans="2:11">
      <c r="B11" s="296" t="s">
        <v>17</v>
      </c>
      <c r="C11" s="284" t="s">
        <v>12</v>
      </c>
      <c r="D11" s="284" t="s">
        <v>12</v>
      </c>
      <c r="E11" s="284" t="s">
        <v>12</v>
      </c>
      <c r="F11" s="284" t="s">
        <v>12</v>
      </c>
      <c r="G11" s="284" t="s">
        <v>12</v>
      </c>
      <c r="H11" s="284" t="s">
        <v>12</v>
      </c>
      <c r="I11" s="284" t="s">
        <v>12</v>
      </c>
      <c r="J11" s="284" t="s">
        <v>12</v>
      </c>
      <c r="K11" s="297" t="s">
        <v>12</v>
      </c>
    </row>
    <row r="12" spans="2:11">
      <c r="B12" s="296" t="s">
        <v>18</v>
      </c>
      <c r="C12" s="284" t="s">
        <v>12</v>
      </c>
      <c r="D12" s="284" t="s">
        <v>12</v>
      </c>
      <c r="E12" s="284" t="s">
        <v>12</v>
      </c>
      <c r="F12" s="294"/>
      <c r="G12" s="284" t="s">
        <v>12</v>
      </c>
      <c r="H12" s="284" t="s">
        <v>12</v>
      </c>
      <c r="I12" s="284" t="s">
        <v>12</v>
      </c>
      <c r="J12" s="294"/>
      <c r="K12" s="297" t="s">
        <v>12</v>
      </c>
    </row>
    <row r="13" spans="2:11">
      <c r="B13" s="296" t="s">
        <v>19</v>
      </c>
      <c r="C13" s="284"/>
      <c r="D13" s="284"/>
      <c r="E13" s="284"/>
      <c r="F13" s="294"/>
      <c r="G13" s="284"/>
      <c r="H13" s="284"/>
      <c r="I13" s="284"/>
      <c r="J13" s="294"/>
      <c r="K13" s="295"/>
    </row>
    <row r="14" spans="2:11">
      <c r="B14" s="296" t="s">
        <v>20</v>
      </c>
      <c r="C14" s="284" t="s">
        <v>12</v>
      </c>
      <c r="D14" s="284" t="s">
        <v>12</v>
      </c>
      <c r="E14" s="284" t="s">
        <v>12</v>
      </c>
      <c r="F14" s="294"/>
      <c r="G14" s="284" t="s">
        <v>12</v>
      </c>
      <c r="H14" s="284" t="s">
        <v>12</v>
      </c>
      <c r="I14" s="284" t="s">
        <v>12</v>
      </c>
      <c r="J14" s="294"/>
      <c r="K14" s="297" t="s">
        <v>12</v>
      </c>
    </row>
    <row r="15" spans="2:11">
      <c r="B15" s="296" t="s">
        <v>21</v>
      </c>
      <c r="C15" s="284" t="s">
        <v>12</v>
      </c>
      <c r="D15" s="284" t="s">
        <v>12</v>
      </c>
      <c r="E15" s="284" t="s">
        <v>12</v>
      </c>
      <c r="F15" s="294"/>
      <c r="G15" s="284" t="s">
        <v>12</v>
      </c>
      <c r="H15" s="284" t="s">
        <v>12</v>
      </c>
      <c r="I15" s="284" t="s">
        <v>12</v>
      </c>
      <c r="J15" s="294"/>
      <c r="K15" s="297" t="s">
        <v>12</v>
      </c>
    </row>
    <row r="16" spans="2:11">
      <c r="B16" s="296" t="s">
        <v>22</v>
      </c>
      <c r="C16" s="284" t="s">
        <v>12</v>
      </c>
      <c r="D16" s="284" t="s">
        <v>12</v>
      </c>
      <c r="E16" s="284" t="s">
        <v>12</v>
      </c>
      <c r="F16" s="294"/>
      <c r="G16" s="284" t="s">
        <v>12</v>
      </c>
      <c r="H16" s="284" t="s">
        <v>12</v>
      </c>
      <c r="I16" s="284" t="s">
        <v>12</v>
      </c>
      <c r="J16" s="294"/>
      <c r="K16" s="297" t="s">
        <v>12</v>
      </c>
    </row>
    <row r="17" spans="2:11">
      <c r="B17" s="296" t="s">
        <v>23</v>
      </c>
      <c r="C17" s="284" t="s">
        <v>12</v>
      </c>
      <c r="D17" s="284" t="s">
        <v>12</v>
      </c>
      <c r="E17" s="284" t="s">
        <v>12</v>
      </c>
      <c r="F17" s="294"/>
      <c r="G17" s="284" t="s">
        <v>12</v>
      </c>
      <c r="H17" s="284" t="s">
        <v>12</v>
      </c>
      <c r="I17" s="284" t="s">
        <v>12</v>
      </c>
      <c r="J17" s="294"/>
      <c r="K17" s="297" t="s">
        <v>12</v>
      </c>
    </row>
    <row r="18" spans="2:11">
      <c r="B18" s="296" t="s">
        <v>24</v>
      </c>
      <c r="C18" s="284" t="s">
        <v>12</v>
      </c>
      <c r="D18" s="284" t="s">
        <v>12</v>
      </c>
      <c r="E18" s="284" t="s">
        <v>12</v>
      </c>
      <c r="F18" s="294"/>
      <c r="G18" s="284" t="s">
        <v>12</v>
      </c>
      <c r="H18" s="284" t="s">
        <v>12</v>
      </c>
      <c r="I18" s="284" t="s">
        <v>12</v>
      </c>
      <c r="J18" s="294"/>
      <c r="K18" s="297" t="s">
        <v>12</v>
      </c>
    </row>
    <row r="19" spans="2:11">
      <c r="B19" s="296" t="s">
        <v>25</v>
      </c>
      <c r="C19" s="294"/>
      <c r="D19" s="294"/>
      <c r="E19" s="294"/>
      <c r="F19" s="294"/>
      <c r="G19" s="294"/>
      <c r="H19" s="294"/>
      <c r="I19" s="294"/>
      <c r="J19" s="294"/>
      <c r="K19" s="295"/>
    </row>
    <row r="20" spans="2:11">
      <c r="B20" s="296" t="s">
        <v>26</v>
      </c>
      <c r="C20" s="284" t="s">
        <v>12</v>
      </c>
      <c r="D20" s="284" t="s">
        <v>12</v>
      </c>
      <c r="E20" s="284" t="s">
        <v>12</v>
      </c>
      <c r="F20" s="294"/>
      <c r="G20" s="284" t="s">
        <v>12</v>
      </c>
      <c r="H20" s="284" t="s">
        <v>12</v>
      </c>
      <c r="I20" s="284" t="s">
        <v>12</v>
      </c>
      <c r="J20" s="294"/>
      <c r="K20" s="297" t="s">
        <v>12</v>
      </c>
    </row>
    <row r="21" spans="2:11">
      <c r="B21" s="296" t="s">
        <v>27</v>
      </c>
      <c r="C21" s="284" t="s">
        <v>12</v>
      </c>
      <c r="D21" s="284" t="s">
        <v>12</v>
      </c>
      <c r="E21" s="284" t="s">
        <v>12</v>
      </c>
      <c r="F21" s="294"/>
      <c r="G21" s="284" t="s">
        <v>12</v>
      </c>
      <c r="H21" s="284" t="s">
        <v>12</v>
      </c>
      <c r="I21" s="284" t="s">
        <v>12</v>
      </c>
      <c r="J21" s="294"/>
      <c r="K21" s="297" t="s">
        <v>12</v>
      </c>
    </row>
    <row r="22" spans="2:11">
      <c r="B22" s="296" t="s">
        <v>28</v>
      </c>
      <c r="C22" s="284" t="s">
        <v>12</v>
      </c>
      <c r="D22" s="284" t="s">
        <v>12</v>
      </c>
      <c r="E22" s="284" t="s">
        <v>12</v>
      </c>
      <c r="F22" s="294"/>
      <c r="G22" s="284" t="s">
        <v>12</v>
      </c>
      <c r="H22" s="284" t="s">
        <v>12</v>
      </c>
      <c r="I22" s="284" t="s">
        <v>12</v>
      </c>
      <c r="J22" s="294"/>
      <c r="K22" s="297" t="s">
        <v>12</v>
      </c>
    </row>
    <row r="23" spans="2:11">
      <c r="B23" s="293"/>
      <c r="C23" s="294"/>
      <c r="D23" s="294"/>
      <c r="E23" s="294"/>
      <c r="F23" s="294"/>
      <c r="G23" s="294"/>
      <c r="H23" s="294"/>
      <c r="I23" s="294"/>
      <c r="J23" s="294"/>
      <c r="K23" s="295"/>
    </row>
    <row r="24" spans="2:11">
      <c r="B24" s="293" t="s">
        <v>29</v>
      </c>
      <c r="C24" s="294"/>
      <c r="D24" s="294"/>
      <c r="E24" s="294"/>
      <c r="F24" s="294"/>
      <c r="G24" s="294"/>
      <c r="H24" s="294"/>
      <c r="I24" s="294"/>
      <c r="J24" s="294"/>
      <c r="K24" s="295"/>
    </row>
    <row r="25" spans="2:11">
      <c r="B25" s="296" t="s">
        <v>30</v>
      </c>
      <c r="C25" s="294"/>
      <c r="D25" s="294"/>
      <c r="E25" s="294"/>
      <c r="F25" s="294"/>
      <c r="G25" s="294"/>
      <c r="H25" s="294"/>
      <c r="I25" s="294"/>
      <c r="J25" s="294"/>
      <c r="K25" s="297"/>
    </row>
    <row r="26" spans="2:11">
      <c r="B26" s="296" t="s">
        <v>31</v>
      </c>
      <c r="C26" s="284" t="s">
        <v>12</v>
      </c>
      <c r="D26" s="284" t="s">
        <v>12</v>
      </c>
      <c r="E26" s="284" t="s">
        <v>12</v>
      </c>
      <c r="F26" s="284" t="s">
        <v>12</v>
      </c>
      <c r="G26" s="284" t="s">
        <v>12</v>
      </c>
      <c r="H26" s="284" t="s">
        <v>12</v>
      </c>
      <c r="I26" s="284" t="s">
        <v>12</v>
      </c>
      <c r="J26" s="284" t="s">
        <v>12</v>
      </c>
      <c r="K26" s="297" t="s">
        <v>12</v>
      </c>
    </row>
    <row r="27" spans="2:11">
      <c r="B27" s="296" t="s">
        <v>32</v>
      </c>
      <c r="C27" s="284" t="s">
        <v>12</v>
      </c>
      <c r="D27" s="284" t="s">
        <v>12</v>
      </c>
      <c r="E27" s="284" t="s">
        <v>12</v>
      </c>
      <c r="F27" s="284" t="s">
        <v>12</v>
      </c>
      <c r="G27" s="284" t="s">
        <v>12</v>
      </c>
      <c r="H27" s="284" t="s">
        <v>12</v>
      </c>
      <c r="I27" s="284" t="s">
        <v>12</v>
      </c>
      <c r="J27" s="284" t="s">
        <v>12</v>
      </c>
      <c r="K27" s="297" t="s">
        <v>12</v>
      </c>
    </row>
  </sheetData>
  <phoneticPr fontId="4"/>
  <printOptions horizontalCentered="1"/>
  <pageMargins left="0.51181102362204722" right="0.51181102362204722" top="0.74803149606299213" bottom="0.74803149606299213" header="0.31496062992125984" footer="0.31496062992125984"/>
  <pageSetup paperSize="9" scale="8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L58"/>
  <sheetViews>
    <sheetView showZeros="0" view="pageBreakPreview" topLeftCell="C1" zoomScaleNormal="100" zoomScaleSheetLayoutView="100" workbookViewId="0">
      <selection activeCell="F5" sqref="F5"/>
    </sheetView>
  </sheetViews>
  <sheetFormatPr defaultColWidth="9" defaultRowHeight="15" customHeight="1"/>
  <cols>
    <col min="1" max="1" width="19.44140625" style="395" bestFit="1" customWidth="1"/>
    <col min="2" max="2" width="15.44140625" style="395" customWidth="1"/>
    <col min="3" max="3" width="13.77734375" style="395" customWidth="1"/>
    <col min="4" max="5" width="9.33203125" style="395" customWidth="1"/>
    <col min="6" max="6" width="10.66406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999" t="s">
        <v>274</v>
      </c>
      <c r="B1" s="999"/>
      <c r="C1" s="999"/>
      <c r="U1" s="455"/>
      <c r="V1" s="455"/>
    </row>
    <row r="2" spans="1:37" s="363" customFormat="1" ht="14.4">
      <c r="C2" s="454"/>
      <c r="U2" s="437"/>
      <c r="V2" s="396"/>
    </row>
    <row r="3" spans="1:37" ht="24.9" customHeight="1">
      <c r="C3" s="1000" t="s">
        <v>275</v>
      </c>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1001" t="s">
        <v>277</v>
      </c>
      <c r="B5" s="1001"/>
      <c r="C5" s="1001"/>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450"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450" t="s">
        <v>279</v>
      </c>
      <c r="B8" s="890"/>
      <c r="C8" s="891"/>
      <c r="D8" s="891"/>
      <c r="E8" s="891"/>
      <c r="F8" s="551" t="s">
        <v>280</v>
      </c>
      <c r="G8" s="550"/>
      <c r="H8" s="440"/>
      <c r="I8" s="1002" t="s">
        <v>281</v>
      </c>
      <c r="J8" s="1003"/>
      <c r="K8" s="1004"/>
      <c r="L8" s="1005"/>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996"/>
      <c r="C9" s="997"/>
      <c r="D9" s="997"/>
      <c r="E9" s="997"/>
      <c r="F9" s="997"/>
      <c r="G9" s="998"/>
      <c r="H9" s="440"/>
      <c r="I9" s="1002" t="s">
        <v>283</v>
      </c>
      <c r="J9" s="1003"/>
      <c r="K9" s="1004"/>
      <c r="L9" s="1005"/>
      <c r="M9" s="448"/>
      <c r="N9" s="447"/>
      <c r="O9" s="440"/>
      <c r="P9" s="440"/>
      <c r="Q9" s="440"/>
      <c r="S9" s="440"/>
      <c r="T9" s="438"/>
      <c r="U9" s="439"/>
      <c r="V9" s="439"/>
      <c r="W9" s="438"/>
      <c r="X9" s="438"/>
      <c r="Y9" s="438"/>
      <c r="Z9" s="438"/>
      <c r="AA9" s="438"/>
      <c r="AB9" s="438"/>
      <c r="AC9" s="438"/>
      <c r="AD9" s="438"/>
      <c r="AE9" s="438"/>
    </row>
    <row r="10" spans="1:37" ht="24.9" customHeight="1">
      <c r="A10" s="446" t="s">
        <v>284</v>
      </c>
      <c r="B10" s="445"/>
      <c r="C10" s="449" t="s">
        <v>285</v>
      </c>
      <c r="D10" s="443"/>
      <c r="E10" s="449" t="s">
        <v>249</v>
      </c>
      <c r="F10" s="443"/>
      <c r="G10" s="449"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51" t="s">
        <v>288</v>
      </c>
      <c r="D11" s="996"/>
      <c r="E11" s="997"/>
      <c r="F11" s="997"/>
      <c r="G11" s="998"/>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372"/>
      <c r="U12" s="437"/>
      <c r="W12" s="967"/>
      <c r="X12" s="967"/>
      <c r="Y12" s="967"/>
      <c r="Z12" s="967"/>
      <c r="AA12" s="967"/>
      <c r="AB12" s="967"/>
      <c r="AC12" s="967"/>
      <c r="AD12" s="967"/>
      <c r="AE12" s="967"/>
    </row>
    <row r="13" spans="1:37" ht="14.25" customHeight="1">
      <c r="A13" s="968" t="s">
        <v>289</v>
      </c>
      <c r="B13" s="971" t="s">
        <v>290</v>
      </c>
      <c r="C13" s="972"/>
      <c r="D13" s="935" t="s">
        <v>291</v>
      </c>
      <c r="E13" s="977" t="s">
        <v>292</v>
      </c>
      <c r="F13" s="980" t="s">
        <v>280</v>
      </c>
      <c r="G13" s="980" t="s">
        <v>293</v>
      </c>
      <c r="H13" s="968" t="s">
        <v>294</v>
      </c>
      <c r="I13" s="985"/>
      <c r="J13" s="985"/>
      <c r="K13" s="985"/>
      <c r="L13" s="985"/>
      <c r="M13" s="985"/>
      <c r="N13" s="985"/>
      <c r="O13" s="985"/>
      <c r="P13" s="985"/>
      <c r="Q13" s="985"/>
      <c r="R13" s="985"/>
      <c r="S13" s="985"/>
      <c r="T13" s="985"/>
      <c r="U13" s="987" t="s">
        <v>226</v>
      </c>
      <c r="V13" s="988"/>
      <c r="W13" s="991" t="s">
        <v>227</v>
      </c>
      <c r="X13" s="991"/>
      <c r="Y13" s="991"/>
      <c r="Z13" s="991"/>
      <c r="AA13" s="991"/>
      <c r="AB13" s="991"/>
      <c r="AC13" s="991"/>
      <c r="AD13" s="991"/>
      <c r="AE13" s="992" t="s">
        <v>295</v>
      </c>
    </row>
    <row r="14" spans="1:37" ht="13.5" customHeight="1">
      <c r="A14" s="969"/>
      <c r="B14" s="973"/>
      <c r="C14" s="974"/>
      <c r="D14" s="936"/>
      <c r="E14" s="978"/>
      <c r="F14" s="981"/>
      <c r="G14" s="983"/>
      <c r="H14" s="970"/>
      <c r="I14" s="986"/>
      <c r="J14" s="986"/>
      <c r="K14" s="986"/>
      <c r="L14" s="986"/>
      <c r="M14" s="986"/>
      <c r="N14" s="986"/>
      <c r="O14" s="986"/>
      <c r="P14" s="986"/>
      <c r="Q14" s="986"/>
      <c r="R14" s="986"/>
      <c r="S14" s="986"/>
      <c r="T14" s="986"/>
      <c r="U14" s="989"/>
      <c r="V14" s="990"/>
      <c r="W14" s="995" t="s">
        <v>228</v>
      </c>
      <c r="X14" s="995"/>
      <c r="Y14" s="995"/>
      <c r="Z14" s="995"/>
      <c r="AA14" s="995" t="s">
        <v>229</v>
      </c>
      <c r="AB14" s="995"/>
      <c r="AC14" s="995"/>
      <c r="AD14" s="995"/>
      <c r="AE14" s="993"/>
      <c r="AI14" s="517" t="s">
        <v>296</v>
      </c>
      <c r="AJ14" s="517" t="s">
        <v>297</v>
      </c>
      <c r="AK14" s="517" t="s">
        <v>298</v>
      </c>
    </row>
    <row r="15" spans="1:37" ht="38.1" customHeight="1">
      <c r="A15" s="970"/>
      <c r="B15" s="975"/>
      <c r="C15" s="976"/>
      <c r="D15" s="937"/>
      <c r="E15" s="979"/>
      <c r="F15" s="982"/>
      <c r="G15" s="984"/>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94"/>
      <c r="AI15" s="515" t="str">
        <f>IF(G8="第３種","○","×")</f>
        <v>×</v>
      </c>
      <c r="AJ15" s="515" t="str">
        <f>IF(G8="第４種","○","×")</f>
        <v>×</v>
      </c>
      <c r="AK15" s="515" t="str">
        <f>IF(G8="第５種","○","×")</f>
        <v>×</v>
      </c>
    </row>
    <row r="16" spans="1:37" ht="24.9" customHeight="1" thickBot="1">
      <c r="A16" s="1006"/>
      <c r="B16" s="1008"/>
      <c r="C16" s="1009"/>
      <c r="D16" s="1012"/>
      <c r="E16" s="1012"/>
      <c r="F16" s="1012"/>
      <c r="G16" s="426" t="s">
        <v>237</v>
      </c>
      <c r="H16" s="425"/>
      <c r="I16" s="425"/>
      <c r="J16" s="425"/>
      <c r="K16" s="425"/>
      <c r="L16" s="425"/>
      <c r="M16" s="425"/>
      <c r="N16" s="425"/>
      <c r="O16" s="425"/>
      <c r="P16" s="425"/>
      <c r="Q16" s="425"/>
      <c r="R16" s="425"/>
      <c r="S16" s="425"/>
      <c r="T16" s="424">
        <f>COUNTA(H16:S16)</f>
        <v>0</v>
      </c>
      <c r="U16" s="423"/>
      <c r="V16" s="422"/>
      <c r="W16" s="1014"/>
      <c r="X16" s="1014"/>
      <c r="Y16" s="1014"/>
      <c r="Z16" s="1014"/>
      <c r="AA16" s="1014"/>
      <c r="AB16" s="1014"/>
      <c r="AC16" s="1014"/>
      <c r="AD16" s="1014"/>
      <c r="AE16" s="1015"/>
    </row>
    <row r="17" spans="1:36" ht="24.9" customHeight="1" thickBot="1">
      <c r="A17" s="1007"/>
      <c r="B17" s="1010"/>
      <c r="C17" s="1011"/>
      <c r="D17" s="1013"/>
      <c r="E17" s="1013"/>
      <c r="F17" s="1013"/>
      <c r="G17" s="432" t="s">
        <v>245</v>
      </c>
      <c r="H17" s="420"/>
      <c r="I17" s="420"/>
      <c r="J17" s="420"/>
      <c r="K17" s="420"/>
      <c r="L17" s="420"/>
      <c r="M17" s="420"/>
      <c r="N17" s="420"/>
      <c r="O17" s="420"/>
      <c r="P17" s="420"/>
      <c r="Q17" s="420"/>
      <c r="R17" s="420"/>
      <c r="S17" s="420"/>
      <c r="T17" s="428">
        <f>SUM(H17:S17)</f>
        <v>0</v>
      </c>
      <c r="U17" s="427"/>
      <c r="V17" s="518"/>
      <c r="W17" s="1014"/>
      <c r="X17" s="1014"/>
      <c r="Y17" s="1014"/>
      <c r="Z17" s="1014"/>
      <c r="AA17" s="1014"/>
      <c r="AB17" s="1014"/>
      <c r="AC17" s="1014"/>
      <c r="AD17" s="1014"/>
      <c r="AE17" s="1016"/>
      <c r="AJ17" s="516" t="str">
        <f>IF(COUNTIF(AI15:AK15,"○"),"入力不可","入力可")</f>
        <v>入力可</v>
      </c>
    </row>
    <row r="18" spans="1:36" ht="24.9" customHeight="1">
      <c r="A18" s="1006"/>
      <c r="B18" s="1008"/>
      <c r="C18" s="1009"/>
      <c r="D18" s="1012"/>
      <c r="E18" s="1017"/>
      <c r="F18" s="1012"/>
      <c r="G18" s="426" t="s">
        <v>237</v>
      </c>
      <c r="H18" s="425"/>
      <c r="I18" s="425"/>
      <c r="J18" s="425"/>
      <c r="K18" s="425"/>
      <c r="L18" s="425"/>
      <c r="M18" s="425"/>
      <c r="N18" s="425"/>
      <c r="O18" s="425"/>
      <c r="P18" s="425"/>
      <c r="Q18" s="425"/>
      <c r="R18" s="425"/>
      <c r="S18" s="425"/>
      <c r="T18" s="424">
        <f>COUNTA(H18:S18)</f>
        <v>0</v>
      </c>
      <c r="U18" s="423"/>
      <c r="V18" s="422"/>
      <c r="W18" s="1014"/>
      <c r="X18" s="1014"/>
      <c r="Y18" s="1014"/>
      <c r="Z18" s="1014"/>
      <c r="AA18" s="1014"/>
      <c r="AB18" s="1014"/>
      <c r="AC18" s="1014"/>
      <c r="AD18" s="1014"/>
      <c r="AE18" s="1015"/>
    </row>
    <row r="19" spans="1:36" ht="24.9" customHeight="1" thickBot="1">
      <c r="A19" s="1007"/>
      <c r="B19" s="1010"/>
      <c r="C19" s="1011"/>
      <c r="D19" s="1013"/>
      <c r="E19" s="1018"/>
      <c r="F19" s="1013"/>
      <c r="G19" s="432" t="s">
        <v>245</v>
      </c>
      <c r="H19" s="420"/>
      <c r="I19" s="431"/>
      <c r="J19" s="420"/>
      <c r="K19" s="420"/>
      <c r="L19" s="420"/>
      <c r="M19" s="420"/>
      <c r="N19" s="420"/>
      <c r="O19" s="420"/>
      <c r="P19" s="420"/>
      <c r="Q19" s="420"/>
      <c r="R19" s="420"/>
      <c r="S19" s="420"/>
      <c r="T19" s="428">
        <f>SUM(H19:S19)</f>
        <v>0</v>
      </c>
      <c r="U19" s="427"/>
      <c r="V19" s="427"/>
      <c r="W19" s="1014"/>
      <c r="X19" s="1014"/>
      <c r="Y19" s="1014"/>
      <c r="Z19" s="1014"/>
      <c r="AA19" s="1014"/>
      <c r="AB19" s="1014"/>
      <c r="AC19" s="1014"/>
      <c r="AD19" s="1014"/>
      <c r="AE19" s="1016"/>
    </row>
    <row r="20" spans="1:36" ht="24.9" customHeight="1" thickBot="1">
      <c r="A20" s="1006"/>
      <c r="B20" s="1008"/>
      <c r="C20" s="1009"/>
      <c r="D20" s="1012"/>
      <c r="E20" s="1017"/>
      <c r="F20" s="1012"/>
      <c r="G20" s="430" t="s">
        <v>237</v>
      </c>
      <c r="H20" s="425"/>
      <c r="I20" s="425"/>
      <c r="J20" s="425"/>
      <c r="K20" s="425"/>
      <c r="L20" s="425"/>
      <c r="M20" s="425"/>
      <c r="N20" s="425"/>
      <c r="O20" s="425"/>
      <c r="P20" s="425"/>
      <c r="Q20" s="425"/>
      <c r="R20" s="425"/>
      <c r="S20" s="425"/>
      <c r="T20" s="424">
        <f>COUNTA(H20:S20)</f>
        <v>0</v>
      </c>
      <c r="U20" s="423"/>
      <c r="V20" s="422"/>
      <c r="W20" s="1014"/>
      <c r="X20" s="1014"/>
      <c r="Y20" s="1014"/>
      <c r="Z20" s="1014"/>
      <c r="AA20" s="1014"/>
      <c r="AB20" s="1014"/>
      <c r="AC20" s="1014"/>
      <c r="AD20" s="1014"/>
      <c r="AE20" s="1015"/>
      <c r="AI20" s="521" t="s">
        <v>313</v>
      </c>
      <c r="AJ20" s="520" t="s">
        <v>314</v>
      </c>
    </row>
    <row r="21" spans="1:36" ht="24.9" customHeight="1" thickBot="1">
      <c r="A21" s="1007"/>
      <c r="B21" s="1010"/>
      <c r="C21" s="1011"/>
      <c r="D21" s="1013"/>
      <c r="E21" s="1018"/>
      <c r="F21" s="1013"/>
      <c r="G21" s="429" t="s">
        <v>245</v>
      </c>
      <c r="H21" s="420"/>
      <c r="I21" s="420"/>
      <c r="J21" s="420"/>
      <c r="K21" s="420"/>
      <c r="L21" s="420"/>
      <c r="M21" s="420"/>
      <c r="N21" s="420"/>
      <c r="O21" s="420"/>
      <c r="P21" s="420"/>
      <c r="Q21" s="420"/>
      <c r="R21" s="420"/>
      <c r="S21" s="420"/>
      <c r="T21" s="428">
        <f>SUM(H21:S21)</f>
        <v>0</v>
      </c>
      <c r="U21" s="427"/>
      <c r="V21" s="427"/>
      <c r="W21" s="1014"/>
      <c r="X21" s="1014"/>
      <c r="Y21" s="1014"/>
      <c r="Z21" s="1014"/>
      <c r="AA21" s="1014"/>
      <c r="AB21" s="1014"/>
      <c r="AC21" s="1014"/>
      <c r="AD21" s="1014"/>
      <c r="AE21" s="1016"/>
      <c r="AI21" s="522">
        <f>X27</f>
        <v>0</v>
      </c>
      <c r="AJ21" s="519">
        <f>AB27</f>
        <v>0</v>
      </c>
    </row>
    <row r="22" spans="1:36" ht="24.9" customHeight="1" thickBot="1">
      <c r="A22" s="1006"/>
      <c r="B22" s="1008"/>
      <c r="C22" s="1009"/>
      <c r="D22" s="1012"/>
      <c r="E22" s="1017"/>
      <c r="F22" s="1012"/>
      <c r="G22" s="426" t="s">
        <v>237</v>
      </c>
      <c r="H22" s="425"/>
      <c r="I22" s="425"/>
      <c r="J22" s="425"/>
      <c r="K22" s="425"/>
      <c r="L22" s="425"/>
      <c r="M22" s="425"/>
      <c r="N22" s="425"/>
      <c r="O22" s="425"/>
      <c r="P22" s="425"/>
      <c r="Q22" s="425"/>
      <c r="R22" s="425"/>
      <c r="S22" s="425"/>
      <c r="T22" s="424">
        <f>COUNTA(H22:S22)</f>
        <v>0</v>
      </c>
      <c r="U22" s="423"/>
      <c r="V22" s="422"/>
      <c r="W22" s="1014"/>
      <c r="X22" s="1014"/>
      <c r="Y22" s="1014"/>
      <c r="Z22" s="1014"/>
      <c r="AA22" s="1014"/>
      <c r="AB22" s="1014"/>
      <c r="AC22" s="1014"/>
      <c r="AD22" s="1014"/>
      <c r="AE22" s="1015"/>
      <c r="AI22" s="521" t="s">
        <v>315</v>
      </c>
      <c r="AJ22" s="520" t="s">
        <v>316</v>
      </c>
    </row>
    <row r="23" spans="1:36" ht="24.9" customHeight="1" thickBot="1">
      <c r="A23" s="1007"/>
      <c r="B23" s="1010"/>
      <c r="C23" s="1011"/>
      <c r="D23" s="1013"/>
      <c r="E23" s="1018"/>
      <c r="F23" s="1013"/>
      <c r="G23" s="421" t="s">
        <v>245</v>
      </c>
      <c r="H23" s="420"/>
      <c r="I23" s="420"/>
      <c r="J23" s="420"/>
      <c r="K23" s="420"/>
      <c r="L23" s="420"/>
      <c r="M23" s="420"/>
      <c r="N23" s="420"/>
      <c r="O23" s="420"/>
      <c r="P23" s="419"/>
      <c r="Q23" s="419"/>
      <c r="R23" s="419"/>
      <c r="S23" s="419"/>
      <c r="T23" s="418">
        <f>SUM(H23:S23)</f>
        <v>0</v>
      </c>
      <c r="U23" s="417"/>
      <c r="V23" s="417"/>
      <c r="W23" s="1019"/>
      <c r="X23" s="1019"/>
      <c r="Y23" s="1019"/>
      <c r="Z23" s="1019"/>
      <c r="AA23" s="1019"/>
      <c r="AB23" s="1019"/>
      <c r="AC23" s="1019"/>
      <c r="AD23" s="1019"/>
      <c r="AE23" s="1016"/>
      <c r="AI23" s="522">
        <f>X29</f>
        <v>0</v>
      </c>
      <c r="AJ23" s="523">
        <f>AB29</f>
        <v>0</v>
      </c>
    </row>
    <row r="24" spans="1:36" ht="20.100000000000001" customHeight="1">
      <c r="F24" s="411"/>
      <c r="G24" s="410"/>
      <c r="H24" s="409"/>
      <c r="I24" s="409"/>
      <c r="J24" s="409"/>
      <c r="K24" s="409"/>
      <c r="L24" s="409"/>
      <c r="M24" s="409"/>
      <c r="N24" s="409"/>
      <c r="O24" s="409"/>
      <c r="P24" s="1021" t="s">
        <v>236</v>
      </c>
      <c r="Q24" s="1022"/>
      <c r="R24" s="1025" t="s">
        <v>237</v>
      </c>
      <c r="S24" s="1025"/>
      <c r="T24" s="416">
        <f>T16+T18+T20+T22</f>
        <v>0</v>
      </c>
      <c r="U24" s="415">
        <f>U16+U18+U20+U22</f>
        <v>0</v>
      </c>
      <c r="V24" s="415">
        <f>V16+V18+V20+V22</f>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411"/>
      <c r="G25" s="410"/>
      <c r="H25" s="409"/>
      <c r="I25" s="409"/>
      <c r="J25" s="409"/>
      <c r="K25" s="409"/>
      <c r="L25" s="409"/>
      <c r="M25" s="409"/>
      <c r="N25" s="409"/>
      <c r="O25" s="409"/>
      <c r="P25" s="1023"/>
      <c r="Q25" s="1024"/>
      <c r="R25" s="1026" t="s">
        <v>245</v>
      </c>
      <c r="S25" s="1026"/>
      <c r="T25" s="408">
        <f t="shared" ref="T25:V25" si="0">T17+T19+T21+T23</f>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1030" t="s">
        <v>317</v>
      </c>
      <c r="B27" s="1030"/>
      <c r="C27" s="1030"/>
      <c r="D27" s="1030"/>
      <c r="E27" s="1030"/>
      <c r="F27" s="1030"/>
      <c r="G27" s="1030"/>
      <c r="H27" s="1030"/>
      <c r="I27" s="1030"/>
      <c r="J27" s="1030"/>
      <c r="K27" s="1030"/>
      <c r="L27" s="1030"/>
      <c r="M27" s="1030"/>
      <c r="N27" s="1030"/>
      <c r="O27" s="1030"/>
      <c r="T27" s="1027" t="s">
        <v>318</v>
      </c>
      <c r="U27" s="1028"/>
      <c r="V27" s="1029"/>
      <c r="W27" s="402" t="s">
        <v>166</v>
      </c>
      <c r="X27" s="1020">
        <f>Z25</f>
        <v>0</v>
      </c>
      <c r="Y27" s="1020"/>
      <c r="Z27" s="400" t="s">
        <v>249</v>
      </c>
      <c r="AA27" s="401" t="s">
        <v>250</v>
      </c>
      <c r="AB27" s="1020">
        <f>AD25</f>
        <v>0</v>
      </c>
      <c r="AC27" s="1020"/>
      <c r="AD27" s="400" t="s">
        <v>249</v>
      </c>
    </row>
    <row r="28" spans="1:36" ht="25.5" customHeight="1">
      <c r="A28" s="1030"/>
      <c r="B28" s="1030"/>
      <c r="C28" s="1030"/>
      <c r="D28" s="1030"/>
      <c r="E28" s="1030"/>
      <c r="F28" s="1030"/>
      <c r="G28" s="1030"/>
      <c r="H28" s="1030"/>
      <c r="I28" s="1030"/>
      <c r="J28" s="1030"/>
      <c r="K28" s="1030"/>
      <c r="L28" s="1030"/>
      <c r="M28" s="1030"/>
      <c r="N28" s="1030"/>
      <c r="O28" s="1030"/>
      <c r="T28" s="1031" t="s">
        <v>319</v>
      </c>
      <c r="U28" s="1032"/>
      <c r="V28" s="1033"/>
      <c r="W28" s="1037" t="s">
        <v>171</v>
      </c>
      <c r="X28" s="1039" t="s">
        <v>252</v>
      </c>
      <c r="Y28" s="1039"/>
      <c r="Z28" s="1040"/>
      <c r="AA28" s="1041" t="s">
        <v>172</v>
      </c>
      <c r="AB28" s="1039" t="s">
        <v>253</v>
      </c>
      <c r="AC28" s="1039"/>
      <c r="AD28" s="1040"/>
    </row>
    <row r="29" spans="1:36" ht="45" customHeight="1">
      <c r="A29" s="1030"/>
      <c r="B29" s="1030"/>
      <c r="C29" s="1030"/>
      <c r="D29" s="1030"/>
      <c r="E29" s="1030"/>
      <c r="F29" s="1030"/>
      <c r="G29" s="1030"/>
      <c r="H29" s="1030"/>
      <c r="I29" s="1030"/>
      <c r="J29" s="1030"/>
      <c r="K29" s="1030"/>
      <c r="L29" s="1030"/>
      <c r="M29" s="1030"/>
      <c r="N29" s="1030"/>
      <c r="O29" s="1030"/>
      <c r="T29" s="1034"/>
      <c r="U29" s="1035"/>
      <c r="V29" s="1036"/>
      <c r="W29" s="1038"/>
      <c r="X29" s="1043">
        <f>W25+(X25*2)+(Y25*3)</f>
        <v>0</v>
      </c>
      <c r="Y29" s="1043"/>
      <c r="Z29" s="399" t="s">
        <v>254</v>
      </c>
      <c r="AA29" s="1042"/>
      <c r="AB29" s="1043">
        <f>AA25+(AB25*2)+(AC25*3)</f>
        <v>0</v>
      </c>
      <c r="AC29" s="1043"/>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W28:W29"/>
    <mergeCell ref="X28:Z28"/>
    <mergeCell ref="AA28:AA29"/>
    <mergeCell ref="AB28:AD28"/>
    <mergeCell ref="X29:Y29"/>
    <mergeCell ref="AB29:AC29"/>
    <mergeCell ref="A22:A23"/>
    <mergeCell ref="B22:C23"/>
    <mergeCell ref="D22:D23"/>
    <mergeCell ref="E22:E23"/>
    <mergeCell ref="AB27:AC27"/>
    <mergeCell ref="X27:Y27"/>
    <mergeCell ref="P24:Q25"/>
    <mergeCell ref="R24:S24"/>
    <mergeCell ref="R25:S25"/>
    <mergeCell ref="T27:V27"/>
    <mergeCell ref="Z22:Z23"/>
    <mergeCell ref="AA22:AA23"/>
    <mergeCell ref="AB22:AB23"/>
    <mergeCell ref="AC22:AC23"/>
    <mergeCell ref="A27:O29"/>
    <mergeCell ref="T28:V29"/>
    <mergeCell ref="AD22:AD23"/>
    <mergeCell ref="AE22:AE23"/>
    <mergeCell ref="F22:F23"/>
    <mergeCell ref="W22:W23"/>
    <mergeCell ref="X22:X23"/>
    <mergeCell ref="Y22:Y23"/>
    <mergeCell ref="W20:W21"/>
    <mergeCell ref="Z20:Z21"/>
    <mergeCell ref="AA20:AA21"/>
    <mergeCell ref="AB20:AB21"/>
    <mergeCell ref="AC20:AC21"/>
    <mergeCell ref="A20:A21"/>
    <mergeCell ref="B20:C21"/>
    <mergeCell ref="D20:D21"/>
    <mergeCell ref="E20:E21"/>
    <mergeCell ref="F20:F21"/>
    <mergeCell ref="AD18:AD19"/>
    <mergeCell ref="AE18:AE19"/>
    <mergeCell ref="X20:X21"/>
    <mergeCell ref="Y20:Y21"/>
    <mergeCell ref="AE20:AE21"/>
    <mergeCell ref="AD20:AD21"/>
    <mergeCell ref="AB16:AB17"/>
    <mergeCell ref="AC16:AC17"/>
    <mergeCell ref="AD16:AD17"/>
    <mergeCell ref="AE16:AE17"/>
    <mergeCell ref="A18:A19"/>
    <mergeCell ref="B18:C19"/>
    <mergeCell ref="D18:D19"/>
    <mergeCell ref="E18:E19"/>
    <mergeCell ref="F18:F19"/>
    <mergeCell ref="W18:W19"/>
    <mergeCell ref="X18:X19"/>
    <mergeCell ref="Y18:Y19"/>
    <mergeCell ref="Z18:Z19"/>
    <mergeCell ref="AA18:AA19"/>
    <mergeCell ref="AB18:AB19"/>
    <mergeCell ref="AC18:AC19"/>
    <mergeCell ref="W16:W17"/>
    <mergeCell ref="X16:X17"/>
    <mergeCell ref="Y16:Y17"/>
    <mergeCell ref="Z16:Z17"/>
    <mergeCell ref="AA16:AA17"/>
    <mergeCell ref="A16:A17"/>
    <mergeCell ref="B16:C17"/>
    <mergeCell ref="D16:D17"/>
    <mergeCell ref="E16:E17"/>
    <mergeCell ref="F16:F17"/>
    <mergeCell ref="D11:G11"/>
    <mergeCell ref="A1:C1"/>
    <mergeCell ref="C3:AE3"/>
    <mergeCell ref="A5:C5"/>
    <mergeCell ref="I8:J8"/>
    <mergeCell ref="K8:L8"/>
    <mergeCell ref="B9:G9"/>
    <mergeCell ref="I9:J9"/>
    <mergeCell ref="K9:L9"/>
    <mergeCell ref="B8:E8"/>
    <mergeCell ref="W12:AE12"/>
    <mergeCell ref="A13:A15"/>
    <mergeCell ref="B13:C15"/>
    <mergeCell ref="D13:D15"/>
    <mergeCell ref="E13:E15"/>
    <mergeCell ref="F13:F15"/>
    <mergeCell ref="G13:G15"/>
    <mergeCell ref="H13:T14"/>
    <mergeCell ref="U13:V14"/>
    <mergeCell ref="W13:AD13"/>
    <mergeCell ref="AE13:AE15"/>
    <mergeCell ref="W14:Z14"/>
    <mergeCell ref="AA14:AD14"/>
  </mergeCells>
  <phoneticPr fontId="4"/>
  <conditionalFormatting sqref="A16:B16 A18:B18 A20:B20 A22:B22">
    <cfRule type="containsBlanks" dxfId="149" priority="6" stopIfTrue="1">
      <formula>LEN(TRIM(A16))=0</formula>
    </cfRule>
  </conditionalFormatting>
  <conditionalFormatting sqref="B7:B8 F8:G8 B9:G9 F10 D16:F23 U16:V23">
    <cfRule type="containsBlanks" dxfId="148" priority="7" stopIfTrue="1">
      <formula>LEN(TRIM(B7))=0</formula>
    </cfRule>
  </conditionalFormatting>
  <conditionalFormatting sqref="B10:B11 D10:D11">
    <cfRule type="containsBlanks" dxfId="147" priority="5" stopIfTrue="1">
      <formula>LEN(TRIM(B10))=0</formula>
    </cfRule>
  </conditionalFormatting>
  <conditionalFormatting sqref="H16:S23 W16:AD23">
    <cfRule type="containsBlanks" dxfId="146" priority="3">
      <formula>LEN(TRIM(H16))=0</formula>
    </cfRule>
  </conditionalFormatting>
  <conditionalFormatting sqref="K8:L9">
    <cfRule type="expression" dxfId="145" priority="1">
      <formula>IF($AJ$17="入力不可",TRUE,FALSE)</formula>
    </cfRule>
  </conditionalFormatting>
  <dataValidations count="5">
    <dataValidation type="list" allowBlank="1" showInputMessage="1" sqref="H20:S20 H22:S22 H18:S18 H16:S16" xr:uid="{00000000-0002-0000-0700-000001000000}">
      <formula1>"→,内,救,地,外,小,産,麻,精,選"</formula1>
    </dataValidation>
    <dataValidation type="custom" allowBlank="1" showInputMessage="1" showErrorMessage="1" sqref="AH21" xr:uid="{74F8C11C-BBE6-433B-B91E-D798D2209B8A}">
      <formula1>IF($AJ$17="入力不可",FALSE,TRUE)</formula1>
    </dataValidation>
    <dataValidation type="list" allowBlank="1" showInputMessage="1" showErrorMessage="1" sqref="F16:F23" xr:uid="{00000000-0002-0000-0700-000000000000}">
      <formula1>"第1種,第2種,第3種,第4種,第5種"</formula1>
    </dataValidation>
    <dataValidation type="list" allowBlank="1" showInputMessage="1" showErrorMessage="1" sqref="G8" xr:uid="{17AE09E1-1B37-4FE1-9EE9-E7FB340F0A8A}">
      <formula1>"第１種,第２種,第３種,第４種,第５種"</formula1>
    </dataValidation>
    <dataValidation type="list" allowBlank="1" showInputMessage="1" showErrorMessage="1" errorTitle="!入力不要！" error="地域種別が第３種、第４種及び第５種に該当する場合は入力不要です。" sqref="K8:L9" xr:uid="{9637948C-840E-4977-87D8-D7D837E25DD7}">
      <formula1>"○,×"</formula1>
    </dataValidation>
  </dataValidations>
  <printOptions horizontalCentered="1"/>
  <pageMargins left="0.25" right="0.25" top="0.75" bottom="0.75" header="0.3" footer="0.3"/>
  <pageSetup paperSize="9" scale="5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K95"/>
  <sheetViews>
    <sheetView showZeros="0" view="pageBreakPreview" topLeftCell="B21" zoomScale="115" zoomScaleNormal="100" zoomScaleSheetLayoutView="115" workbookViewId="0">
      <selection activeCell="F28" sqref="F28:F31"/>
    </sheetView>
  </sheetViews>
  <sheetFormatPr defaultColWidth="9" defaultRowHeight="15" customHeight="1"/>
  <cols>
    <col min="1" max="1" width="16.6640625" style="395" bestFit="1" customWidth="1"/>
    <col min="2" max="2" width="19.6640625" style="395" customWidth="1"/>
    <col min="3" max="3" width="13.6640625" style="395" customWidth="1"/>
    <col min="4" max="5" width="9.33203125" style="395" customWidth="1"/>
    <col min="6" max="6" width="9.7773437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999" t="s">
        <v>320</v>
      </c>
      <c r="B1" s="999"/>
      <c r="C1" s="366"/>
      <c r="U1" s="455"/>
      <c r="V1" s="455"/>
    </row>
    <row r="2" spans="1:36" s="363" customFormat="1" ht="14.4">
      <c r="B2" s="454"/>
      <c r="C2" s="454"/>
      <c r="U2" s="437"/>
      <c r="V2" s="396"/>
    </row>
    <row r="3" spans="1:36" ht="24.9" customHeight="1">
      <c r="B3" s="1000" t="s">
        <v>275</v>
      </c>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1001" t="s">
        <v>321</v>
      </c>
      <c r="B5" s="1001"/>
      <c r="C5" s="491"/>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490"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490" t="s">
        <v>279</v>
      </c>
      <c r="B8" s="1048"/>
      <c r="C8" s="1048"/>
      <c r="D8" s="1048"/>
      <c r="E8" s="1048"/>
      <c r="F8" s="551" t="s">
        <v>280</v>
      </c>
      <c r="G8" s="514"/>
      <c r="H8" s="440"/>
      <c r="I8" s="1044" t="s">
        <v>281</v>
      </c>
      <c r="J8" s="1045"/>
      <c r="K8" s="1046"/>
      <c r="L8" s="1047"/>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48"/>
      <c r="C9" s="1048"/>
      <c r="D9" s="1048"/>
      <c r="E9" s="1048"/>
      <c r="F9" s="1048"/>
      <c r="G9" s="1048"/>
      <c r="H9" s="440"/>
      <c r="I9" s="1044" t="s">
        <v>283</v>
      </c>
      <c r="J9" s="1045"/>
      <c r="K9" s="1046"/>
      <c r="L9" s="1047"/>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445"/>
      <c r="C10" s="444" t="s">
        <v>285</v>
      </c>
      <c r="D10" s="443"/>
      <c r="E10" s="444" t="s">
        <v>249</v>
      </c>
      <c r="F10" s="443"/>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997"/>
      <c r="E11" s="997"/>
      <c r="F11" s="997"/>
      <c r="G11" s="998"/>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372"/>
      <c r="C12" s="372"/>
      <c r="U12" s="437"/>
      <c r="W12" s="967"/>
      <c r="X12" s="967"/>
      <c r="Y12" s="967"/>
      <c r="Z12" s="967"/>
      <c r="AA12" s="967"/>
      <c r="AB12" s="967"/>
      <c r="AC12" s="967"/>
      <c r="AD12" s="967"/>
      <c r="AE12" s="967"/>
    </row>
    <row r="13" spans="1:36" ht="14.25" customHeight="1">
      <c r="A13" s="968" t="s">
        <v>323</v>
      </c>
      <c r="B13" s="1049" t="s">
        <v>324</v>
      </c>
      <c r="C13" s="992"/>
      <c r="D13" s="935" t="s">
        <v>291</v>
      </c>
      <c r="E13" s="977" t="s">
        <v>292</v>
      </c>
      <c r="F13" s="980" t="s">
        <v>280</v>
      </c>
      <c r="G13" s="980" t="s">
        <v>293</v>
      </c>
      <c r="H13" s="968" t="s">
        <v>294</v>
      </c>
      <c r="I13" s="985"/>
      <c r="J13" s="985"/>
      <c r="K13" s="985"/>
      <c r="L13" s="985"/>
      <c r="M13" s="985"/>
      <c r="N13" s="985"/>
      <c r="O13" s="985"/>
      <c r="P13" s="985"/>
      <c r="Q13" s="985"/>
      <c r="R13" s="985"/>
      <c r="S13" s="985"/>
      <c r="T13" s="985"/>
      <c r="U13" s="987" t="s">
        <v>226</v>
      </c>
      <c r="V13" s="988"/>
      <c r="W13" s="991" t="s">
        <v>227</v>
      </c>
      <c r="X13" s="991"/>
      <c r="Y13" s="991"/>
      <c r="Z13" s="991"/>
      <c r="AA13" s="991"/>
      <c r="AB13" s="991"/>
      <c r="AC13" s="991"/>
      <c r="AD13" s="991"/>
      <c r="AE13" s="992" t="s">
        <v>295</v>
      </c>
    </row>
    <row r="14" spans="1:36" ht="13.5" customHeight="1">
      <c r="A14" s="969"/>
      <c r="B14" s="1050"/>
      <c r="C14" s="993"/>
      <c r="D14" s="936"/>
      <c r="E14" s="978"/>
      <c r="F14" s="981"/>
      <c r="G14" s="983"/>
      <c r="H14" s="970"/>
      <c r="I14" s="986"/>
      <c r="J14" s="986"/>
      <c r="K14" s="986"/>
      <c r="L14" s="986"/>
      <c r="M14" s="986"/>
      <c r="N14" s="986"/>
      <c r="O14" s="986"/>
      <c r="P14" s="986"/>
      <c r="Q14" s="986"/>
      <c r="R14" s="986"/>
      <c r="S14" s="986"/>
      <c r="T14" s="986"/>
      <c r="U14" s="989"/>
      <c r="V14" s="990"/>
      <c r="W14" s="995" t="s">
        <v>228</v>
      </c>
      <c r="X14" s="995"/>
      <c r="Y14" s="995"/>
      <c r="Z14" s="995"/>
      <c r="AA14" s="995" t="s">
        <v>229</v>
      </c>
      <c r="AB14" s="995"/>
      <c r="AC14" s="995"/>
      <c r="AD14" s="995"/>
      <c r="AE14" s="993"/>
      <c r="AH14" s="517" t="s">
        <v>296</v>
      </c>
      <c r="AI14" s="517" t="s">
        <v>297</v>
      </c>
      <c r="AJ14" s="517" t="s">
        <v>298</v>
      </c>
    </row>
    <row r="15" spans="1:36" ht="38.1" customHeight="1">
      <c r="A15" s="970"/>
      <c r="B15" s="1051"/>
      <c r="C15" s="1052"/>
      <c r="D15" s="937"/>
      <c r="E15" s="979"/>
      <c r="F15" s="982"/>
      <c r="G15" s="984"/>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94"/>
      <c r="AH15" s="515" t="str">
        <f>IF(G8="第３種","○","×")</f>
        <v>×</v>
      </c>
      <c r="AI15" s="515" t="str">
        <f>IF(G8="第４種","○","×")</f>
        <v>×</v>
      </c>
      <c r="AJ15" s="515" t="str">
        <f>IF(G8="第５種","○","×")</f>
        <v>×</v>
      </c>
    </row>
    <row r="16" spans="1:36" ht="24.9" customHeight="1" thickBot="1">
      <c r="A16" s="1053"/>
      <c r="B16" s="1008"/>
      <c r="C16" s="1009"/>
      <c r="D16" s="1012"/>
      <c r="E16" s="1012"/>
      <c r="F16" s="1012"/>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54"/>
      <c r="B17" s="1056"/>
      <c r="C17" s="1057"/>
      <c r="D17" s="1058"/>
      <c r="E17" s="1058"/>
      <c r="F17" s="1058"/>
      <c r="G17" s="480" t="s">
        <v>325</v>
      </c>
      <c r="H17" s="486"/>
      <c r="I17" s="486"/>
      <c r="J17" s="486"/>
      <c r="K17" s="486"/>
      <c r="L17" s="486"/>
      <c r="M17" s="486"/>
      <c r="N17" s="486"/>
      <c r="O17" s="486"/>
      <c r="P17" s="486"/>
      <c r="Q17" s="486"/>
      <c r="R17" s="486"/>
      <c r="S17" s="486"/>
      <c r="T17" s="478">
        <f>SUM(H17:S17)</f>
        <v>0</v>
      </c>
      <c r="U17" s="477"/>
      <c r="V17" s="476"/>
      <c r="W17" s="469"/>
      <c r="X17" s="469"/>
      <c r="Y17" s="469"/>
      <c r="Z17" s="469"/>
      <c r="AA17" s="469"/>
      <c r="AB17" s="469"/>
      <c r="AC17" s="469"/>
      <c r="AD17" s="469"/>
      <c r="AE17" s="468"/>
      <c r="AI17" s="540" t="str">
        <f>IF(COUNTIF(AH15:AJ15,"○"),"入力不可","入力可")</f>
        <v>入力可</v>
      </c>
    </row>
    <row r="18" spans="1:35" ht="24.9" customHeight="1">
      <c r="A18" s="1054"/>
      <c r="B18" s="1056"/>
      <c r="C18" s="1057"/>
      <c r="D18" s="1058"/>
      <c r="E18" s="1058"/>
      <c r="F18" s="1058"/>
      <c r="G18" s="475" t="s">
        <v>326</v>
      </c>
      <c r="H18" s="484"/>
      <c r="I18" s="485"/>
      <c r="J18" s="484"/>
      <c r="K18" s="484"/>
      <c r="L18" s="484"/>
      <c r="M18" s="484"/>
      <c r="N18" s="484"/>
      <c r="O18" s="484"/>
      <c r="P18" s="484"/>
      <c r="Q18" s="484"/>
      <c r="R18" s="484"/>
      <c r="S18" s="484"/>
      <c r="T18" s="472">
        <f>SUM(H18:S18)</f>
        <v>0</v>
      </c>
      <c r="U18" s="471"/>
      <c r="V18" s="470"/>
      <c r="W18" s="469"/>
      <c r="X18" s="469"/>
      <c r="Y18" s="469"/>
      <c r="Z18" s="469"/>
      <c r="AA18" s="469"/>
      <c r="AB18" s="469"/>
      <c r="AC18" s="469"/>
      <c r="AD18" s="469"/>
      <c r="AE18" s="468"/>
    </row>
    <row r="19" spans="1:35" ht="24.9" customHeight="1">
      <c r="A19" s="1055"/>
      <c r="B19" s="1010"/>
      <c r="C19" s="1011"/>
      <c r="D19" s="1013"/>
      <c r="E19" s="1013"/>
      <c r="F19" s="1013"/>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53"/>
      <c r="B20" s="1008"/>
      <c r="C20" s="1009"/>
      <c r="D20" s="1012"/>
      <c r="E20" s="1012"/>
      <c r="F20" s="1012"/>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54"/>
      <c r="B21" s="1056"/>
      <c r="C21" s="1057"/>
      <c r="D21" s="1058"/>
      <c r="E21" s="1058"/>
      <c r="F21" s="1058"/>
      <c r="G21" s="480" t="s">
        <v>325</v>
      </c>
      <c r="H21" s="486"/>
      <c r="I21" s="486"/>
      <c r="J21" s="486"/>
      <c r="K21" s="486"/>
      <c r="L21" s="486"/>
      <c r="M21" s="486"/>
      <c r="N21" s="486"/>
      <c r="O21" s="486"/>
      <c r="P21" s="486"/>
      <c r="Q21" s="486"/>
      <c r="R21" s="486"/>
      <c r="S21" s="486"/>
      <c r="T21" s="478">
        <f>SUM(H21:S21)</f>
        <v>0</v>
      </c>
      <c r="U21" s="477"/>
      <c r="V21" s="476"/>
      <c r="W21" s="469"/>
      <c r="X21" s="469"/>
      <c r="Y21" s="469"/>
      <c r="Z21" s="469"/>
      <c r="AA21" s="469"/>
      <c r="AB21" s="469"/>
      <c r="AC21" s="469"/>
      <c r="AD21" s="469"/>
      <c r="AE21" s="468"/>
    </row>
    <row r="22" spans="1:35" ht="24.9" customHeight="1">
      <c r="A22" s="1054"/>
      <c r="B22" s="1056"/>
      <c r="C22" s="1057"/>
      <c r="D22" s="1058"/>
      <c r="E22" s="1058"/>
      <c r="F22" s="1058"/>
      <c r="G22" s="475" t="s">
        <v>326</v>
      </c>
      <c r="H22" s="484"/>
      <c r="I22" s="485"/>
      <c r="J22" s="484"/>
      <c r="K22" s="484"/>
      <c r="L22" s="484"/>
      <c r="M22" s="484"/>
      <c r="N22" s="484"/>
      <c r="O22" s="484"/>
      <c r="P22" s="484"/>
      <c r="Q22" s="484"/>
      <c r="R22" s="484"/>
      <c r="S22" s="484"/>
      <c r="T22" s="472">
        <f>SUM(H22:S22)</f>
        <v>0</v>
      </c>
      <c r="U22" s="471"/>
      <c r="V22" s="470"/>
      <c r="W22" s="469"/>
      <c r="X22" s="469"/>
      <c r="Y22" s="469"/>
      <c r="Z22" s="469"/>
      <c r="AA22" s="469"/>
      <c r="AB22" s="469"/>
      <c r="AC22" s="469"/>
      <c r="AD22" s="469"/>
      <c r="AE22" s="468"/>
    </row>
    <row r="23" spans="1:35" ht="24.9" customHeight="1">
      <c r="A23" s="1055"/>
      <c r="B23" s="1010"/>
      <c r="C23" s="1011"/>
      <c r="D23" s="1013"/>
      <c r="E23" s="1013"/>
      <c r="F23" s="1013"/>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53"/>
      <c r="B24" s="1008"/>
      <c r="C24" s="1009"/>
      <c r="D24" s="1012"/>
      <c r="E24" s="1012"/>
      <c r="F24" s="1012"/>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54"/>
      <c r="B25" s="1056"/>
      <c r="C25" s="1057"/>
      <c r="D25" s="1058"/>
      <c r="E25" s="1058"/>
      <c r="F25" s="1058"/>
      <c r="G25" s="480" t="s">
        <v>325</v>
      </c>
      <c r="H25" s="486"/>
      <c r="I25" s="486"/>
      <c r="J25" s="486"/>
      <c r="K25" s="486"/>
      <c r="L25" s="486"/>
      <c r="M25" s="486"/>
      <c r="N25" s="486"/>
      <c r="O25" s="486"/>
      <c r="P25" s="486"/>
      <c r="Q25" s="486"/>
      <c r="R25" s="486"/>
      <c r="S25" s="486"/>
      <c r="T25" s="478">
        <f>SUM(H25:S25)</f>
        <v>0</v>
      </c>
      <c r="U25" s="477"/>
      <c r="V25" s="476"/>
      <c r="W25" s="469"/>
      <c r="X25" s="469"/>
      <c r="Y25" s="469"/>
      <c r="Z25" s="469"/>
      <c r="AA25" s="469"/>
      <c r="AB25" s="469"/>
      <c r="AC25" s="469"/>
      <c r="AD25" s="469"/>
      <c r="AE25" s="468"/>
    </row>
    <row r="26" spans="1:35" ht="24.9" customHeight="1">
      <c r="A26" s="1054"/>
      <c r="B26" s="1056"/>
      <c r="C26" s="1057"/>
      <c r="D26" s="1058"/>
      <c r="E26" s="1058"/>
      <c r="F26" s="1058"/>
      <c r="G26" s="475" t="s">
        <v>326</v>
      </c>
      <c r="H26" s="484"/>
      <c r="I26" s="485"/>
      <c r="J26" s="484"/>
      <c r="K26" s="484"/>
      <c r="L26" s="484"/>
      <c r="M26" s="484"/>
      <c r="N26" s="484"/>
      <c r="O26" s="484"/>
      <c r="P26" s="484"/>
      <c r="Q26" s="484"/>
      <c r="R26" s="484"/>
      <c r="S26" s="484"/>
      <c r="T26" s="472">
        <f>SUM(H26:S26)</f>
        <v>0</v>
      </c>
      <c r="U26" s="471"/>
      <c r="V26" s="470"/>
      <c r="W26" s="469"/>
      <c r="X26" s="469"/>
      <c r="Y26" s="469"/>
      <c r="Z26" s="469"/>
      <c r="AA26" s="469"/>
      <c r="AB26" s="469"/>
      <c r="AC26" s="469"/>
      <c r="AD26" s="469"/>
      <c r="AE26" s="468"/>
    </row>
    <row r="27" spans="1:35" ht="24.9" customHeight="1">
      <c r="A27" s="1055"/>
      <c r="B27" s="1010"/>
      <c r="C27" s="1011"/>
      <c r="D27" s="1013"/>
      <c r="E27" s="1013"/>
      <c r="F27" s="1013"/>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53"/>
      <c r="B28" s="1008"/>
      <c r="C28" s="1009"/>
      <c r="D28" s="1012"/>
      <c r="E28" s="1012"/>
      <c r="F28" s="1012"/>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54"/>
      <c r="B29" s="1056"/>
      <c r="C29" s="1057"/>
      <c r="D29" s="1058"/>
      <c r="E29" s="1058"/>
      <c r="F29" s="1058"/>
      <c r="G29" s="480" t="s">
        <v>325</v>
      </c>
      <c r="H29" s="479"/>
      <c r="I29" s="479"/>
      <c r="J29" s="479"/>
      <c r="K29" s="479"/>
      <c r="L29" s="479"/>
      <c r="M29" s="479"/>
      <c r="N29" s="479"/>
      <c r="O29" s="479"/>
      <c r="P29" s="479"/>
      <c r="Q29" s="479"/>
      <c r="R29" s="479"/>
      <c r="S29" s="479"/>
      <c r="T29" s="478">
        <f>SUM(H29:S29)</f>
        <v>0</v>
      </c>
      <c r="U29" s="477"/>
      <c r="V29" s="476"/>
      <c r="W29" s="469"/>
      <c r="X29" s="469"/>
      <c r="Y29" s="469"/>
      <c r="Z29" s="469"/>
      <c r="AA29" s="469"/>
      <c r="AB29" s="469"/>
      <c r="AC29" s="469"/>
      <c r="AD29" s="469"/>
      <c r="AE29" s="468"/>
    </row>
    <row r="30" spans="1:35" ht="24.9" customHeight="1">
      <c r="A30" s="1054"/>
      <c r="B30" s="1056"/>
      <c r="C30" s="1057"/>
      <c r="D30" s="1058"/>
      <c r="E30" s="1058"/>
      <c r="F30" s="1058"/>
      <c r="G30" s="475" t="s">
        <v>326</v>
      </c>
      <c r="H30" s="473"/>
      <c r="I30" s="474"/>
      <c r="J30" s="473"/>
      <c r="K30" s="473"/>
      <c r="L30" s="473"/>
      <c r="M30" s="473"/>
      <c r="N30" s="473"/>
      <c r="O30" s="473"/>
      <c r="P30" s="473"/>
      <c r="Q30" s="473"/>
      <c r="R30" s="473"/>
      <c r="S30" s="473"/>
      <c r="T30" s="472">
        <f>SUM(H30:S30)</f>
        <v>0</v>
      </c>
      <c r="U30" s="471"/>
      <c r="V30" s="470"/>
      <c r="W30" s="469"/>
      <c r="X30" s="469"/>
      <c r="Y30" s="469"/>
      <c r="Z30" s="469"/>
      <c r="AA30" s="469"/>
      <c r="AB30" s="469"/>
      <c r="AC30" s="469"/>
      <c r="AD30" s="469"/>
      <c r="AE30" s="468"/>
    </row>
    <row r="31" spans="1:35" ht="24.9" customHeight="1" thickBot="1">
      <c r="A31" s="1055"/>
      <c r="B31" s="1010"/>
      <c r="C31" s="1011"/>
      <c r="D31" s="1013"/>
      <c r="E31" s="1013"/>
      <c r="F31" s="1013"/>
      <c r="G31" s="467"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411"/>
      <c r="G32" s="410"/>
      <c r="H32" s="409"/>
      <c r="I32" s="409"/>
      <c r="J32" s="409"/>
      <c r="K32" s="409"/>
      <c r="L32" s="409"/>
      <c r="M32" s="409"/>
      <c r="N32" s="409"/>
      <c r="O32" s="409"/>
      <c r="P32" s="1070" t="s">
        <v>236</v>
      </c>
      <c r="Q32" s="1071"/>
      <c r="R32" s="1025" t="s">
        <v>237</v>
      </c>
      <c r="S32" s="1025"/>
      <c r="T32" s="529">
        <f t="shared" ref="T32:V34" si="4">T16+T20+T24+T28</f>
        <v>0</v>
      </c>
      <c r="U32" s="530">
        <f t="shared" si="4"/>
        <v>0</v>
      </c>
      <c r="V32" s="531">
        <f t="shared" si="4"/>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411"/>
      <c r="G33" s="410"/>
      <c r="H33" s="409"/>
      <c r="I33" s="409"/>
      <c r="J33" s="409"/>
      <c r="K33" s="409"/>
      <c r="L33" s="409"/>
      <c r="M33" s="409"/>
      <c r="N33" s="409"/>
      <c r="O33" s="409"/>
      <c r="P33" s="1072"/>
      <c r="Q33" s="993"/>
      <c r="R33" s="1059" t="s">
        <v>245</v>
      </c>
      <c r="S33" s="1059"/>
      <c r="T33" s="511">
        <f t="shared" si="4"/>
        <v>0</v>
      </c>
      <c r="U33" s="512">
        <f t="shared" si="4"/>
        <v>0</v>
      </c>
      <c r="V33" s="461">
        <f t="shared" si="4"/>
        <v>0</v>
      </c>
      <c r="W33" s="460">
        <f t="shared" ref="W33:AD33" si="5">W17+W21+W25+W29</f>
        <v>0</v>
      </c>
      <c r="X33" s="460">
        <f t="shared" si="5"/>
        <v>0</v>
      </c>
      <c r="Y33" s="460">
        <f t="shared" si="5"/>
        <v>0</v>
      </c>
      <c r="Z33" s="460">
        <f t="shared" si="5"/>
        <v>0</v>
      </c>
      <c r="AA33" s="460">
        <f t="shared" si="5"/>
        <v>0</v>
      </c>
      <c r="AB33" s="460">
        <f t="shared" si="5"/>
        <v>0</v>
      </c>
      <c r="AC33" s="460">
        <f t="shared" si="5"/>
        <v>0</v>
      </c>
      <c r="AD33" s="534">
        <f t="shared" si="5"/>
        <v>0</v>
      </c>
      <c r="AH33" s="538" t="s">
        <v>257</v>
      </c>
      <c r="AI33" s="539">
        <f>T34</f>
        <v>0</v>
      </c>
      <c r="AJ33" s="539">
        <f>U34</f>
        <v>0</v>
      </c>
      <c r="AK33" s="539">
        <f>V34</f>
        <v>0</v>
      </c>
    </row>
    <row r="34" spans="1:37" ht="20.100000000000001" customHeight="1">
      <c r="B34" s="412"/>
      <c r="C34" s="412"/>
      <c r="D34" s="403"/>
      <c r="E34" s="403"/>
      <c r="F34" s="411"/>
      <c r="G34" s="410"/>
      <c r="H34" s="409"/>
      <c r="I34" s="409"/>
      <c r="J34" s="409"/>
      <c r="K34" s="409"/>
      <c r="L34" s="409"/>
      <c r="M34" s="409"/>
      <c r="N34" s="409"/>
      <c r="O34" s="409"/>
      <c r="P34" s="1072"/>
      <c r="Q34" s="993"/>
      <c r="R34" s="1060" t="s">
        <v>327</v>
      </c>
      <c r="S34" s="1061"/>
      <c r="T34" s="1064">
        <f t="shared" si="4"/>
        <v>0</v>
      </c>
      <c r="U34" s="1066">
        <f t="shared" si="4"/>
        <v>0</v>
      </c>
      <c r="V34" s="1066">
        <f t="shared" si="4"/>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411"/>
      <c r="G35" s="410"/>
      <c r="H35" s="409"/>
      <c r="I35" s="409"/>
      <c r="J35" s="409"/>
      <c r="K35" s="409"/>
      <c r="L35" s="409"/>
      <c r="M35" s="409"/>
      <c r="N35" s="409"/>
      <c r="O35" s="409"/>
      <c r="P35" s="1073"/>
      <c r="Q35" s="1074"/>
      <c r="R35" s="1062"/>
      <c r="S35" s="1063"/>
      <c r="T35" s="1065"/>
      <c r="U35" s="1067"/>
      <c r="V35" s="1067"/>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411"/>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68" t="s">
        <v>266</v>
      </c>
      <c r="U37" s="1068"/>
      <c r="V37" s="1068"/>
      <c r="W37" s="1068"/>
      <c r="X37" s="1068"/>
      <c r="Y37" s="1068"/>
      <c r="Z37" s="1068"/>
      <c r="AA37" s="1068"/>
      <c r="AB37" s="1068"/>
      <c r="AC37" s="1068"/>
      <c r="AD37" s="1068"/>
      <c r="AH37" s="539">
        <f>X38</f>
        <v>0</v>
      </c>
      <c r="AI37" s="539">
        <f>AB38</f>
        <v>0</v>
      </c>
    </row>
    <row r="38" spans="1:37" ht="24.9" customHeight="1">
      <c r="A38" s="1069" t="s">
        <v>328</v>
      </c>
      <c r="B38" s="1069"/>
      <c r="C38" s="1069"/>
      <c r="D38" s="1069"/>
      <c r="E38" s="1069"/>
      <c r="F38" s="1069"/>
      <c r="G38" s="1069"/>
      <c r="H38" s="1069"/>
      <c r="I38" s="1069"/>
      <c r="J38" s="1069"/>
      <c r="K38" s="1069"/>
      <c r="L38" s="1069"/>
      <c r="M38" s="1069"/>
      <c r="N38" s="1069"/>
      <c r="O38" s="1069"/>
      <c r="P38" s="1069"/>
      <c r="Q38" s="1069"/>
      <c r="T38" s="1027" t="s">
        <v>318</v>
      </c>
      <c r="U38" s="1028"/>
      <c r="V38" s="1029"/>
      <c r="W38" s="402" t="s">
        <v>166</v>
      </c>
      <c r="X38" s="1020">
        <f>Z33</f>
        <v>0</v>
      </c>
      <c r="Y38" s="1020"/>
      <c r="Z38" s="400" t="s">
        <v>249</v>
      </c>
      <c r="AA38" s="401" t="s">
        <v>250</v>
      </c>
      <c r="AB38" s="1020">
        <f>AD33</f>
        <v>0</v>
      </c>
      <c r="AC38" s="1020"/>
      <c r="AD38" s="400" t="s">
        <v>249</v>
      </c>
      <c r="AH38" s="538" t="s">
        <v>315</v>
      </c>
      <c r="AI38" s="538" t="s">
        <v>316</v>
      </c>
    </row>
    <row r="39" spans="1:37" ht="24.9" customHeight="1">
      <c r="A39" s="1069"/>
      <c r="B39" s="1069"/>
      <c r="C39" s="1069"/>
      <c r="D39" s="1069"/>
      <c r="E39" s="1069"/>
      <c r="F39" s="1069"/>
      <c r="G39" s="1069"/>
      <c r="H39" s="1069"/>
      <c r="I39" s="1069"/>
      <c r="J39" s="1069"/>
      <c r="K39" s="1069"/>
      <c r="L39" s="1069"/>
      <c r="M39" s="1069"/>
      <c r="N39" s="1069"/>
      <c r="O39" s="1069"/>
      <c r="P39" s="1069"/>
      <c r="Q39" s="1069"/>
      <c r="T39" s="1031" t="s">
        <v>319</v>
      </c>
      <c r="U39" s="1032"/>
      <c r="V39" s="1033"/>
      <c r="W39" s="1037" t="s">
        <v>171</v>
      </c>
      <c r="X39" s="1039" t="s">
        <v>252</v>
      </c>
      <c r="Y39" s="1039"/>
      <c r="Z39" s="1040"/>
      <c r="AA39" s="1041" t="s">
        <v>172</v>
      </c>
      <c r="AB39" s="1039" t="s">
        <v>253</v>
      </c>
      <c r="AC39" s="1039"/>
      <c r="AD39" s="1040"/>
      <c r="AH39" s="539">
        <f>X40</f>
        <v>0</v>
      </c>
      <c r="AI39" s="539">
        <f>AB40</f>
        <v>0</v>
      </c>
    </row>
    <row r="40" spans="1:37" ht="24.9" customHeight="1">
      <c r="A40" s="1069"/>
      <c r="B40" s="1069"/>
      <c r="C40" s="1069"/>
      <c r="D40" s="1069"/>
      <c r="E40" s="1069"/>
      <c r="F40" s="1069"/>
      <c r="G40" s="1069"/>
      <c r="H40" s="1069"/>
      <c r="I40" s="1069"/>
      <c r="J40" s="1069"/>
      <c r="K40" s="1069"/>
      <c r="L40" s="1069"/>
      <c r="M40" s="1069"/>
      <c r="N40" s="1069"/>
      <c r="O40" s="1069"/>
      <c r="P40" s="1069"/>
      <c r="Q40" s="1069"/>
      <c r="T40" s="1034"/>
      <c r="U40" s="1035"/>
      <c r="V40" s="1036"/>
      <c r="W40" s="1038"/>
      <c r="X40" s="986">
        <f>W33+(X33*2)+(Y33*3)</f>
        <v>0</v>
      </c>
      <c r="Y40" s="986"/>
      <c r="Z40" s="399" t="s">
        <v>254</v>
      </c>
      <c r="AA40" s="1042"/>
      <c r="AB40" s="986">
        <f>AA33+(AB33*2)+(AC33*3)</f>
        <v>0</v>
      </c>
      <c r="AC40" s="986"/>
      <c r="AD40" s="399" t="s">
        <v>254</v>
      </c>
    </row>
    <row r="41" spans="1:37" ht="24.9" customHeight="1">
      <c r="A41" s="1069"/>
      <c r="B41" s="1069"/>
      <c r="C41" s="1069"/>
      <c r="D41" s="1069"/>
      <c r="E41" s="1069"/>
      <c r="F41" s="1069"/>
      <c r="G41" s="1069"/>
      <c r="H41" s="1069"/>
      <c r="I41" s="1069"/>
      <c r="J41" s="1069"/>
      <c r="K41" s="1069"/>
      <c r="L41" s="1069"/>
      <c r="M41" s="1069"/>
      <c r="N41" s="1069"/>
      <c r="O41" s="1069"/>
      <c r="P41" s="1069"/>
      <c r="Q41" s="1069"/>
      <c r="R41" s="398"/>
      <c r="S41" s="398"/>
      <c r="T41" s="398"/>
      <c r="W41" s="398"/>
      <c r="X41" s="398"/>
      <c r="Y41" s="398"/>
      <c r="Z41" s="398"/>
      <c r="AA41" s="398"/>
      <c r="AB41" s="398"/>
      <c r="AC41" s="398"/>
      <c r="AD41" s="398"/>
      <c r="AE41" s="398"/>
    </row>
    <row r="42" spans="1:37" ht="24.9" customHeight="1">
      <c r="A42" s="1069"/>
      <c r="B42" s="1069"/>
      <c r="C42" s="1069"/>
      <c r="D42" s="1069"/>
      <c r="E42" s="1069"/>
      <c r="F42" s="1069"/>
      <c r="G42" s="1069"/>
      <c r="H42" s="1069"/>
      <c r="I42" s="1069"/>
      <c r="J42" s="1069"/>
      <c r="K42" s="1069"/>
      <c r="L42" s="1069"/>
      <c r="M42" s="1069"/>
      <c r="N42" s="1069"/>
      <c r="O42" s="1069"/>
      <c r="P42" s="1069"/>
      <c r="Q42" s="1069"/>
      <c r="T42" s="1068" t="s">
        <v>267</v>
      </c>
      <c r="U42" s="1068"/>
      <c r="V42" s="1068"/>
      <c r="W42" s="1068"/>
      <c r="X42" s="1068"/>
      <c r="Y42" s="1068"/>
      <c r="Z42" s="1068"/>
      <c r="AA42" s="1068"/>
      <c r="AB42" s="1068"/>
      <c r="AC42" s="1068"/>
      <c r="AD42" s="1068"/>
    </row>
    <row r="43" spans="1:37" ht="24.9" customHeight="1">
      <c r="D43" s="397"/>
      <c r="T43" s="1027" t="s">
        <v>318</v>
      </c>
      <c r="U43" s="1028"/>
      <c r="V43" s="1029"/>
      <c r="W43" s="402" t="s">
        <v>261</v>
      </c>
      <c r="X43" s="1020">
        <f>Z35</f>
        <v>0</v>
      </c>
      <c r="Y43" s="1020"/>
      <c r="Z43" s="400" t="s">
        <v>249</v>
      </c>
      <c r="AA43" s="401" t="s">
        <v>265</v>
      </c>
      <c r="AB43" s="1020">
        <f>AD35</f>
        <v>0</v>
      </c>
      <c r="AC43" s="1020"/>
      <c r="AD43" s="400" t="s">
        <v>249</v>
      </c>
      <c r="AH43" s="538" t="s">
        <v>329</v>
      </c>
      <c r="AI43" s="538" t="s">
        <v>330</v>
      </c>
    </row>
    <row r="44" spans="1:37" ht="24.9" customHeight="1">
      <c r="D44" s="397"/>
      <c r="T44" s="1031" t="s">
        <v>319</v>
      </c>
      <c r="U44" s="1032"/>
      <c r="V44" s="1033"/>
      <c r="W44" s="1037" t="s">
        <v>268</v>
      </c>
      <c r="X44" s="1039" t="s">
        <v>269</v>
      </c>
      <c r="Y44" s="1039"/>
      <c r="Z44" s="1040"/>
      <c r="AA44" s="1041" t="s">
        <v>270</v>
      </c>
      <c r="AB44" s="1039" t="s">
        <v>271</v>
      </c>
      <c r="AC44" s="1039"/>
      <c r="AD44" s="1040"/>
      <c r="AH44" s="539">
        <f>X43</f>
        <v>0</v>
      </c>
      <c r="AI44" s="539">
        <f>AB43</f>
        <v>0</v>
      </c>
    </row>
    <row r="45" spans="1:37" ht="24.9" customHeight="1">
      <c r="T45" s="1034"/>
      <c r="U45" s="1035"/>
      <c r="V45" s="1036"/>
      <c r="W45" s="1038"/>
      <c r="X45" s="986">
        <f>W35+(X35*2)+(Y35*3)</f>
        <v>0</v>
      </c>
      <c r="Y45" s="986"/>
      <c r="Z45" s="399" t="s">
        <v>254</v>
      </c>
      <c r="AA45" s="1042"/>
      <c r="AB45" s="986">
        <f>AA35+(AB35*2)+(AC35*3)</f>
        <v>0</v>
      </c>
      <c r="AC45" s="986"/>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T43:V43"/>
    <mergeCell ref="X43:Y43"/>
    <mergeCell ref="AB43:AC43"/>
    <mergeCell ref="T44:V45"/>
    <mergeCell ref="W44:W45"/>
    <mergeCell ref="X44:Z44"/>
    <mergeCell ref="AA44:AA45"/>
    <mergeCell ref="AB44:AD44"/>
    <mergeCell ref="X45:Y45"/>
    <mergeCell ref="AB45:AC45"/>
    <mergeCell ref="U34:U35"/>
    <mergeCell ref="V34:V35"/>
    <mergeCell ref="T37:AD37"/>
    <mergeCell ref="A38:Q42"/>
    <mergeCell ref="T38:V38"/>
    <mergeCell ref="X38:Y38"/>
    <mergeCell ref="AB38:AC38"/>
    <mergeCell ref="T39:V40"/>
    <mergeCell ref="W39:W40"/>
    <mergeCell ref="X39:Z39"/>
    <mergeCell ref="AA39:AA40"/>
    <mergeCell ref="AB39:AD39"/>
    <mergeCell ref="X40:Y40"/>
    <mergeCell ref="AB40:AC40"/>
    <mergeCell ref="T42:AD42"/>
    <mergeCell ref="P32:Q35"/>
    <mergeCell ref="R32:S32"/>
    <mergeCell ref="R33:S33"/>
    <mergeCell ref="R34:S35"/>
    <mergeCell ref="T34:T35"/>
    <mergeCell ref="A28:A31"/>
    <mergeCell ref="B28:C31"/>
    <mergeCell ref="D28:D31"/>
    <mergeCell ref="E28:E31"/>
    <mergeCell ref="F28:F31"/>
    <mergeCell ref="A24:A27"/>
    <mergeCell ref="B24:C27"/>
    <mergeCell ref="D24:D27"/>
    <mergeCell ref="E24:E27"/>
    <mergeCell ref="F24:F27"/>
    <mergeCell ref="A20:A23"/>
    <mergeCell ref="B20:C23"/>
    <mergeCell ref="D20:D23"/>
    <mergeCell ref="E20:E23"/>
    <mergeCell ref="F20:F23"/>
    <mergeCell ref="A16:A19"/>
    <mergeCell ref="B16:C19"/>
    <mergeCell ref="D16:D19"/>
    <mergeCell ref="E16:E19"/>
    <mergeCell ref="F16:F19"/>
    <mergeCell ref="G13:G15"/>
    <mergeCell ref="H13:T14"/>
    <mergeCell ref="U13:V14"/>
    <mergeCell ref="W13:AD13"/>
    <mergeCell ref="AE13:AE15"/>
    <mergeCell ref="W14:Z14"/>
    <mergeCell ref="AA14:AD14"/>
    <mergeCell ref="A13:A15"/>
    <mergeCell ref="B13:C15"/>
    <mergeCell ref="D13:D15"/>
    <mergeCell ref="E13:E15"/>
    <mergeCell ref="F13:F15"/>
    <mergeCell ref="B9:G9"/>
    <mergeCell ref="I9:J9"/>
    <mergeCell ref="K9:L9"/>
    <mergeCell ref="W12:AE12"/>
    <mergeCell ref="D11:G11"/>
    <mergeCell ref="A1:B1"/>
    <mergeCell ref="B3:AE3"/>
    <mergeCell ref="A5:B5"/>
    <mergeCell ref="I8:J8"/>
    <mergeCell ref="K8:L8"/>
    <mergeCell ref="B8:E8"/>
  </mergeCells>
  <phoneticPr fontId="4"/>
  <conditionalFormatting sqref="A16:B16">
    <cfRule type="containsBlanks" dxfId="144" priority="19" stopIfTrue="1">
      <formula>LEN(TRIM(A16))=0</formula>
    </cfRule>
  </conditionalFormatting>
  <conditionalFormatting sqref="A20:B20">
    <cfRule type="containsBlanks" dxfId="143" priority="13" stopIfTrue="1">
      <formula>LEN(TRIM(A20))=0</formula>
    </cfRule>
  </conditionalFormatting>
  <conditionalFormatting sqref="A24:B24">
    <cfRule type="containsBlanks" dxfId="142" priority="12" stopIfTrue="1">
      <formula>LEN(TRIM(A24))=0</formula>
    </cfRule>
  </conditionalFormatting>
  <conditionalFormatting sqref="A28:B28">
    <cfRule type="containsBlanks" dxfId="141" priority="11" stopIfTrue="1">
      <formula>LEN(TRIM(A28))=0</formula>
    </cfRule>
  </conditionalFormatting>
  <conditionalFormatting sqref="B7:B8 F8:G8">
    <cfRule type="containsBlanks" dxfId="140" priority="1" stopIfTrue="1">
      <formula>LEN(TRIM(B7))=0</formula>
    </cfRule>
  </conditionalFormatting>
  <conditionalFormatting sqref="B10:B11 D10:D11">
    <cfRule type="containsBlanks" dxfId="139" priority="15" stopIfTrue="1">
      <formula>LEN(TRIM(B10))=0</formula>
    </cfRule>
  </conditionalFormatting>
  <conditionalFormatting sqref="B9:G9 F10">
    <cfRule type="containsBlanks" dxfId="138" priority="20" stopIfTrue="1">
      <formula>LEN(TRIM(B9))=0</formula>
    </cfRule>
  </conditionalFormatting>
  <conditionalFormatting sqref="D16:F31">
    <cfRule type="containsBlanks" dxfId="137" priority="16" stopIfTrue="1">
      <formula>LEN(TRIM(D16))=0</formula>
    </cfRule>
  </conditionalFormatting>
  <conditionalFormatting sqref="H16:S18">
    <cfRule type="containsBlanks" dxfId="136" priority="10">
      <formula>LEN(TRIM(H16))=0</formula>
    </cfRule>
  </conditionalFormatting>
  <conditionalFormatting sqref="H20:S22">
    <cfRule type="containsBlanks" dxfId="135" priority="9">
      <formula>LEN(TRIM(H20))=0</formula>
    </cfRule>
  </conditionalFormatting>
  <conditionalFormatting sqref="H24:S26">
    <cfRule type="containsBlanks" dxfId="134" priority="8">
      <formula>LEN(TRIM(H24))=0</formula>
    </cfRule>
  </conditionalFormatting>
  <conditionalFormatting sqref="K8:L9">
    <cfRule type="expression" dxfId="133" priority="2">
      <formula>IF($AI$17="入力不可",TRUE,FALSE)</formula>
    </cfRule>
  </conditionalFormatting>
  <conditionalFormatting sqref="U16:V18">
    <cfRule type="containsBlanks" dxfId="132" priority="7">
      <formula>LEN(TRIM(U16))=0</formula>
    </cfRule>
  </conditionalFormatting>
  <conditionalFormatting sqref="U20:V22">
    <cfRule type="containsBlanks" dxfId="131" priority="6">
      <formula>LEN(TRIM(U20))=0</formula>
    </cfRule>
  </conditionalFormatting>
  <conditionalFormatting sqref="U24:V26">
    <cfRule type="containsBlanks" dxfId="130" priority="5">
      <formula>LEN(TRIM(U24))=0</formula>
    </cfRule>
  </conditionalFormatting>
  <conditionalFormatting sqref="U28:V30">
    <cfRule type="containsBlanks" dxfId="129" priority="4">
      <formula>LEN(TRIM(U28))=0</formula>
    </cfRule>
  </conditionalFormatting>
  <conditionalFormatting sqref="W17:AD18 W21:AD22 W25:AD26 W29:AD30">
    <cfRule type="containsBlanks" dxfId="128" priority="3">
      <formula>LEN(TRIM(W17))=0</formula>
    </cfRule>
  </conditionalFormatting>
  <dataValidations count="6">
    <dataValidation allowBlank="1" showErrorMessage="1" sqref="A16:A31" xr:uid="{00000000-0002-0000-0800-000001000000}"/>
    <dataValidation type="list" allowBlank="1" showInputMessage="1" sqref="H16:S16 H20:S20 H24:S24 H28:S28" xr:uid="{00000000-0002-0000-0800-000002000000}">
      <formula1>"→,内,救,地,外,小,産,麻,精,選"</formula1>
    </dataValidation>
    <dataValidation type="list" allowBlank="1" showInputMessage="1" showErrorMessage="1" sqref="F20:F31" xr:uid="{00000000-0002-0000-0800-000003000000}">
      <formula1>"第1種,第2種,第3種,第4種,第5種"</formula1>
    </dataValidation>
    <dataValidation type="list" allowBlank="1" showInputMessage="1" showErrorMessage="1" errorTitle="！入力不要！" error="地域種別が第３種、第４種及び第５種に該当する場合は入力不要です。" sqref="F16:F19" xr:uid="{1367F60E-3705-4A26-AEBD-3C34415B47B2}">
      <formula1>"第1種,第2種,第3種,第4種,第5種"</formula1>
    </dataValidation>
    <dataValidation type="list" allowBlank="1" showInputMessage="1" showErrorMessage="1" sqref="G8" xr:uid="{75BE1D0F-7B2E-4D80-9516-C37373E6D448}">
      <formula1>"第１種,第２種,第３種,第４種,第５種"</formula1>
    </dataValidation>
    <dataValidation type="list" allowBlank="1" showInputMessage="1" showErrorMessage="1" sqref="K8:L9" xr:uid="{86B32F11-9F81-4DC6-A771-B7CB67975939}">
      <formula1>"○,×"</formula1>
    </dataValidation>
  </dataValidations>
  <printOptions horizontalCentered="1"/>
  <pageMargins left="0.25" right="0.25" top="0.75" bottom="0.75" header="0.3" footer="0.3"/>
  <pageSetup paperSize="9"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rgb="FF00B0F0"/>
  </sheetPr>
  <dimension ref="A1:G37"/>
  <sheetViews>
    <sheetView showZeros="0" view="pageBreakPreview" zoomScale="90" zoomScaleNormal="100" zoomScaleSheetLayoutView="90" workbookViewId="0">
      <selection activeCell="F2" sqref="F2"/>
    </sheetView>
  </sheetViews>
  <sheetFormatPr defaultRowHeight="15" customHeight="1"/>
  <cols>
    <col min="1" max="1" width="28.21875" style="108" customWidth="1"/>
    <col min="2" max="2" width="14.6640625" style="44" customWidth="1"/>
    <col min="3" max="3" width="9.33203125" style="44" bestFit="1" customWidth="1"/>
    <col min="4" max="4" width="3.6640625" style="108" customWidth="1"/>
    <col min="5" max="5" width="9.33203125" style="44" customWidth="1"/>
    <col min="6" max="6" width="10.88671875" style="44" customWidth="1"/>
    <col min="7" max="7" width="22.6640625" style="108" customWidth="1"/>
    <col min="8" max="256" width="9" style="108"/>
    <col min="257" max="257" width="25.6640625" style="108" customWidth="1"/>
    <col min="258" max="258" width="12.6640625" style="108" customWidth="1"/>
    <col min="259" max="259" width="9.33203125" style="108" bestFit="1" customWidth="1"/>
    <col min="260" max="260" width="3.6640625" style="108" customWidth="1"/>
    <col min="261" max="261" width="9.33203125" style="108" customWidth="1"/>
    <col min="262" max="262" width="6.33203125" style="108" customWidth="1"/>
    <col min="263" max="263" width="22.6640625" style="108" customWidth="1"/>
    <col min="264" max="512" width="9" style="108"/>
    <col min="513" max="513" width="25.6640625" style="108" customWidth="1"/>
    <col min="514" max="514" width="12.6640625" style="108" customWidth="1"/>
    <col min="515" max="515" width="9.33203125" style="108" bestFit="1" customWidth="1"/>
    <col min="516" max="516" width="3.6640625" style="108" customWidth="1"/>
    <col min="517" max="517" width="9.33203125" style="108" customWidth="1"/>
    <col min="518" max="518" width="6.33203125" style="108" customWidth="1"/>
    <col min="519" max="519" width="22.6640625" style="108" customWidth="1"/>
    <col min="520" max="768" width="9" style="108"/>
    <col min="769" max="769" width="25.6640625" style="108" customWidth="1"/>
    <col min="770" max="770" width="12.6640625" style="108" customWidth="1"/>
    <col min="771" max="771" width="9.33203125" style="108" bestFit="1" customWidth="1"/>
    <col min="772" max="772" width="3.6640625" style="108" customWidth="1"/>
    <col min="773" max="773" width="9.33203125" style="108" customWidth="1"/>
    <col min="774" max="774" width="6.33203125" style="108" customWidth="1"/>
    <col min="775" max="775" width="22.6640625" style="108" customWidth="1"/>
    <col min="776" max="1024" width="9" style="108"/>
    <col min="1025" max="1025" width="25.6640625" style="108" customWidth="1"/>
    <col min="1026" max="1026" width="12.6640625" style="108" customWidth="1"/>
    <col min="1027" max="1027" width="9.33203125" style="108" bestFit="1" customWidth="1"/>
    <col min="1028" max="1028" width="3.6640625" style="108" customWidth="1"/>
    <col min="1029" max="1029" width="9.33203125" style="108" customWidth="1"/>
    <col min="1030" max="1030" width="6.33203125" style="108" customWidth="1"/>
    <col min="1031" max="1031" width="22.6640625" style="108" customWidth="1"/>
    <col min="1032" max="1280" width="9" style="108"/>
    <col min="1281" max="1281" width="25.6640625" style="108" customWidth="1"/>
    <col min="1282" max="1282" width="12.6640625" style="108" customWidth="1"/>
    <col min="1283" max="1283" width="9.33203125" style="108" bestFit="1" customWidth="1"/>
    <col min="1284" max="1284" width="3.6640625" style="108" customWidth="1"/>
    <col min="1285" max="1285" width="9.33203125" style="108" customWidth="1"/>
    <col min="1286" max="1286" width="6.33203125" style="108" customWidth="1"/>
    <col min="1287" max="1287" width="22.6640625" style="108" customWidth="1"/>
    <col min="1288" max="1536" width="9" style="108"/>
    <col min="1537" max="1537" width="25.6640625" style="108" customWidth="1"/>
    <col min="1538" max="1538" width="12.6640625" style="108" customWidth="1"/>
    <col min="1539" max="1539" width="9.33203125" style="108" bestFit="1" customWidth="1"/>
    <col min="1540" max="1540" width="3.6640625" style="108" customWidth="1"/>
    <col min="1541" max="1541" width="9.33203125" style="108" customWidth="1"/>
    <col min="1542" max="1542" width="6.33203125" style="108" customWidth="1"/>
    <col min="1543" max="1543" width="22.6640625" style="108" customWidth="1"/>
    <col min="1544" max="1792" width="9" style="108"/>
    <col min="1793" max="1793" width="25.6640625" style="108" customWidth="1"/>
    <col min="1794" max="1794" width="12.6640625" style="108" customWidth="1"/>
    <col min="1795" max="1795" width="9.33203125" style="108" bestFit="1" customWidth="1"/>
    <col min="1796" max="1796" width="3.6640625" style="108" customWidth="1"/>
    <col min="1797" max="1797" width="9.33203125" style="108" customWidth="1"/>
    <col min="1798" max="1798" width="6.33203125" style="108" customWidth="1"/>
    <col min="1799" max="1799" width="22.6640625" style="108" customWidth="1"/>
    <col min="1800" max="2048" width="9" style="108"/>
    <col min="2049" max="2049" width="25.6640625" style="108" customWidth="1"/>
    <col min="2050" max="2050" width="12.6640625" style="108" customWidth="1"/>
    <col min="2051" max="2051" width="9.33203125" style="108" bestFit="1" customWidth="1"/>
    <col min="2052" max="2052" width="3.6640625" style="108" customWidth="1"/>
    <col min="2053" max="2053" width="9.33203125" style="108" customWidth="1"/>
    <col min="2054" max="2054" width="6.33203125" style="108" customWidth="1"/>
    <col min="2055" max="2055" width="22.6640625" style="108" customWidth="1"/>
    <col min="2056" max="2304" width="9" style="108"/>
    <col min="2305" max="2305" width="25.6640625" style="108" customWidth="1"/>
    <col min="2306" max="2306" width="12.6640625" style="108" customWidth="1"/>
    <col min="2307" max="2307" width="9.33203125" style="108" bestFit="1" customWidth="1"/>
    <col min="2308" max="2308" width="3.6640625" style="108" customWidth="1"/>
    <col min="2309" max="2309" width="9.33203125" style="108" customWidth="1"/>
    <col min="2310" max="2310" width="6.33203125" style="108" customWidth="1"/>
    <col min="2311" max="2311" width="22.6640625" style="108" customWidth="1"/>
    <col min="2312" max="2560" width="9" style="108"/>
    <col min="2561" max="2561" width="25.6640625" style="108" customWidth="1"/>
    <col min="2562" max="2562" width="12.6640625" style="108" customWidth="1"/>
    <col min="2563" max="2563" width="9.33203125" style="108" bestFit="1" customWidth="1"/>
    <col min="2564" max="2564" width="3.6640625" style="108" customWidth="1"/>
    <col min="2565" max="2565" width="9.33203125" style="108" customWidth="1"/>
    <col min="2566" max="2566" width="6.33203125" style="108" customWidth="1"/>
    <col min="2567" max="2567" width="22.6640625" style="108" customWidth="1"/>
    <col min="2568" max="2816" width="9" style="108"/>
    <col min="2817" max="2817" width="25.6640625" style="108" customWidth="1"/>
    <col min="2818" max="2818" width="12.6640625" style="108" customWidth="1"/>
    <col min="2819" max="2819" width="9.33203125" style="108" bestFit="1" customWidth="1"/>
    <col min="2820" max="2820" width="3.6640625" style="108" customWidth="1"/>
    <col min="2821" max="2821" width="9.33203125" style="108" customWidth="1"/>
    <col min="2822" max="2822" width="6.33203125" style="108" customWidth="1"/>
    <col min="2823" max="2823" width="22.6640625" style="108" customWidth="1"/>
    <col min="2824" max="3072" width="9" style="108"/>
    <col min="3073" max="3073" width="25.6640625" style="108" customWidth="1"/>
    <col min="3074" max="3074" width="12.6640625" style="108" customWidth="1"/>
    <col min="3075" max="3075" width="9.33203125" style="108" bestFit="1" customWidth="1"/>
    <col min="3076" max="3076" width="3.6640625" style="108" customWidth="1"/>
    <col min="3077" max="3077" width="9.33203125" style="108" customWidth="1"/>
    <col min="3078" max="3078" width="6.33203125" style="108" customWidth="1"/>
    <col min="3079" max="3079" width="22.6640625" style="108" customWidth="1"/>
    <col min="3080" max="3328" width="9" style="108"/>
    <col min="3329" max="3329" width="25.6640625" style="108" customWidth="1"/>
    <col min="3330" max="3330" width="12.6640625" style="108" customWidth="1"/>
    <col min="3331" max="3331" width="9.33203125" style="108" bestFit="1" customWidth="1"/>
    <col min="3332" max="3332" width="3.6640625" style="108" customWidth="1"/>
    <col min="3333" max="3333" width="9.33203125" style="108" customWidth="1"/>
    <col min="3334" max="3334" width="6.33203125" style="108" customWidth="1"/>
    <col min="3335" max="3335" width="22.6640625" style="108" customWidth="1"/>
    <col min="3336" max="3584" width="9" style="108"/>
    <col min="3585" max="3585" width="25.6640625" style="108" customWidth="1"/>
    <col min="3586" max="3586" width="12.6640625" style="108" customWidth="1"/>
    <col min="3587" max="3587" width="9.33203125" style="108" bestFit="1" customWidth="1"/>
    <col min="3588" max="3588" width="3.6640625" style="108" customWidth="1"/>
    <col min="3589" max="3589" width="9.33203125" style="108" customWidth="1"/>
    <col min="3590" max="3590" width="6.33203125" style="108" customWidth="1"/>
    <col min="3591" max="3591" width="22.6640625" style="108" customWidth="1"/>
    <col min="3592" max="3840" width="9" style="108"/>
    <col min="3841" max="3841" width="25.6640625" style="108" customWidth="1"/>
    <col min="3842" max="3842" width="12.6640625" style="108" customWidth="1"/>
    <col min="3843" max="3843" width="9.33203125" style="108" bestFit="1" customWidth="1"/>
    <col min="3844" max="3844" width="3.6640625" style="108" customWidth="1"/>
    <col min="3845" max="3845" width="9.33203125" style="108" customWidth="1"/>
    <col min="3846" max="3846" width="6.33203125" style="108" customWidth="1"/>
    <col min="3847" max="3847" width="22.6640625" style="108" customWidth="1"/>
    <col min="3848" max="4096" width="9" style="108"/>
    <col min="4097" max="4097" width="25.6640625" style="108" customWidth="1"/>
    <col min="4098" max="4098" width="12.6640625" style="108" customWidth="1"/>
    <col min="4099" max="4099" width="9.33203125" style="108" bestFit="1" customWidth="1"/>
    <col min="4100" max="4100" width="3.6640625" style="108" customWidth="1"/>
    <col min="4101" max="4101" width="9.33203125" style="108" customWidth="1"/>
    <col min="4102" max="4102" width="6.33203125" style="108" customWidth="1"/>
    <col min="4103" max="4103" width="22.6640625" style="108" customWidth="1"/>
    <col min="4104" max="4352" width="9" style="108"/>
    <col min="4353" max="4353" width="25.6640625" style="108" customWidth="1"/>
    <col min="4354" max="4354" width="12.6640625" style="108" customWidth="1"/>
    <col min="4355" max="4355" width="9.33203125" style="108" bestFit="1" customWidth="1"/>
    <col min="4356" max="4356" width="3.6640625" style="108" customWidth="1"/>
    <col min="4357" max="4357" width="9.33203125" style="108" customWidth="1"/>
    <col min="4358" max="4358" width="6.33203125" style="108" customWidth="1"/>
    <col min="4359" max="4359" width="22.6640625" style="108" customWidth="1"/>
    <col min="4360" max="4608" width="9" style="108"/>
    <col min="4609" max="4609" width="25.6640625" style="108" customWidth="1"/>
    <col min="4610" max="4610" width="12.6640625" style="108" customWidth="1"/>
    <col min="4611" max="4611" width="9.33203125" style="108" bestFit="1" customWidth="1"/>
    <col min="4612" max="4612" width="3.6640625" style="108" customWidth="1"/>
    <col min="4613" max="4613" width="9.33203125" style="108" customWidth="1"/>
    <col min="4614" max="4614" width="6.33203125" style="108" customWidth="1"/>
    <col min="4615" max="4615" width="22.6640625" style="108" customWidth="1"/>
    <col min="4616" max="4864" width="9" style="108"/>
    <col min="4865" max="4865" width="25.6640625" style="108" customWidth="1"/>
    <col min="4866" max="4866" width="12.6640625" style="108" customWidth="1"/>
    <col min="4867" max="4867" width="9.33203125" style="108" bestFit="1" customWidth="1"/>
    <col min="4868" max="4868" width="3.6640625" style="108" customWidth="1"/>
    <col min="4869" max="4869" width="9.33203125" style="108" customWidth="1"/>
    <col min="4870" max="4870" width="6.33203125" style="108" customWidth="1"/>
    <col min="4871" max="4871" width="22.6640625" style="108" customWidth="1"/>
    <col min="4872" max="5120" width="9" style="108"/>
    <col min="5121" max="5121" width="25.6640625" style="108" customWidth="1"/>
    <col min="5122" max="5122" width="12.6640625" style="108" customWidth="1"/>
    <col min="5123" max="5123" width="9.33203125" style="108" bestFit="1" customWidth="1"/>
    <col min="5124" max="5124" width="3.6640625" style="108" customWidth="1"/>
    <col min="5125" max="5125" width="9.33203125" style="108" customWidth="1"/>
    <col min="5126" max="5126" width="6.33203125" style="108" customWidth="1"/>
    <col min="5127" max="5127" width="22.6640625" style="108" customWidth="1"/>
    <col min="5128" max="5376" width="9" style="108"/>
    <col min="5377" max="5377" width="25.6640625" style="108" customWidth="1"/>
    <col min="5378" max="5378" width="12.6640625" style="108" customWidth="1"/>
    <col min="5379" max="5379" width="9.33203125" style="108" bestFit="1" customWidth="1"/>
    <col min="5380" max="5380" width="3.6640625" style="108" customWidth="1"/>
    <col min="5381" max="5381" width="9.33203125" style="108" customWidth="1"/>
    <col min="5382" max="5382" width="6.33203125" style="108" customWidth="1"/>
    <col min="5383" max="5383" width="22.6640625" style="108" customWidth="1"/>
    <col min="5384" max="5632" width="9" style="108"/>
    <col min="5633" max="5633" width="25.6640625" style="108" customWidth="1"/>
    <col min="5634" max="5634" width="12.6640625" style="108" customWidth="1"/>
    <col min="5635" max="5635" width="9.33203125" style="108" bestFit="1" customWidth="1"/>
    <col min="5636" max="5636" width="3.6640625" style="108" customWidth="1"/>
    <col min="5637" max="5637" width="9.33203125" style="108" customWidth="1"/>
    <col min="5638" max="5638" width="6.33203125" style="108" customWidth="1"/>
    <col min="5639" max="5639" width="22.6640625" style="108" customWidth="1"/>
    <col min="5640" max="5888" width="9" style="108"/>
    <col min="5889" max="5889" width="25.6640625" style="108" customWidth="1"/>
    <col min="5890" max="5890" width="12.6640625" style="108" customWidth="1"/>
    <col min="5891" max="5891" width="9.33203125" style="108" bestFit="1" customWidth="1"/>
    <col min="5892" max="5892" width="3.6640625" style="108" customWidth="1"/>
    <col min="5893" max="5893" width="9.33203125" style="108" customWidth="1"/>
    <col min="5894" max="5894" width="6.33203125" style="108" customWidth="1"/>
    <col min="5895" max="5895" width="22.6640625" style="108" customWidth="1"/>
    <col min="5896" max="6144" width="9" style="108"/>
    <col min="6145" max="6145" width="25.6640625" style="108" customWidth="1"/>
    <col min="6146" max="6146" width="12.6640625" style="108" customWidth="1"/>
    <col min="6147" max="6147" width="9.33203125" style="108" bestFit="1" customWidth="1"/>
    <col min="6148" max="6148" width="3.6640625" style="108" customWidth="1"/>
    <col min="6149" max="6149" width="9.33203125" style="108" customWidth="1"/>
    <col min="6150" max="6150" width="6.33203125" style="108" customWidth="1"/>
    <col min="6151" max="6151" width="22.6640625" style="108" customWidth="1"/>
    <col min="6152" max="6400" width="9" style="108"/>
    <col min="6401" max="6401" width="25.6640625" style="108" customWidth="1"/>
    <col min="6402" max="6402" width="12.6640625" style="108" customWidth="1"/>
    <col min="6403" max="6403" width="9.33203125" style="108" bestFit="1" customWidth="1"/>
    <col min="6404" max="6404" width="3.6640625" style="108" customWidth="1"/>
    <col min="6405" max="6405" width="9.33203125" style="108" customWidth="1"/>
    <col min="6406" max="6406" width="6.33203125" style="108" customWidth="1"/>
    <col min="6407" max="6407" width="22.6640625" style="108" customWidth="1"/>
    <col min="6408" max="6656" width="9" style="108"/>
    <col min="6657" max="6657" width="25.6640625" style="108" customWidth="1"/>
    <col min="6658" max="6658" width="12.6640625" style="108" customWidth="1"/>
    <col min="6659" max="6659" width="9.33203125" style="108" bestFit="1" customWidth="1"/>
    <col min="6660" max="6660" width="3.6640625" style="108" customWidth="1"/>
    <col min="6661" max="6661" width="9.33203125" style="108" customWidth="1"/>
    <col min="6662" max="6662" width="6.33203125" style="108" customWidth="1"/>
    <col min="6663" max="6663" width="22.6640625" style="108" customWidth="1"/>
    <col min="6664" max="6912" width="9" style="108"/>
    <col min="6913" max="6913" width="25.6640625" style="108" customWidth="1"/>
    <col min="6914" max="6914" width="12.6640625" style="108" customWidth="1"/>
    <col min="6915" max="6915" width="9.33203125" style="108" bestFit="1" customWidth="1"/>
    <col min="6916" max="6916" width="3.6640625" style="108" customWidth="1"/>
    <col min="6917" max="6917" width="9.33203125" style="108" customWidth="1"/>
    <col min="6918" max="6918" width="6.33203125" style="108" customWidth="1"/>
    <col min="6919" max="6919" width="22.6640625" style="108" customWidth="1"/>
    <col min="6920" max="7168" width="9" style="108"/>
    <col min="7169" max="7169" width="25.6640625" style="108" customWidth="1"/>
    <col min="7170" max="7170" width="12.6640625" style="108" customWidth="1"/>
    <col min="7171" max="7171" width="9.33203125" style="108" bestFit="1" customWidth="1"/>
    <col min="7172" max="7172" width="3.6640625" style="108" customWidth="1"/>
    <col min="7173" max="7173" width="9.33203125" style="108" customWidth="1"/>
    <col min="7174" max="7174" width="6.33203125" style="108" customWidth="1"/>
    <col min="7175" max="7175" width="22.6640625" style="108" customWidth="1"/>
    <col min="7176" max="7424" width="9" style="108"/>
    <col min="7425" max="7425" width="25.6640625" style="108" customWidth="1"/>
    <col min="7426" max="7426" width="12.6640625" style="108" customWidth="1"/>
    <col min="7427" max="7427" width="9.33203125" style="108" bestFit="1" customWidth="1"/>
    <col min="7428" max="7428" width="3.6640625" style="108" customWidth="1"/>
    <col min="7429" max="7429" width="9.33203125" style="108" customWidth="1"/>
    <col min="7430" max="7430" width="6.33203125" style="108" customWidth="1"/>
    <col min="7431" max="7431" width="22.6640625" style="108" customWidth="1"/>
    <col min="7432" max="7680" width="9" style="108"/>
    <col min="7681" max="7681" width="25.6640625" style="108" customWidth="1"/>
    <col min="7682" max="7682" width="12.6640625" style="108" customWidth="1"/>
    <col min="7683" max="7683" width="9.33203125" style="108" bestFit="1" customWidth="1"/>
    <col min="7684" max="7684" width="3.6640625" style="108" customWidth="1"/>
    <col min="7685" max="7685" width="9.33203125" style="108" customWidth="1"/>
    <col min="7686" max="7686" width="6.33203125" style="108" customWidth="1"/>
    <col min="7687" max="7687" width="22.6640625" style="108" customWidth="1"/>
    <col min="7688" max="7936" width="9" style="108"/>
    <col min="7937" max="7937" width="25.6640625" style="108" customWidth="1"/>
    <col min="7938" max="7938" width="12.6640625" style="108" customWidth="1"/>
    <col min="7939" max="7939" width="9.33203125" style="108" bestFit="1" customWidth="1"/>
    <col min="7940" max="7940" width="3.6640625" style="108" customWidth="1"/>
    <col min="7941" max="7941" width="9.33203125" style="108" customWidth="1"/>
    <col min="7942" max="7942" width="6.33203125" style="108" customWidth="1"/>
    <col min="7943" max="7943" width="22.6640625" style="108" customWidth="1"/>
    <col min="7944" max="8192" width="9" style="108"/>
    <col min="8193" max="8193" width="25.6640625" style="108" customWidth="1"/>
    <col min="8194" max="8194" width="12.6640625" style="108" customWidth="1"/>
    <col min="8195" max="8195" width="9.33203125" style="108" bestFit="1" customWidth="1"/>
    <col min="8196" max="8196" width="3.6640625" style="108" customWidth="1"/>
    <col min="8197" max="8197" width="9.33203125" style="108" customWidth="1"/>
    <col min="8198" max="8198" width="6.33203125" style="108" customWidth="1"/>
    <col min="8199" max="8199" width="22.6640625" style="108" customWidth="1"/>
    <col min="8200" max="8448" width="9" style="108"/>
    <col min="8449" max="8449" width="25.6640625" style="108" customWidth="1"/>
    <col min="8450" max="8450" width="12.6640625" style="108" customWidth="1"/>
    <col min="8451" max="8451" width="9.33203125" style="108" bestFit="1" customWidth="1"/>
    <col min="8452" max="8452" width="3.6640625" style="108" customWidth="1"/>
    <col min="8453" max="8453" width="9.33203125" style="108" customWidth="1"/>
    <col min="8454" max="8454" width="6.33203125" style="108" customWidth="1"/>
    <col min="8455" max="8455" width="22.6640625" style="108" customWidth="1"/>
    <col min="8456" max="8704" width="9" style="108"/>
    <col min="8705" max="8705" width="25.6640625" style="108" customWidth="1"/>
    <col min="8706" max="8706" width="12.6640625" style="108" customWidth="1"/>
    <col min="8707" max="8707" width="9.33203125" style="108" bestFit="1" customWidth="1"/>
    <col min="8708" max="8708" width="3.6640625" style="108" customWidth="1"/>
    <col min="8709" max="8709" width="9.33203125" style="108" customWidth="1"/>
    <col min="8710" max="8710" width="6.33203125" style="108" customWidth="1"/>
    <col min="8711" max="8711" width="22.6640625" style="108" customWidth="1"/>
    <col min="8712" max="8960" width="9" style="108"/>
    <col min="8961" max="8961" width="25.6640625" style="108" customWidth="1"/>
    <col min="8962" max="8962" width="12.6640625" style="108" customWidth="1"/>
    <col min="8963" max="8963" width="9.33203125" style="108" bestFit="1" customWidth="1"/>
    <col min="8964" max="8964" width="3.6640625" style="108" customWidth="1"/>
    <col min="8965" max="8965" width="9.33203125" style="108" customWidth="1"/>
    <col min="8966" max="8966" width="6.33203125" style="108" customWidth="1"/>
    <col min="8967" max="8967" width="22.6640625" style="108" customWidth="1"/>
    <col min="8968" max="9216" width="9" style="108"/>
    <col min="9217" max="9217" width="25.6640625" style="108" customWidth="1"/>
    <col min="9218" max="9218" width="12.6640625" style="108" customWidth="1"/>
    <col min="9219" max="9219" width="9.33203125" style="108" bestFit="1" customWidth="1"/>
    <col min="9220" max="9220" width="3.6640625" style="108" customWidth="1"/>
    <col min="9221" max="9221" width="9.33203125" style="108" customWidth="1"/>
    <col min="9222" max="9222" width="6.33203125" style="108" customWidth="1"/>
    <col min="9223" max="9223" width="22.6640625" style="108" customWidth="1"/>
    <col min="9224" max="9472" width="9" style="108"/>
    <col min="9473" max="9473" width="25.6640625" style="108" customWidth="1"/>
    <col min="9474" max="9474" width="12.6640625" style="108" customWidth="1"/>
    <col min="9475" max="9475" width="9.33203125" style="108" bestFit="1" customWidth="1"/>
    <col min="9476" max="9476" width="3.6640625" style="108" customWidth="1"/>
    <col min="9477" max="9477" width="9.33203125" style="108" customWidth="1"/>
    <col min="9478" max="9478" width="6.33203125" style="108" customWidth="1"/>
    <col min="9479" max="9479" width="22.6640625" style="108" customWidth="1"/>
    <col min="9480" max="9728" width="9" style="108"/>
    <col min="9729" max="9729" width="25.6640625" style="108" customWidth="1"/>
    <col min="9730" max="9730" width="12.6640625" style="108" customWidth="1"/>
    <col min="9731" max="9731" width="9.33203125" style="108" bestFit="1" customWidth="1"/>
    <col min="9732" max="9732" width="3.6640625" style="108" customWidth="1"/>
    <col min="9733" max="9733" width="9.33203125" style="108" customWidth="1"/>
    <col min="9734" max="9734" width="6.33203125" style="108" customWidth="1"/>
    <col min="9735" max="9735" width="22.6640625" style="108" customWidth="1"/>
    <col min="9736" max="9984" width="9" style="108"/>
    <col min="9985" max="9985" width="25.6640625" style="108" customWidth="1"/>
    <col min="9986" max="9986" width="12.6640625" style="108" customWidth="1"/>
    <col min="9987" max="9987" width="9.33203125" style="108" bestFit="1" customWidth="1"/>
    <col min="9988" max="9988" width="3.6640625" style="108" customWidth="1"/>
    <col min="9989" max="9989" width="9.33203125" style="108" customWidth="1"/>
    <col min="9990" max="9990" width="6.33203125" style="108" customWidth="1"/>
    <col min="9991" max="9991" width="22.6640625" style="108" customWidth="1"/>
    <col min="9992" max="10240" width="9" style="108"/>
    <col min="10241" max="10241" width="25.6640625" style="108" customWidth="1"/>
    <col min="10242" max="10242" width="12.6640625" style="108" customWidth="1"/>
    <col min="10243" max="10243" width="9.33203125" style="108" bestFit="1" customWidth="1"/>
    <col min="10244" max="10244" width="3.6640625" style="108" customWidth="1"/>
    <col min="10245" max="10245" width="9.33203125" style="108" customWidth="1"/>
    <col min="10246" max="10246" width="6.33203125" style="108" customWidth="1"/>
    <col min="10247" max="10247" width="22.6640625" style="108" customWidth="1"/>
    <col min="10248" max="10496" width="9" style="108"/>
    <col min="10497" max="10497" width="25.6640625" style="108" customWidth="1"/>
    <col min="10498" max="10498" width="12.6640625" style="108" customWidth="1"/>
    <col min="10499" max="10499" width="9.33203125" style="108" bestFit="1" customWidth="1"/>
    <col min="10500" max="10500" width="3.6640625" style="108" customWidth="1"/>
    <col min="10501" max="10501" width="9.33203125" style="108" customWidth="1"/>
    <col min="10502" max="10502" width="6.33203125" style="108" customWidth="1"/>
    <col min="10503" max="10503" width="22.6640625" style="108" customWidth="1"/>
    <col min="10504" max="10752" width="9" style="108"/>
    <col min="10753" max="10753" width="25.6640625" style="108" customWidth="1"/>
    <col min="10754" max="10754" width="12.6640625" style="108" customWidth="1"/>
    <col min="10755" max="10755" width="9.33203125" style="108" bestFit="1" customWidth="1"/>
    <col min="10756" max="10756" width="3.6640625" style="108" customWidth="1"/>
    <col min="10757" max="10757" width="9.33203125" style="108" customWidth="1"/>
    <col min="10758" max="10758" width="6.33203125" style="108" customWidth="1"/>
    <col min="10759" max="10759" width="22.6640625" style="108" customWidth="1"/>
    <col min="10760" max="11008" width="9" style="108"/>
    <col min="11009" max="11009" width="25.6640625" style="108" customWidth="1"/>
    <col min="11010" max="11010" width="12.6640625" style="108" customWidth="1"/>
    <col min="11011" max="11011" width="9.33203125" style="108" bestFit="1" customWidth="1"/>
    <col min="11012" max="11012" width="3.6640625" style="108" customWidth="1"/>
    <col min="11013" max="11013" width="9.33203125" style="108" customWidth="1"/>
    <col min="11014" max="11014" width="6.33203125" style="108" customWidth="1"/>
    <col min="11015" max="11015" width="22.6640625" style="108" customWidth="1"/>
    <col min="11016" max="11264" width="9" style="108"/>
    <col min="11265" max="11265" width="25.6640625" style="108" customWidth="1"/>
    <col min="11266" max="11266" width="12.6640625" style="108" customWidth="1"/>
    <col min="11267" max="11267" width="9.33203125" style="108" bestFit="1" customWidth="1"/>
    <col min="11268" max="11268" width="3.6640625" style="108" customWidth="1"/>
    <col min="11269" max="11269" width="9.33203125" style="108" customWidth="1"/>
    <col min="11270" max="11270" width="6.33203125" style="108" customWidth="1"/>
    <col min="11271" max="11271" width="22.6640625" style="108" customWidth="1"/>
    <col min="11272" max="11520" width="9" style="108"/>
    <col min="11521" max="11521" width="25.6640625" style="108" customWidth="1"/>
    <col min="11522" max="11522" width="12.6640625" style="108" customWidth="1"/>
    <col min="11523" max="11523" width="9.33203125" style="108" bestFit="1" customWidth="1"/>
    <col min="11524" max="11524" width="3.6640625" style="108" customWidth="1"/>
    <col min="11525" max="11525" width="9.33203125" style="108" customWidth="1"/>
    <col min="11526" max="11526" width="6.33203125" style="108" customWidth="1"/>
    <col min="11527" max="11527" width="22.6640625" style="108" customWidth="1"/>
    <col min="11528" max="11776" width="9" style="108"/>
    <col min="11777" max="11777" width="25.6640625" style="108" customWidth="1"/>
    <col min="11778" max="11778" width="12.6640625" style="108" customWidth="1"/>
    <col min="11779" max="11779" width="9.33203125" style="108" bestFit="1" customWidth="1"/>
    <col min="11780" max="11780" width="3.6640625" style="108" customWidth="1"/>
    <col min="11781" max="11781" width="9.33203125" style="108" customWidth="1"/>
    <col min="11782" max="11782" width="6.33203125" style="108" customWidth="1"/>
    <col min="11783" max="11783" width="22.6640625" style="108" customWidth="1"/>
    <col min="11784" max="12032" width="9" style="108"/>
    <col min="12033" max="12033" width="25.6640625" style="108" customWidth="1"/>
    <col min="12034" max="12034" width="12.6640625" style="108" customWidth="1"/>
    <col min="12035" max="12035" width="9.33203125" style="108" bestFit="1" customWidth="1"/>
    <col min="12036" max="12036" width="3.6640625" style="108" customWidth="1"/>
    <col min="12037" max="12037" width="9.33203125" style="108" customWidth="1"/>
    <col min="12038" max="12038" width="6.33203125" style="108" customWidth="1"/>
    <col min="12039" max="12039" width="22.6640625" style="108" customWidth="1"/>
    <col min="12040" max="12288" width="9" style="108"/>
    <col min="12289" max="12289" width="25.6640625" style="108" customWidth="1"/>
    <col min="12290" max="12290" width="12.6640625" style="108" customWidth="1"/>
    <col min="12291" max="12291" width="9.33203125" style="108" bestFit="1" customWidth="1"/>
    <col min="12292" max="12292" width="3.6640625" style="108" customWidth="1"/>
    <col min="12293" max="12293" width="9.33203125" style="108" customWidth="1"/>
    <col min="12294" max="12294" width="6.33203125" style="108" customWidth="1"/>
    <col min="12295" max="12295" width="22.6640625" style="108" customWidth="1"/>
    <col min="12296" max="12544" width="9" style="108"/>
    <col min="12545" max="12545" width="25.6640625" style="108" customWidth="1"/>
    <col min="12546" max="12546" width="12.6640625" style="108" customWidth="1"/>
    <col min="12547" max="12547" width="9.33203125" style="108" bestFit="1" customWidth="1"/>
    <col min="12548" max="12548" width="3.6640625" style="108" customWidth="1"/>
    <col min="12549" max="12549" width="9.33203125" style="108" customWidth="1"/>
    <col min="12550" max="12550" width="6.33203125" style="108" customWidth="1"/>
    <col min="12551" max="12551" width="22.6640625" style="108" customWidth="1"/>
    <col min="12552" max="12800" width="9" style="108"/>
    <col min="12801" max="12801" width="25.6640625" style="108" customWidth="1"/>
    <col min="12802" max="12802" width="12.6640625" style="108" customWidth="1"/>
    <col min="12803" max="12803" width="9.33203125" style="108" bestFit="1" customWidth="1"/>
    <col min="12804" max="12804" width="3.6640625" style="108" customWidth="1"/>
    <col min="12805" max="12805" width="9.33203125" style="108" customWidth="1"/>
    <col min="12806" max="12806" width="6.33203125" style="108" customWidth="1"/>
    <col min="12807" max="12807" width="22.6640625" style="108" customWidth="1"/>
    <col min="12808" max="13056" width="9" style="108"/>
    <col min="13057" max="13057" width="25.6640625" style="108" customWidth="1"/>
    <col min="13058" max="13058" width="12.6640625" style="108" customWidth="1"/>
    <col min="13059" max="13059" width="9.33203125" style="108" bestFit="1" customWidth="1"/>
    <col min="13060" max="13060" width="3.6640625" style="108" customWidth="1"/>
    <col min="13061" max="13061" width="9.33203125" style="108" customWidth="1"/>
    <col min="13062" max="13062" width="6.33203125" style="108" customWidth="1"/>
    <col min="13063" max="13063" width="22.6640625" style="108" customWidth="1"/>
    <col min="13064" max="13312" width="9" style="108"/>
    <col min="13313" max="13313" width="25.6640625" style="108" customWidth="1"/>
    <col min="13314" max="13314" width="12.6640625" style="108" customWidth="1"/>
    <col min="13315" max="13315" width="9.33203125" style="108" bestFit="1" customWidth="1"/>
    <col min="13316" max="13316" width="3.6640625" style="108" customWidth="1"/>
    <col min="13317" max="13317" width="9.33203125" style="108" customWidth="1"/>
    <col min="13318" max="13318" width="6.33203125" style="108" customWidth="1"/>
    <col min="13319" max="13319" width="22.6640625" style="108" customWidth="1"/>
    <col min="13320" max="13568" width="9" style="108"/>
    <col min="13569" max="13569" width="25.6640625" style="108" customWidth="1"/>
    <col min="13570" max="13570" width="12.6640625" style="108" customWidth="1"/>
    <col min="13571" max="13571" width="9.33203125" style="108" bestFit="1" customWidth="1"/>
    <col min="13572" max="13572" width="3.6640625" style="108" customWidth="1"/>
    <col min="13573" max="13573" width="9.33203125" style="108" customWidth="1"/>
    <col min="13574" max="13574" width="6.33203125" style="108" customWidth="1"/>
    <col min="13575" max="13575" width="22.6640625" style="108" customWidth="1"/>
    <col min="13576" max="13824" width="9" style="108"/>
    <col min="13825" max="13825" width="25.6640625" style="108" customWidth="1"/>
    <col min="13826" max="13826" width="12.6640625" style="108" customWidth="1"/>
    <col min="13827" max="13827" width="9.33203125" style="108" bestFit="1" customWidth="1"/>
    <col min="13828" max="13828" width="3.6640625" style="108" customWidth="1"/>
    <col min="13829" max="13829" width="9.33203125" style="108" customWidth="1"/>
    <col min="13830" max="13830" width="6.33203125" style="108" customWidth="1"/>
    <col min="13831" max="13831" width="22.6640625" style="108" customWidth="1"/>
    <col min="13832" max="14080" width="9" style="108"/>
    <col min="14081" max="14081" width="25.6640625" style="108" customWidth="1"/>
    <col min="14082" max="14082" width="12.6640625" style="108" customWidth="1"/>
    <col min="14083" max="14083" width="9.33203125" style="108" bestFit="1" customWidth="1"/>
    <col min="14084" max="14084" width="3.6640625" style="108" customWidth="1"/>
    <col min="14085" max="14085" width="9.33203125" style="108" customWidth="1"/>
    <col min="14086" max="14086" width="6.33203125" style="108" customWidth="1"/>
    <col min="14087" max="14087" width="22.6640625" style="108" customWidth="1"/>
    <col min="14088" max="14336" width="9" style="108"/>
    <col min="14337" max="14337" width="25.6640625" style="108" customWidth="1"/>
    <col min="14338" max="14338" width="12.6640625" style="108" customWidth="1"/>
    <col min="14339" max="14339" width="9.33203125" style="108" bestFit="1" customWidth="1"/>
    <col min="14340" max="14340" width="3.6640625" style="108" customWidth="1"/>
    <col min="14341" max="14341" width="9.33203125" style="108" customWidth="1"/>
    <col min="14342" max="14342" width="6.33203125" style="108" customWidth="1"/>
    <col min="14343" max="14343" width="22.6640625" style="108" customWidth="1"/>
    <col min="14344" max="14592" width="9" style="108"/>
    <col min="14593" max="14593" width="25.6640625" style="108" customWidth="1"/>
    <col min="14594" max="14594" width="12.6640625" style="108" customWidth="1"/>
    <col min="14595" max="14595" width="9.33203125" style="108" bestFit="1" customWidth="1"/>
    <col min="14596" max="14596" width="3.6640625" style="108" customWidth="1"/>
    <col min="14597" max="14597" width="9.33203125" style="108" customWidth="1"/>
    <col min="14598" max="14598" width="6.33203125" style="108" customWidth="1"/>
    <col min="14599" max="14599" width="22.6640625" style="108" customWidth="1"/>
    <col min="14600" max="14848" width="9" style="108"/>
    <col min="14849" max="14849" width="25.6640625" style="108" customWidth="1"/>
    <col min="14850" max="14850" width="12.6640625" style="108" customWidth="1"/>
    <col min="14851" max="14851" width="9.33203125" style="108" bestFit="1" customWidth="1"/>
    <col min="14852" max="14852" width="3.6640625" style="108" customWidth="1"/>
    <col min="14853" max="14853" width="9.33203125" style="108" customWidth="1"/>
    <col min="14854" max="14854" width="6.33203125" style="108" customWidth="1"/>
    <col min="14855" max="14855" width="22.6640625" style="108" customWidth="1"/>
    <col min="14856" max="15104" width="9" style="108"/>
    <col min="15105" max="15105" width="25.6640625" style="108" customWidth="1"/>
    <col min="15106" max="15106" width="12.6640625" style="108" customWidth="1"/>
    <col min="15107" max="15107" width="9.33203125" style="108" bestFit="1" customWidth="1"/>
    <col min="15108" max="15108" width="3.6640625" style="108" customWidth="1"/>
    <col min="15109" max="15109" width="9.33203125" style="108" customWidth="1"/>
    <col min="15110" max="15110" width="6.33203125" style="108" customWidth="1"/>
    <col min="15111" max="15111" width="22.6640625" style="108" customWidth="1"/>
    <col min="15112" max="15360" width="9" style="108"/>
    <col min="15361" max="15361" width="25.6640625" style="108" customWidth="1"/>
    <col min="15362" max="15362" width="12.6640625" style="108" customWidth="1"/>
    <col min="15363" max="15363" width="9.33203125" style="108" bestFit="1" customWidth="1"/>
    <col min="15364" max="15364" width="3.6640625" style="108" customWidth="1"/>
    <col min="15365" max="15365" width="9.33203125" style="108" customWidth="1"/>
    <col min="15366" max="15366" width="6.33203125" style="108" customWidth="1"/>
    <col min="15367" max="15367" width="22.6640625" style="108" customWidth="1"/>
    <col min="15368" max="15616" width="9" style="108"/>
    <col min="15617" max="15617" width="25.6640625" style="108" customWidth="1"/>
    <col min="15618" max="15618" width="12.6640625" style="108" customWidth="1"/>
    <col min="15619" max="15619" width="9.33203125" style="108" bestFit="1" customWidth="1"/>
    <col min="15620" max="15620" width="3.6640625" style="108" customWidth="1"/>
    <col min="15621" max="15621" width="9.33203125" style="108" customWidth="1"/>
    <col min="15622" max="15622" width="6.33203125" style="108" customWidth="1"/>
    <col min="15623" max="15623" width="22.6640625" style="108" customWidth="1"/>
    <col min="15624" max="15872" width="9" style="108"/>
    <col min="15873" max="15873" width="25.6640625" style="108" customWidth="1"/>
    <col min="15874" max="15874" width="12.6640625" style="108" customWidth="1"/>
    <col min="15875" max="15875" width="9.33203125" style="108" bestFit="1" customWidth="1"/>
    <col min="15876" max="15876" width="3.6640625" style="108" customWidth="1"/>
    <col min="15877" max="15877" width="9.33203125" style="108" customWidth="1"/>
    <col min="15878" max="15878" width="6.33203125" style="108" customWidth="1"/>
    <col min="15879" max="15879" width="22.6640625" style="108" customWidth="1"/>
    <col min="15880" max="16128" width="9" style="108"/>
    <col min="16129" max="16129" width="25.6640625" style="108" customWidth="1"/>
    <col min="16130" max="16130" width="12.6640625" style="108" customWidth="1"/>
    <col min="16131" max="16131" width="9.33203125" style="108" bestFit="1" customWidth="1"/>
    <col min="16132" max="16132" width="3.6640625" style="108" customWidth="1"/>
    <col min="16133" max="16133" width="9.33203125" style="108" customWidth="1"/>
    <col min="16134" max="16134" width="6.33203125" style="108" customWidth="1"/>
    <col min="16135" max="16135" width="22.6640625" style="108" customWidth="1"/>
    <col min="16136" max="16384" width="9" style="108"/>
  </cols>
  <sheetData>
    <row r="1" spans="1:7" ht="15" customHeight="1">
      <c r="A1" s="961" t="s">
        <v>333</v>
      </c>
      <c r="B1" s="962"/>
      <c r="C1" s="961"/>
      <c r="D1" s="961"/>
    </row>
    <row r="2" spans="1:7" ht="15" customHeight="1">
      <c r="A2" s="340"/>
      <c r="B2" s="341"/>
      <c r="C2" s="340"/>
      <c r="D2" s="340"/>
    </row>
    <row r="3" spans="1:7" ht="15" customHeight="1">
      <c r="A3" s="118" t="s">
        <v>334</v>
      </c>
      <c r="B3" s="300"/>
    </row>
    <row r="5" spans="1:7" ht="16.2">
      <c r="B5" s="107"/>
      <c r="C5" s="107"/>
      <c r="D5" s="107"/>
      <c r="E5" s="107"/>
      <c r="F5" s="107"/>
      <c r="G5" s="97"/>
    </row>
    <row r="6" spans="1:7" ht="15" customHeight="1">
      <c r="A6" s="44"/>
      <c r="D6" s="44"/>
    </row>
    <row r="8" spans="1:7" ht="15" customHeight="1">
      <c r="A8" s="109" t="s">
        <v>335</v>
      </c>
      <c r="B8" s="109" t="s">
        <v>336</v>
      </c>
      <c r="C8" s="952" t="s">
        <v>337</v>
      </c>
      <c r="D8" s="1075"/>
      <c r="E8" s="1076"/>
      <c r="F8" s="110" t="s">
        <v>338</v>
      </c>
      <c r="G8" s="109" t="s">
        <v>339</v>
      </c>
    </row>
    <row r="9" spans="1:7" ht="15" customHeight="1">
      <c r="A9" s="111"/>
      <c r="B9" s="127"/>
      <c r="C9" s="105"/>
      <c r="D9" s="112"/>
      <c r="E9" s="113"/>
      <c r="F9" s="127"/>
      <c r="G9" s="111"/>
    </row>
    <row r="10" spans="1:7" ht="15" customHeight="1">
      <c r="A10" s="114"/>
      <c r="B10" s="128"/>
      <c r="C10" s="115"/>
      <c r="D10" s="44"/>
      <c r="E10" s="116"/>
      <c r="F10" s="128"/>
      <c r="G10" s="114"/>
    </row>
    <row r="11" spans="1:7" ht="15" customHeight="1">
      <c r="A11" s="114"/>
      <c r="B11" s="128"/>
      <c r="C11" s="106"/>
      <c r="D11" s="44"/>
      <c r="E11" s="117"/>
      <c r="F11" s="128"/>
      <c r="G11" s="114"/>
    </row>
    <row r="12" spans="1:7" ht="15" customHeight="1">
      <c r="A12" s="114"/>
      <c r="B12" s="128"/>
      <c r="C12" s="115"/>
      <c r="D12" s="44"/>
      <c r="E12" s="116"/>
      <c r="F12" s="128"/>
      <c r="G12" s="114"/>
    </row>
    <row r="13" spans="1:7" ht="15" customHeight="1">
      <c r="A13" s="114"/>
      <c r="B13" s="128"/>
      <c r="C13" s="267"/>
      <c r="D13" s="44"/>
      <c r="E13" s="268"/>
      <c r="F13" s="128"/>
      <c r="G13" s="114"/>
    </row>
    <row r="14" spans="1:7" ht="15" customHeight="1">
      <c r="A14" s="114"/>
      <c r="B14" s="128"/>
      <c r="C14" s="115"/>
      <c r="D14" s="44"/>
      <c r="E14" s="116"/>
      <c r="F14" s="128"/>
      <c r="G14" s="114"/>
    </row>
    <row r="15" spans="1:7" ht="15" customHeight="1">
      <c r="A15" s="114"/>
      <c r="B15" s="128"/>
      <c r="C15" s="106"/>
      <c r="D15" s="44"/>
      <c r="E15" s="117"/>
      <c r="F15" s="128"/>
      <c r="G15" s="114"/>
    </row>
    <row r="16" spans="1:7" ht="15" customHeight="1">
      <c r="A16" s="114"/>
      <c r="B16" s="128"/>
      <c r="C16" s="106"/>
      <c r="D16" s="44"/>
      <c r="E16" s="117"/>
      <c r="F16" s="128"/>
      <c r="G16" s="114"/>
    </row>
    <row r="17" spans="1:7" ht="15" customHeight="1">
      <c r="A17" s="114"/>
      <c r="B17" s="128"/>
      <c r="C17" s="106"/>
      <c r="D17" s="44"/>
      <c r="E17" s="117"/>
      <c r="F17" s="128"/>
      <c r="G17" s="114"/>
    </row>
    <row r="18" spans="1:7" ht="15" customHeight="1">
      <c r="A18" s="114"/>
      <c r="B18" s="128"/>
      <c r="C18" s="106"/>
      <c r="D18" s="44"/>
      <c r="E18" s="117"/>
      <c r="F18" s="128"/>
      <c r="G18" s="114"/>
    </row>
    <row r="19" spans="1:7" ht="15" customHeight="1">
      <c r="A19" s="114"/>
      <c r="B19" s="128"/>
      <c r="C19" s="106"/>
      <c r="D19" s="44"/>
      <c r="E19" s="117"/>
      <c r="F19" s="128"/>
      <c r="G19" s="114"/>
    </row>
    <row r="20" spans="1:7" ht="15" customHeight="1">
      <c r="A20" s="114"/>
      <c r="B20" s="128"/>
      <c r="C20" s="106"/>
      <c r="D20" s="44"/>
      <c r="E20" s="117"/>
      <c r="F20" s="128"/>
      <c r="G20" s="114"/>
    </row>
    <row r="21" spans="1:7" ht="15" customHeight="1">
      <c r="A21" s="114"/>
      <c r="B21" s="128"/>
      <c r="C21" s="106"/>
      <c r="D21" s="44"/>
      <c r="E21" s="117"/>
      <c r="F21" s="128"/>
      <c r="G21" s="114"/>
    </row>
    <row r="22" spans="1:7" ht="15" customHeight="1">
      <c r="A22" s="114"/>
      <c r="B22" s="128"/>
      <c r="C22" s="106"/>
      <c r="D22" s="44"/>
      <c r="E22" s="117"/>
      <c r="F22" s="128"/>
      <c r="G22" s="114"/>
    </row>
    <row r="23" spans="1:7" ht="15" customHeight="1">
      <c r="A23" s="114"/>
      <c r="B23" s="128"/>
      <c r="C23" s="106"/>
      <c r="D23" s="44"/>
      <c r="E23" s="117"/>
      <c r="F23" s="128"/>
      <c r="G23" s="114"/>
    </row>
    <row r="24" spans="1:7" ht="15" customHeight="1">
      <c r="A24" s="114"/>
      <c r="B24" s="128"/>
      <c r="C24" s="106"/>
      <c r="D24" s="44"/>
      <c r="E24" s="117"/>
      <c r="F24" s="128"/>
      <c r="G24" s="114"/>
    </row>
    <row r="25" spans="1:7" ht="15" customHeight="1">
      <c r="A25" s="114"/>
      <c r="B25" s="128"/>
      <c r="C25" s="106"/>
      <c r="D25" s="44"/>
      <c r="E25" s="117"/>
      <c r="F25" s="128"/>
      <c r="G25" s="114"/>
    </row>
    <row r="26" spans="1:7" ht="15" customHeight="1">
      <c r="A26" s="114"/>
      <c r="B26" s="128"/>
      <c r="C26" s="106"/>
      <c r="D26" s="44"/>
      <c r="E26" s="117"/>
      <c r="F26" s="128"/>
      <c r="G26" s="114"/>
    </row>
    <row r="27" spans="1:7" ht="15" customHeight="1">
      <c r="A27" s="114"/>
      <c r="B27" s="128"/>
      <c r="C27" s="106"/>
      <c r="D27" s="44"/>
      <c r="E27" s="117"/>
      <c r="F27" s="128"/>
      <c r="G27" s="114"/>
    </row>
    <row r="28" spans="1:7" ht="15" customHeight="1">
      <c r="A28" s="114"/>
      <c r="B28" s="128"/>
      <c r="C28" s="106"/>
      <c r="D28" s="44"/>
      <c r="E28" s="117"/>
      <c r="F28" s="128"/>
      <c r="G28" s="114"/>
    </row>
    <row r="29" spans="1:7" ht="15" customHeight="1">
      <c r="A29" s="114"/>
      <c r="B29" s="128"/>
      <c r="C29" s="106"/>
      <c r="D29" s="44"/>
      <c r="E29" s="117"/>
      <c r="F29" s="128"/>
      <c r="G29" s="114"/>
    </row>
    <row r="30" spans="1:7" ht="15" customHeight="1">
      <c r="A30" s="114"/>
      <c r="B30" s="128"/>
      <c r="C30" s="106"/>
      <c r="D30" s="44"/>
      <c r="E30" s="117"/>
      <c r="F30" s="128"/>
      <c r="G30" s="114"/>
    </row>
    <row r="31" spans="1:7" ht="15" customHeight="1">
      <c r="A31" s="114"/>
      <c r="B31" s="128"/>
      <c r="C31" s="106"/>
      <c r="D31" s="44"/>
      <c r="E31" s="117"/>
      <c r="F31" s="128"/>
      <c r="G31" s="114"/>
    </row>
    <row r="32" spans="1:7" ht="15" customHeight="1">
      <c r="A32" s="114"/>
      <c r="B32" s="128"/>
      <c r="C32" s="106"/>
      <c r="D32" s="44"/>
      <c r="E32" s="117"/>
      <c r="F32" s="128"/>
      <c r="G32" s="114"/>
    </row>
    <row r="33" spans="1:7" ht="15" customHeight="1">
      <c r="A33" s="114"/>
      <c r="B33" s="128"/>
      <c r="C33" s="106"/>
      <c r="D33" s="44"/>
      <c r="E33" s="117"/>
      <c r="F33" s="128"/>
      <c r="G33" s="114"/>
    </row>
    <row r="34" spans="1:7" ht="15" customHeight="1">
      <c r="A34" s="114"/>
      <c r="B34" s="128"/>
      <c r="C34" s="106"/>
      <c r="D34" s="44"/>
      <c r="E34" s="117"/>
      <c r="F34" s="128"/>
      <c r="G34" s="114"/>
    </row>
    <row r="35" spans="1:7" ht="15" customHeight="1" thickBot="1">
      <c r="A35" s="114"/>
      <c r="B35" s="128"/>
      <c r="C35" s="106"/>
      <c r="D35" s="44"/>
      <c r="E35" s="117"/>
      <c r="F35" s="128"/>
      <c r="G35" s="269"/>
    </row>
    <row r="36" spans="1:7" ht="15" customHeight="1" thickTop="1">
      <c r="A36" s="270"/>
      <c r="B36" s="271" t="s">
        <v>340</v>
      </c>
      <c r="C36" s="271"/>
      <c r="D36" s="272"/>
      <c r="E36" s="273"/>
      <c r="F36" s="274">
        <f>SUM(F9:F35)</f>
        <v>0</v>
      </c>
      <c r="G36" s="260"/>
    </row>
    <row r="37" spans="1:7" ht="15" customHeight="1">
      <c r="A37" s="108" t="s">
        <v>341</v>
      </c>
    </row>
  </sheetData>
  <mergeCells count="2">
    <mergeCell ref="C8:E8"/>
    <mergeCell ref="A1:D1"/>
  </mergeCells>
  <phoneticPr fontId="4"/>
  <printOptions horizontalCentered="1"/>
  <pageMargins left="0.78740157480314965" right="0.59055118110236227" top="0.98425196850393704" bottom="0.78740157480314965" header="0.51181102362204722" footer="0.51181102362204722"/>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3">
    <tabColor rgb="FF00B0F0"/>
  </sheetPr>
  <dimension ref="A1:G28"/>
  <sheetViews>
    <sheetView view="pageBreakPreview" zoomScale="85" zoomScaleNormal="100" zoomScaleSheetLayoutView="85" workbookViewId="0">
      <selection activeCell="F2" sqref="F2"/>
    </sheetView>
  </sheetViews>
  <sheetFormatPr defaultRowHeight="14.4"/>
  <cols>
    <col min="1" max="1" width="25.44140625" style="262" customWidth="1"/>
    <col min="2" max="2" width="14" style="262" customWidth="1"/>
    <col min="3" max="3" width="12.109375" style="262" customWidth="1"/>
    <col min="4" max="4" width="19.21875" style="262" customWidth="1"/>
    <col min="5" max="5" width="17.33203125" style="262" customWidth="1"/>
    <col min="6" max="6" width="28.44140625" style="262" customWidth="1"/>
    <col min="7" max="7" width="36" style="262" customWidth="1"/>
    <col min="8" max="256" width="9" style="262"/>
    <col min="257" max="257" width="25.44140625" style="262" customWidth="1"/>
    <col min="258" max="258" width="14" style="262" customWidth="1"/>
    <col min="259" max="259" width="12.109375" style="262" customWidth="1"/>
    <col min="260" max="260" width="19.21875" style="262" customWidth="1"/>
    <col min="261" max="261" width="17.33203125" style="262" customWidth="1"/>
    <col min="262" max="262" width="28.44140625" style="262" customWidth="1"/>
    <col min="263" max="263" width="53.44140625" style="262" customWidth="1"/>
    <col min="264" max="512" width="9" style="262"/>
    <col min="513" max="513" width="25.44140625" style="262" customWidth="1"/>
    <col min="514" max="514" width="14" style="262" customWidth="1"/>
    <col min="515" max="515" width="12.109375" style="262" customWidth="1"/>
    <col min="516" max="516" width="19.21875" style="262" customWidth="1"/>
    <col min="517" max="517" width="17.33203125" style="262" customWidth="1"/>
    <col min="518" max="518" width="28.44140625" style="262" customWidth="1"/>
    <col min="519" max="519" width="53.44140625" style="262" customWidth="1"/>
    <col min="520" max="768" width="9" style="262"/>
    <col min="769" max="769" width="25.44140625" style="262" customWidth="1"/>
    <col min="770" max="770" width="14" style="262" customWidth="1"/>
    <col min="771" max="771" width="12.109375" style="262" customWidth="1"/>
    <col min="772" max="772" width="19.21875" style="262" customWidth="1"/>
    <col min="773" max="773" width="17.33203125" style="262" customWidth="1"/>
    <col min="774" max="774" width="28.44140625" style="262" customWidth="1"/>
    <col min="775" max="775" width="53.44140625" style="262" customWidth="1"/>
    <col min="776" max="1024" width="9" style="262"/>
    <col min="1025" max="1025" width="25.44140625" style="262" customWidth="1"/>
    <col min="1026" max="1026" width="14" style="262" customWidth="1"/>
    <col min="1027" max="1027" width="12.109375" style="262" customWidth="1"/>
    <col min="1028" max="1028" width="19.21875" style="262" customWidth="1"/>
    <col min="1029" max="1029" width="17.33203125" style="262" customWidth="1"/>
    <col min="1030" max="1030" width="28.44140625" style="262" customWidth="1"/>
    <col min="1031" max="1031" width="53.44140625" style="262" customWidth="1"/>
    <col min="1032" max="1280" width="9" style="262"/>
    <col min="1281" max="1281" width="25.44140625" style="262" customWidth="1"/>
    <col min="1282" max="1282" width="14" style="262" customWidth="1"/>
    <col min="1283" max="1283" width="12.109375" style="262" customWidth="1"/>
    <col min="1284" max="1284" width="19.21875" style="262" customWidth="1"/>
    <col min="1285" max="1285" width="17.33203125" style="262" customWidth="1"/>
    <col min="1286" max="1286" width="28.44140625" style="262" customWidth="1"/>
    <col min="1287" max="1287" width="53.44140625" style="262" customWidth="1"/>
    <col min="1288" max="1536" width="9" style="262"/>
    <col min="1537" max="1537" width="25.44140625" style="262" customWidth="1"/>
    <col min="1538" max="1538" width="14" style="262" customWidth="1"/>
    <col min="1539" max="1539" width="12.109375" style="262" customWidth="1"/>
    <col min="1540" max="1540" width="19.21875" style="262" customWidth="1"/>
    <col min="1541" max="1541" width="17.33203125" style="262" customWidth="1"/>
    <col min="1542" max="1542" width="28.44140625" style="262" customWidth="1"/>
    <col min="1543" max="1543" width="53.44140625" style="262" customWidth="1"/>
    <col min="1544" max="1792" width="9" style="262"/>
    <col min="1793" max="1793" width="25.44140625" style="262" customWidth="1"/>
    <col min="1794" max="1794" width="14" style="262" customWidth="1"/>
    <col min="1795" max="1795" width="12.109375" style="262" customWidth="1"/>
    <col min="1796" max="1796" width="19.21875" style="262" customWidth="1"/>
    <col min="1797" max="1797" width="17.33203125" style="262" customWidth="1"/>
    <col min="1798" max="1798" width="28.44140625" style="262" customWidth="1"/>
    <col min="1799" max="1799" width="53.44140625" style="262" customWidth="1"/>
    <col min="1800" max="2048" width="9" style="262"/>
    <col min="2049" max="2049" width="25.44140625" style="262" customWidth="1"/>
    <col min="2050" max="2050" width="14" style="262" customWidth="1"/>
    <col min="2051" max="2051" width="12.109375" style="262" customWidth="1"/>
    <col min="2052" max="2052" width="19.21875" style="262" customWidth="1"/>
    <col min="2053" max="2053" width="17.33203125" style="262" customWidth="1"/>
    <col min="2054" max="2054" width="28.44140625" style="262" customWidth="1"/>
    <col min="2055" max="2055" width="53.44140625" style="262" customWidth="1"/>
    <col min="2056" max="2304" width="9" style="262"/>
    <col min="2305" max="2305" width="25.44140625" style="262" customWidth="1"/>
    <col min="2306" max="2306" width="14" style="262" customWidth="1"/>
    <col min="2307" max="2307" width="12.109375" style="262" customWidth="1"/>
    <col min="2308" max="2308" width="19.21875" style="262" customWidth="1"/>
    <col min="2309" max="2309" width="17.33203125" style="262" customWidth="1"/>
    <col min="2310" max="2310" width="28.44140625" style="262" customWidth="1"/>
    <col min="2311" max="2311" width="53.44140625" style="262" customWidth="1"/>
    <col min="2312" max="2560" width="9" style="262"/>
    <col min="2561" max="2561" width="25.44140625" style="262" customWidth="1"/>
    <col min="2562" max="2562" width="14" style="262" customWidth="1"/>
    <col min="2563" max="2563" width="12.109375" style="262" customWidth="1"/>
    <col min="2564" max="2564" width="19.21875" style="262" customWidth="1"/>
    <col min="2565" max="2565" width="17.33203125" style="262" customWidth="1"/>
    <col min="2566" max="2566" width="28.44140625" style="262" customWidth="1"/>
    <col min="2567" max="2567" width="53.44140625" style="262" customWidth="1"/>
    <col min="2568" max="2816" width="9" style="262"/>
    <col min="2817" max="2817" width="25.44140625" style="262" customWidth="1"/>
    <col min="2818" max="2818" width="14" style="262" customWidth="1"/>
    <col min="2819" max="2819" width="12.109375" style="262" customWidth="1"/>
    <col min="2820" max="2820" width="19.21875" style="262" customWidth="1"/>
    <col min="2821" max="2821" width="17.33203125" style="262" customWidth="1"/>
    <col min="2822" max="2822" width="28.44140625" style="262" customWidth="1"/>
    <col min="2823" max="2823" width="53.44140625" style="262" customWidth="1"/>
    <col min="2824" max="3072" width="9" style="262"/>
    <col min="3073" max="3073" width="25.44140625" style="262" customWidth="1"/>
    <col min="3074" max="3074" width="14" style="262" customWidth="1"/>
    <col min="3075" max="3075" width="12.109375" style="262" customWidth="1"/>
    <col min="3076" max="3076" width="19.21875" style="262" customWidth="1"/>
    <col min="3077" max="3077" width="17.33203125" style="262" customWidth="1"/>
    <col min="3078" max="3078" width="28.44140625" style="262" customWidth="1"/>
    <col min="3079" max="3079" width="53.44140625" style="262" customWidth="1"/>
    <col min="3080" max="3328" width="9" style="262"/>
    <col min="3329" max="3329" width="25.44140625" style="262" customWidth="1"/>
    <col min="3330" max="3330" width="14" style="262" customWidth="1"/>
    <col min="3331" max="3331" width="12.109375" style="262" customWidth="1"/>
    <col min="3332" max="3332" width="19.21875" style="262" customWidth="1"/>
    <col min="3333" max="3333" width="17.33203125" style="262" customWidth="1"/>
    <col min="3334" max="3334" width="28.44140625" style="262" customWidth="1"/>
    <col min="3335" max="3335" width="53.44140625" style="262" customWidth="1"/>
    <col min="3336" max="3584" width="9" style="262"/>
    <col min="3585" max="3585" width="25.44140625" style="262" customWidth="1"/>
    <col min="3586" max="3586" width="14" style="262" customWidth="1"/>
    <col min="3587" max="3587" width="12.109375" style="262" customWidth="1"/>
    <col min="3588" max="3588" width="19.21875" style="262" customWidth="1"/>
    <col min="3589" max="3589" width="17.33203125" style="262" customWidth="1"/>
    <col min="3590" max="3590" width="28.44140625" style="262" customWidth="1"/>
    <col min="3591" max="3591" width="53.44140625" style="262" customWidth="1"/>
    <col min="3592" max="3840" width="9" style="262"/>
    <col min="3841" max="3841" width="25.44140625" style="262" customWidth="1"/>
    <col min="3842" max="3842" width="14" style="262" customWidth="1"/>
    <col min="3843" max="3843" width="12.109375" style="262" customWidth="1"/>
    <col min="3844" max="3844" width="19.21875" style="262" customWidth="1"/>
    <col min="3845" max="3845" width="17.33203125" style="262" customWidth="1"/>
    <col min="3846" max="3846" width="28.44140625" style="262" customWidth="1"/>
    <col min="3847" max="3847" width="53.44140625" style="262" customWidth="1"/>
    <col min="3848" max="4096" width="9" style="262"/>
    <col min="4097" max="4097" width="25.44140625" style="262" customWidth="1"/>
    <col min="4098" max="4098" width="14" style="262" customWidth="1"/>
    <col min="4099" max="4099" width="12.109375" style="262" customWidth="1"/>
    <col min="4100" max="4100" width="19.21875" style="262" customWidth="1"/>
    <col min="4101" max="4101" width="17.33203125" style="262" customWidth="1"/>
    <col min="4102" max="4102" width="28.44140625" style="262" customWidth="1"/>
    <col min="4103" max="4103" width="53.44140625" style="262" customWidth="1"/>
    <col min="4104" max="4352" width="9" style="262"/>
    <col min="4353" max="4353" width="25.44140625" style="262" customWidth="1"/>
    <col min="4354" max="4354" width="14" style="262" customWidth="1"/>
    <col min="4355" max="4355" width="12.109375" style="262" customWidth="1"/>
    <col min="4356" max="4356" width="19.21875" style="262" customWidth="1"/>
    <col min="4357" max="4357" width="17.33203125" style="262" customWidth="1"/>
    <col min="4358" max="4358" width="28.44140625" style="262" customWidth="1"/>
    <col min="4359" max="4359" width="53.44140625" style="262" customWidth="1"/>
    <col min="4360" max="4608" width="9" style="262"/>
    <col min="4609" max="4609" width="25.44140625" style="262" customWidth="1"/>
    <col min="4610" max="4610" width="14" style="262" customWidth="1"/>
    <col min="4611" max="4611" width="12.109375" style="262" customWidth="1"/>
    <col min="4612" max="4612" width="19.21875" style="262" customWidth="1"/>
    <col min="4613" max="4613" width="17.33203125" style="262" customWidth="1"/>
    <col min="4614" max="4614" width="28.44140625" style="262" customWidth="1"/>
    <col min="4615" max="4615" width="53.44140625" style="262" customWidth="1"/>
    <col min="4616" max="4864" width="9" style="262"/>
    <col min="4865" max="4865" width="25.44140625" style="262" customWidth="1"/>
    <col min="4866" max="4866" width="14" style="262" customWidth="1"/>
    <col min="4867" max="4867" width="12.109375" style="262" customWidth="1"/>
    <col min="4868" max="4868" width="19.21875" style="262" customWidth="1"/>
    <col min="4869" max="4869" width="17.33203125" style="262" customWidth="1"/>
    <col min="4870" max="4870" width="28.44140625" style="262" customWidth="1"/>
    <col min="4871" max="4871" width="53.44140625" style="262" customWidth="1"/>
    <col min="4872" max="5120" width="9" style="262"/>
    <col min="5121" max="5121" width="25.44140625" style="262" customWidth="1"/>
    <col min="5122" max="5122" width="14" style="262" customWidth="1"/>
    <col min="5123" max="5123" width="12.109375" style="262" customWidth="1"/>
    <col min="5124" max="5124" width="19.21875" style="262" customWidth="1"/>
    <col min="5125" max="5125" width="17.33203125" style="262" customWidth="1"/>
    <col min="5126" max="5126" width="28.44140625" style="262" customWidth="1"/>
    <col min="5127" max="5127" width="53.44140625" style="262" customWidth="1"/>
    <col min="5128" max="5376" width="9" style="262"/>
    <col min="5377" max="5377" width="25.44140625" style="262" customWidth="1"/>
    <col min="5378" max="5378" width="14" style="262" customWidth="1"/>
    <col min="5379" max="5379" width="12.109375" style="262" customWidth="1"/>
    <col min="5380" max="5380" width="19.21875" style="262" customWidth="1"/>
    <col min="5381" max="5381" width="17.33203125" style="262" customWidth="1"/>
    <col min="5382" max="5382" width="28.44140625" style="262" customWidth="1"/>
    <col min="5383" max="5383" width="53.44140625" style="262" customWidth="1"/>
    <col min="5384" max="5632" width="9" style="262"/>
    <col min="5633" max="5633" width="25.44140625" style="262" customWidth="1"/>
    <col min="5634" max="5634" width="14" style="262" customWidth="1"/>
    <col min="5635" max="5635" width="12.109375" style="262" customWidth="1"/>
    <col min="5636" max="5636" width="19.21875" style="262" customWidth="1"/>
    <col min="5637" max="5637" width="17.33203125" style="262" customWidth="1"/>
    <col min="5638" max="5638" width="28.44140625" style="262" customWidth="1"/>
    <col min="5639" max="5639" width="53.44140625" style="262" customWidth="1"/>
    <col min="5640" max="5888" width="9" style="262"/>
    <col min="5889" max="5889" width="25.44140625" style="262" customWidth="1"/>
    <col min="5890" max="5890" width="14" style="262" customWidth="1"/>
    <col min="5891" max="5891" width="12.109375" style="262" customWidth="1"/>
    <col min="5892" max="5892" width="19.21875" style="262" customWidth="1"/>
    <col min="5893" max="5893" width="17.33203125" style="262" customWidth="1"/>
    <col min="5894" max="5894" width="28.44140625" style="262" customWidth="1"/>
    <col min="5895" max="5895" width="53.44140625" style="262" customWidth="1"/>
    <col min="5896" max="6144" width="9" style="262"/>
    <col min="6145" max="6145" width="25.44140625" style="262" customWidth="1"/>
    <col min="6146" max="6146" width="14" style="262" customWidth="1"/>
    <col min="6147" max="6147" width="12.109375" style="262" customWidth="1"/>
    <col min="6148" max="6148" width="19.21875" style="262" customWidth="1"/>
    <col min="6149" max="6149" width="17.33203125" style="262" customWidth="1"/>
    <col min="6150" max="6150" width="28.44140625" style="262" customWidth="1"/>
    <col min="6151" max="6151" width="53.44140625" style="262" customWidth="1"/>
    <col min="6152" max="6400" width="9" style="262"/>
    <col min="6401" max="6401" width="25.44140625" style="262" customWidth="1"/>
    <col min="6402" max="6402" width="14" style="262" customWidth="1"/>
    <col min="6403" max="6403" width="12.109375" style="262" customWidth="1"/>
    <col min="6404" max="6404" width="19.21875" style="262" customWidth="1"/>
    <col min="6405" max="6405" width="17.33203125" style="262" customWidth="1"/>
    <col min="6406" max="6406" width="28.44140625" style="262" customWidth="1"/>
    <col min="6407" max="6407" width="53.44140625" style="262" customWidth="1"/>
    <col min="6408" max="6656" width="9" style="262"/>
    <col min="6657" max="6657" width="25.44140625" style="262" customWidth="1"/>
    <col min="6658" max="6658" width="14" style="262" customWidth="1"/>
    <col min="6659" max="6659" width="12.109375" style="262" customWidth="1"/>
    <col min="6660" max="6660" width="19.21875" style="262" customWidth="1"/>
    <col min="6661" max="6661" width="17.33203125" style="262" customWidth="1"/>
    <col min="6662" max="6662" width="28.44140625" style="262" customWidth="1"/>
    <col min="6663" max="6663" width="53.44140625" style="262" customWidth="1"/>
    <col min="6664" max="6912" width="9" style="262"/>
    <col min="6913" max="6913" width="25.44140625" style="262" customWidth="1"/>
    <col min="6914" max="6914" width="14" style="262" customWidth="1"/>
    <col min="6915" max="6915" width="12.109375" style="262" customWidth="1"/>
    <col min="6916" max="6916" width="19.21875" style="262" customWidth="1"/>
    <col min="6917" max="6917" width="17.33203125" style="262" customWidth="1"/>
    <col min="6918" max="6918" width="28.44140625" style="262" customWidth="1"/>
    <col min="6919" max="6919" width="53.44140625" style="262" customWidth="1"/>
    <col min="6920" max="7168" width="9" style="262"/>
    <col min="7169" max="7169" width="25.44140625" style="262" customWidth="1"/>
    <col min="7170" max="7170" width="14" style="262" customWidth="1"/>
    <col min="7171" max="7171" width="12.109375" style="262" customWidth="1"/>
    <col min="7172" max="7172" width="19.21875" style="262" customWidth="1"/>
    <col min="7173" max="7173" width="17.33203125" style="262" customWidth="1"/>
    <col min="7174" max="7174" width="28.44140625" style="262" customWidth="1"/>
    <col min="7175" max="7175" width="53.44140625" style="262" customWidth="1"/>
    <col min="7176" max="7424" width="9" style="262"/>
    <col min="7425" max="7425" width="25.44140625" style="262" customWidth="1"/>
    <col min="7426" max="7426" width="14" style="262" customWidth="1"/>
    <col min="7427" max="7427" width="12.109375" style="262" customWidth="1"/>
    <col min="7428" max="7428" width="19.21875" style="262" customWidth="1"/>
    <col min="7429" max="7429" width="17.33203125" style="262" customWidth="1"/>
    <col min="7430" max="7430" width="28.44140625" style="262" customWidth="1"/>
    <col min="7431" max="7431" width="53.44140625" style="262" customWidth="1"/>
    <col min="7432" max="7680" width="9" style="262"/>
    <col min="7681" max="7681" width="25.44140625" style="262" customWidth="1"/>
    <col min="7682" max="7682" width="14" style="262" customWidth="1"/>
    <col min="7683" max="7683" width="12.109375" style="262" customWidth="1"/>
    <col min="7684" max="7684" width="19.21875" style="262" customWidth="1"/>
    <col min="7685" max="7685" width="17.33203125" style="262" customWidth="1"/>
    <col min="7686" max="7686" width="28.44140625" style="262" customWidth="1"/>
    <col min="7687" max="7687" width="53.44140625" style="262" customWidth="1"/>
    <col min="7688" max="7936" width="9" style="262"/>
    <col min="7937" max="7937" width="25.44140625" style="262" customWidth="1"/>
    <col min="7938" max="7938" width="14" style="262" customWidth="1"/>
    <col min="7939" max="7939" width="12.109375" style="262" customWidth="1"/>
    <col min="7940" max="7940" width="19.21875" style="262" customWidth="1"/>
    <col min="7941" max="7941" width="17.33203125" style="262" customWidth="1"/>
    <col min="7942" max="7942" width="28.44140625" style="262" customWidth="1"/>
    <col min="7943" max="7943" width="53.44140625" style="262" customWidth="1"/>
    <col min="7944" max="8192" width="9" style="262"/>
    <col min="8193" max="8193" width="25.44140625" style="262" customWidth="1"/>
    <col min="8194" max="8194" width="14" style="262" customWidth="1"/>
    <col min="8195" max="8195" width="12.109375" style="262" customWidth="1"/>
    <col min="8196" max="8196" width="19.21875" style="262" customWidth="1"/>
    <col min="8197" max="8197" width="17.33203125" style="262" customWidth="1"/>
    <col min="8198" max="8198" width="28.44140625" style="262" customWidth="1"/>
    <col min="8199" max="8199" width="53.44140625" style="262" customWidth="1"/>
    <col min="8200" max="8448" width="9" style="262"/>
    <col min="8449" max="8449" width="25.44140625" style="262" customWidth="1"/>
    <col min="8450" max="8450" width="14" style="262" customWidth="1"/>
    <col min="8451" max="8451" width="12.109375" style="262" customWidth="1"/>
    <col min="8452" max="8452" width="19.21875" style="262" customWidth="1"/>
    <col min="8453" max="8453" width="17.33203125" style="262" customWidth="1"/>
    <col min="8454" max="8454" width="28.44140625" style="262" customWidth="1"/>
    <col min="8455" max="8455" width="53.44140625" style="262" customWidth="1"/>
    <col min="8456" max="8704" width="9" style="262"/>
    <col min="8705" max="8705" width="25.44140625" style="262" customWidth="1"/>
    <col min="8706" max="8706" width="14" style="262" customWidth="1"/>
    <col min="8707" max="8707" width="12.109375" style="262" customWidth="1"/>
    <col min="8708" max="8708" width="19.21875" style="262" customWidth="1"/>
    <col min="8709" max="8709" width="17.33203125" style="262" customWidth="1"/>
    <col min="8710" max="8710" width="28.44140625" style="262" customWidth="1"/>
    <col min="8711" max="8711" width="53.44140625" style="262" customWidth="1"/>
    <col min="8712" max="8960" width="9" style="262"/>
    <col min="8961" max="8961" width="25.44140625" style="262" customWidth="1"/>
    <col min="8962" max="8962" width="14" style="262" customWidth="1"/>
    <col min="8963" max="8963" width="12.109375" style="262" customWidth="1"/>
    <col min="8964" max="8964" width="19.21875" style="262" customWidth="1"/>
    <col min="8965" max="8965" width="17.33203125" style="262" customWidth="1"/>
    <col min="8966" max="8966" width="28.44140625" style="262" customWidth="1"/>
    <col min="8967" max="8967" width="53.44140625" style="262" customWidth="1"/>
    <col min="8968" max="9216" width="9" style="262"/>
    <col min="9217" max="9217" width="25.44140625" style="262" customWidth="1"/>
    <col min="9218" max="9218" width="14" style="262" customWidth="1"/>
    <col min="9219" max="9219" width="12.109375" style="262" customWidth="1"/>
    <col min="9220" max="9220" width="19.21875" style="262" customWidth="1"/>
    <col min="9221" max="9221" width="17.33203125" style="262" customWidth="1"/>
    <col min="9222" max="9222" width="28.44140625" style="262" customWidth="1"/>
    <col min="9223" max="9223" width="53.44140625" style="262" customWidth="1"/>
    <col min="9224" max="9472" width="9" style="262"/>
    <col min="9473" max="9473" width="25.44140625" style="262" customWidth="1"/>
    <col min="9474" max="9474" width="14" style="262" customWidth="1"/>
    <col min="9475" max="9475" width="12.109375" style="262" customWidth="1"/>
    <col min="9476" max="9476" width="19.21875" style="262" customWidth="1"/>
    <col min="9477" max="9477" width="17.33203125" style="262" customWidth="1"/>
    <col min="9478" max="9478" width="28.44140625" style="262" customWidth="1"/>
    <col min="9479" max="9479" width="53.44140625" style="262" customWidth="1"/>
    <col min="9480" max="9728" width="9" style="262"/>
    <col min="9729" max="9729" width="25.44140625" style="262" customWidth="1"/>
    <col min="9730" max="9730" width="14" style="262" customWidth="1"/>
    <col min="9731" max="9731" width="12.109375" style="262" customWidth="1"/>
    <col min="9732" max="9732" width="19.21875" style="262" customWidth="1"/>
    <col min="9733" max="9733" width="17.33203125" style="262" customWidth="1"/>
    <col min="9734" max="9734" width="28.44140625" style="262" customWidth="1"/>
    <col min="9735" max="9735" width="53.44140625" style="262" customWidth="1"/>
    <col min="9736" max="9984" width="9" style="262"/>
    <col min="9985" max="9985" width="25.44140625" style="262" customWidth="1"/>
    <col min="9986" max="9986" width="14" style="262" customWidth="1"/>
    <col min="9987" max="9987" width="12.109375" style="262" customWidth="1"/>
    <col min="9988" max="9988" width="19.21875" style="262" customWidth="1"/>
    <col min="9989" max="9989" width="17.33203125" style="262" customWidth="1"/>
    <col min="9990" max="9990" width="28.44140625" style="262" customWidth="1"/>
    <col min="9991" max="9991" width="53.44140625" style="262" customWidth="1"/>
    <col min="9992" max="10240" width="9" style="262"/>
    <col min="10241" max="10241" width="25.44140625" style="262" customWidth="1"/>
    <col min="10242" max="10242" width="14" style="262" customWidth="1"/>
    <col min="10243" max="10243" width="12.109375" style="262" customWidth="1"/>
    <col min="10244" max="10244" width="19.21875" style="262" customWidth="1"/>
    <col min="10245" max="10245" width="17.33203125" style="262" customWidth="1"/>
    <col min="10246" max="10246" width="28.44140625" style="262" customWidth="1"/>
    <col min="10247" max="10247" width="53.44140625" style="262" customWidth="1"/>
    <col min="10248" max="10496" width="9" style="262"/>
    <col min="10497" max="10497" width="25.44140625" style="262" customWidth="1"/>
    <col min="10498" max="10498" width="14" style="262" customWidth="1"/>
    <col min="10499" max="10499" width="12.109375" style="262" customWidth="1"/>
    <col min="10500" max="10500" width="19.21875" style="262" customWidth="1"/>
    <col min="10501" max="10501" width="17.33203125" style="262" customWidth="1"/>
    <col min="10502" max="10502" width="28.44140625" style="262" customWidth="1"/>
    <col min="10503" max="10503" width="53.44140625" style="262" customWidth="1"/>
    <col min="10504" max="10752" width="9" style="262"/>
    <col min="10753" max="10753" width="25.44140625" style="262" customWidth="1"/>
    <col min="10754" max="10754" width="14" style="262" customWidth="1"/>
    <col min="10755" max="10755" width="12.109375" style="262" customWidth="1"/>
    <col min="10756" max="10756" width="19.21875" style="262" customWidth="1"/>
    <col min="10757" max="10757" width="17.33203125" style="262" customWidth="1"/>
    <col min="10758" max="10758" width="28.44140625" style="262" customWidth="1"/>
    <col min="10759" max="10759" width="53.44140625" style="262" customWidth="1"/>
    <col min="10760" max="11008" width="9" style="262"/>
    <col min="11009" max="11009" width="25.44140625" style="262" customWidth="1"/>
    <col min="11010" max="11010" width="14" style="262" customWidth="1"/>
    <col min="11011" max="11011" width="12.109375" style="262" customWidth="1"/>
    <col min="11012" max="11012" width="19.21875" style="262" customWidth="1"/>
    <col min="11013" max="11013" width="17.33203125" style="262" customWidth="1"/>
    <col min="11014" max="11014" width="28.44140625" style="262" customWidth="1"/>
    <col min="11015" max="11015" width="53.44140625" style="262" customWidth="1"/>
    <col min="11016" max="11264" width="9" style="262"/>
    <col min="11265" max="11265" width="25.44140625" style="262" customWidth="1"/>
    <col min="11266" max="11266" width="14" style="262" customWidth="1"/>
    <col min="11267" max="11267" width="12.109375" style="262" customWidth="1"/>
    <col min="11268" max="11268" width="19.21875" style="262" customWidth="1"/>
    <col min="11269" max="11269" width="17.33203125" style="262" customWidth="1"/>
    <col min="11270" max="11270" width="28.44140625" style="262" customWidth="1"/>
    <col min="11271" max="11271" width="53.44140625" style="262" customWidth="1"/>
    <col min="11272" max="11520" width="9" style="262"/>
    <col min="11521" max="11521" width="25.44140625" style="262" customWidth="1"/>
    <col min="11522" max="11522" width="14" style="262" customWidth="1"/>
    <col min="11523" max="11523" width="12.109375" style="262" customWidth="1"/>
    <col min="11524" max="11524" width="19.21875" style="262" customWidth="1"/>
    <col min="11525" max="11525" width="17.33203125" style="262" customWidth="1"/>
    <col min="11526" max="11526" width="28.44140625" style="262" customWidth="1"/>
    <col min="11527" max="11527" width="53.44140625" style="262" customWidth="1"/>
    <col min="11528" max="11776" width="9" style="262"/>
    <col min="11777" max="11777" width="25.44140625" style="262" customWidth="1"/>
    <col min="11778" max="11778" width="14" style="262" customWidth="1"/>
    <col min="11779" max="11779" width="12.109375" style="262" customWidth="1"/>
    <col min="11780" max="11780" width="19.21875" style="262" customWidth="1"/>
    <col min="11781" max="11781" width="17.33203125" style="262" customWidth="1"/>
    <col min="11782" max="11782" width="28.44140625" style="262" customWidth="1"/>
    <col min="11783" max="11783" width="53.44140625" style="262" customWidth="1"/>
    <col min="11784" max="12032" width="9" style="262"/>
    <col min="12033" max="12033" width="25.44140625" style="262" customWidth="1"/>
    <col min="12034" max="12034" width="14" style="262" customWidth="1"/>
    <col min="12035" max="12035" width="12.109375" style="262" customWidth="1"/>
    <col min="12036" max="12036" width="19.21875" style="262" customWidth="1"/>
    <col min="12037" max="12037" width="17.33203125" style="262" customWidth="1"/>
    <col min="12038" max="12038" width="28.44140625" style="262" customWidth="1"/>
    <col min="12039" max="12039" width="53.44140625" style="262" customWidth="1"/>
    <col min="12040" max="12288" width="9" style="262"/>
    <col min="12289" max="12289" width="25.44140625" style="262" customWidth="1"/>
    <col min="12290" max="12290" width="14" style="262" customWidth="1"/>
    <col min="12291" max="12291" width="12.109375" style="262" customWidth="1"/>
    <col min="12292" max="12292" width="19.21875" style="262" customWidth="1"/>
    <col min="12293" max="12293" width="17.33203125" style="262" customWidth="1"/>
    <col min="12294" max="12294" width="28.44140625" style="262" customWidth="1"/>
    <col min="12295" max="12295" width="53.44140625" style="262" customWidth="1"/>
    <col min="12296" max="12544" width="9" style="262"/>
    <col min="12545" max="12545" width="25.44140625" style="262" customWidth="1"/>
    <col min="12546" max="12546" width="14" style="262" customWidth="1"/>
    <col min="12547" max="12547" width="12.109375" style="262" customWidth="1"/>
    <col min="12548" max="12548" width="19.21875" style="262" customWidth="1"/>
    <col min="12549" max="12549" width="17.33203125" style="262" customWidth="1"/>
    <col min="12550" max="12550" width="28.44140625" style="262" customWidth="1"/>
    <col min="12551" max="12551" width="53.44140625" style="262" customWidth="1"/>
    <col min="12552" max="12800" width="9" style="262"/>
    <col min="12801" max="12801" width="25.44140625" style="262" customWidth="1"/>
    <col min="12802" max="12802" width="14" style="262" customWidth="1"/>
    <col min="12803" max="12803" width="12.109375" style="262" customWidth="1"/>
    <col min="12804" max="12804" width="19.21875" style="262" customWidth="1"/>
    <col min="12805" max="12805" width="17.33203125" style="262" customWidth="1"/>
    <col min="12806" max="12806" width="28.44140625" style="262" customWidth="1"/>
    <col min="12807" max="12807" width="53.44140625" style="262" customWidth="1"/>
    <col min="12808" max="13056" width="9" style="262"/>
    <col min="13057" max="13057" width="25.44140625" style="262" customWidth="1"/>
    <col min="13058" max="13058" width="14" style="262" customWidth="1"/>
    <col min="13059" max="13059" width="12.109375" style="262" customWidth="1"/>
    <col min="13060" max="13060" width="19.21875" style="262" customWidth="1"/>
    <col min="13061" max="13061" width="17.33203125" style="262" customWidth="1"/>
    <col min="13062" max="13062" width="28.44140625" style="262" customWidth="1"/>
    <col min="13063" max="13063" width="53.44140625" style="262" customWidth="1"/>
    <col min="13064" max="13312" width="9" style="262"/>
    <col min="13313" max="13313" width="25.44140625" style="262" customWidth="1"/>
    <col min="13314" max="13314" width="14" style="262" customWidth="1"/>
    <col min="13315" max="13315" width="12.109375" style="262" customWidth="1"/>
    <col min="13316" max="13316" width="19.21875" style="262" customWidth="1"/>
    <col min="13317" max="13317" width="17.33203125" style="262" customWidth="1"/>
    <col min="13318" max="13318" width="28.44140625" style="262" customWidth="1"/>
    <col min="13319" max="13319" width="53.44140625" style="262" customWidth="1"/>
    <col min="13320" max="13568" width="9" style="262"/>
    <col min="13569" max="13569" width="25.44140625" style="262" customWidth="1"/>
    <col min="13570" max="13570" width="14" style="262" customWidth="1"/>
    <col min="13571" max="13571" width="12.109375" style="262" customWidth="1"/>
    <col min="13572" max="13572" width="19.21875" style="262" customWidth="1"/>
    <col min="13573" max="13573" width="17.33203125" style="262" customWidth="1"/>
    <col min="13574" max="13574" width="28.44140625" style="262" customWidth="1"/>
    <col min="13575" max="13575" width="53.44140625" style="262" customWidth="1"/>
    <col min="13576" max="13824" width="9" style="262"/>
    <col min="13825" max="13825" width="25.44140625" style="262" customWidth="1"/>
    <col min="13826" max="13826" width="14" style="262" customWidth="1"/>
    <col min="13827" max="13827" width="12.109375" style="262" customWidth="1"/>
    <col min="13828" max="13828" width="19.21875" style="262" customWidth="1"/>
    <col min="13829" max="13829" width="17.33203125" style="262" customWidth="1"/>
    <col min="13830" max="13830" width="28.44140625" style="262" customWidth="1"/>
    <col min="13831" max="13831" width="53.44140625" style="262" customWidth="1"/>
    <col min="13832" max="14080" width="9" style="262"/>
    <col min="14081" max="14081" width="25.44140625" style="262" customWidth="1"/>
    <col min="14082" max="14082" width="14" style="262" customWidth="1"/>
    <col min="14083" max="14083" width="12.109375" style="262" customWidth="1"/>
    <col min="14084" max="14084" width="19.21875" style="262" customWidth="1"/>
    <col min="14085" max="14085" width="17.33203125" style="262" customWidth="1"/>
    <col min="14086" max="14086" width="28.44140625" style="262" customWidth="1"/>
    <col min="14087" max="14087" width="53.44140625" style="262" customWidth="1"/>
    <col min="14088" max="14336" width="9" style="262"/>
    <col min="14337" max="14337" width="25.44140625" style="262" customWidth="1"/>
    <col min="14338" max="14338" width="14" style="262" customWidth="1"/>
    <col min="14339" max="14339" width="12.109375" style="262" customWidth="1"/>
    <col min="14340" max="14340" width="19.21875" style="262" customWidth="1"/>
    <col min="14341" max="14341" width="17.33203125" style="262" customWidth="1"/>
    <col min="14342" max="14342" width="28.44140625" style="262" customWidth="1"/>
    <col min="14343" max="14343" width="53.44140625" style="262" customWidth="1"/>
    <col min="14344" max="14592" width="9" style="262"/>
    <col min="14593" max="14593" width="25.44140625" style="262" customWidth="1"/>
    <col min="14594" max="14594" width="14" style="262" customWidth="1"/>
    <col min="14595" max="14595" width="12.109375" style="262" customWidth="1"/>
    <col min="14596" max="14596" width="19.21875" style="262" customWidth="1"/>
    <col min="14597" max="14597" width="17.33203125" style="262" customWidth="1"/>
    <col min="14598" max="14598" width="28.44140625" style="262" customWidth="1"/>
    <col min="14599" max="14599" width="53.44140625" style="262" customWidth="1"/>
    <col min="14600" max="14848" width="9" style="262"/>
    <col min="14849" max="14849" width="25.44140625" style="262" customWidth="1"/>
    <col min="14850" max="14850" width="14" style="262" customWidth="1"/>
    <col min="14851" max="14851" width="12.109375" style="262" customWidth="1"/>
    <col min="14852" max="14852" width="19.21875" style="262" customWidth="1"/>
    <col min="14853" max="14853" width="17.33203125" style="262" customWidth="1"/>
    <col min="14854" max="14854" width="28.44140625" style="262" customWidth="1"/>
    <col min="14855" max="14855" width="53.44140625" style="262" customWidth="1"/>
    <col min="14856" max="15104" width="9" style="262"/>
    <col min="15105" max="15105" width="25.44140625" style="262" customWidth="1"/>
    <col min="15106" max="15106" width="14" style="262" customWidth="1"/>
    <col min="15107" max="15107" width="12.109375" style="262" customWidth="1"/>
    <col min="15108" max="15108" width="19.21875" style="262" customWidth="1"/>
    <col min="15109" max="15109" width="17.33203125" style="262" customWidth="1"/>
    <col min="15110" max="15110" width="28.44140625" style="262" customWidth="1"/>
    <col min="15111" max="15111" width="53.44140625" style="262" customWidth="1"/>
    <col min="15112" max="15360" width="9" style="262"/>
    <col min="15361" max="15361" width="25.44140625" style="262" customWidth="1"/>
    <col min="15362" max="15362" width="14" style="262" customWidth="1"/>
    <col min="15363" max="15363" width="12.109375" style="262" customWidth="1"/>
    <col min="15364" max="15364" width="19.21875" style="262" customWidth="1"/>
    <col min="15365" max="15365" width="17.33203125" style="262" customWidth="1"/>
    <col min="15366" max="15366" width="28.44140625" style="262" customWidth="1"/>
    <col min="15367" max="15367" width="53.44140625" style="262" customWidth="1"/>
    <col min="15368" max="15616" width="9" style="262"/>
    <col min="15617" max="15617" width="25.44140625" style="262" customWidth="1"/>
    <col min="15618" max="15618" width="14" style="262" customWidth="1"/>
    <col min="15619" max="15619" width="12.109375" style="262" customWidth="1"/>
    <col min="15620" max="15620" width="19.21875" style="262" customWidth="1"/>
    <col min="15621" max="15621" width="17.33203125" style="262" customWidth="1"/>
    <col min="15622" max="15622" width="28.44140625" style="262" customWidth="1"/>
    <col min="15623" max="15623" width="53.44140625" style="262" customWidth="1"/>
    <col min="15624" max="15872" width="9" style="262"/>
    <col min="15873" max="15873" width="25.44140625" style="262" customWidth="1"/>
    <col min="15874" max="15874" width="14" style="262" customWidth="1"/>
    <col min="15875" max="15875" width="12.109375" style="262" customWidth="1"/>
    <col min="15876" max="15876" width="19.21875" style="262" customWidth="1"/>
    <col min="15877" max="15877" width="17.33203125" style="262" customWidth="1"/>
    <col min="15878" max="15878" width="28.44140625" style="262" customWidth="1"/>
    <col min="15879" max="15879" width="53.44140625" style="262" customWidth="1"/>
    <col min="15880" max="16128" width="9" style="262"/>
    <col min="16129" max="16129" width="25.44140625" style="262" customWidth="1"/>
    <col min="16130" max="16130" width="14" style="262" customWidth="1"/>
    <col min="16131" max="16131" width="12.109375" style="262" customWidth="1"/>
    <col min="16132" max="16132" width="19.21875" style="262" customWidth="1"/>
    <col min="16133" max="16133" width="17.33203125" style="262" customWidth="1"/>
    <col min="16134" max="16134" width="28.44140625" style="262" customWidth="1"/>
    <col min="16135" max="16135" width="53.44140625" style="262" customWidth="1"/>
    <col min="16136" max="16384" width="9" style="262"/>
  </cols>
  <sheetData>
    <row r="1" spans="1:7">
      <c r="A1" s="262" t="s">
        <v>342</v>
      </c>
    </row>
    <row r="3" spans="1:7">
      <c r="A3" s="119" t="s">
        <v>343</v>
      </c>
      <c r="B3" s="298"/>
    </row>
    <row r="4" spans="1:7" ht="15" thickBot="1">
      <c r="G4" s="263" t="s">
        <v>344</v>
      </c>
    </row>
    <row r="5" spans="1:7" s="264" customFormat="1" ht="59.25" customHeight="1" thickTop="1" thickBot="1">
      <c r="A5" s="1079" t="s">
        <v>345</v>
      </c>
      <c r="B5" s="1082" t="s">
        <v>346</v>
      </c>
      <c r="C5" s="1082" t="s">
        <v>347</v>
      </c>
      <c r="D5" s="1085" t="s">
        <v>348</v>
      </c>
      <c r="E5" s="1086"/>
      <c r="F5" s="1087"/>
      <c r="G5" s="1088" t="s">
        <v>349</v>
      </c>
    </row>
    <row r="6" spans="1:7" s="264" customFormat="1" ht="24.75" customHeight="1" thickTop="1">
      <c r="A6" s="1080"/>
      <c r="B6" s="1083"/>
      <c r="C6" s="1083"/>
      <c r="D6" s="1093" t="s">
        <v>350</v>
      </c>
      <c r="E6" s="1094"/>
      <c r="F6" s="1094"/>
      <c r="G6" s="1089"/>
    </row>
    <row r="7" spans="1:7" s="264" customFormat="1" ht="24.75" customHeight="1" thickBot="1">
      <c r="A7" s="1080"/>
      <c r="B7" s="1083"/>
      <c r="C7" s="1084"/>
      <c r="D7" s="1095"/>
      <c r="E7" s="1096"/>
      <c r="F7" s="1097"/>
      <c r="G7" s="1090"/>
    </row>
    <row r="8" spans="1:7" s="264" customFormat="1" ht="24.75" customHeight="1" thickTop="1">
      <c r="A8" s="1080"/>
      <c r="B8" s="1083"/>
      <c r="C8" s="1084"/>
      <c r="D8" s="1098" t="s">
        <v>351</v>
      </c>
      <c r="E8" s="1100" t="s">
        <v>352</v>
      </c>
      <c r="F8" s="192" t="s">
        <v>353</v>
      </c>
      <c r="G8" s="1091"/>
    </row>
    <row r="9" spans="1:7" s="264" customFormat="1" ht="24.75" customHeight="1" thickBot="1">
      <c r="A9" s="1081"/>
      <c r="B9" s="1081"/>
      <c r="C9" s="1081"/>
      <c r="D9" s="1099"/>
      <c r="E9" s="1101"/>
      <c r="F9" s="193" t="s">
        <v>354</v>
      </c>
      <c r="G9" s="1092"/>
    </row>
    <row r="10" spans="1:7" s="266" customFormat="1" ht="24.75" customHeight="1" thickTop="1" thickBot="1">
      <c r="A10" s="194"/>
      <c r="B10" s="195"/>
      <c r="C10" s="196"/>
      <c r="D10" s="197"/>
      <c r="E10" s="198"/>
      <c r="F10" s="199">
        <f>(D10*12)+E10</f>
        <v>0</v>
      </c>
      <c r="G10" s="265"/>
    </row>
    <row r="11" spans="1:7" s="266" customFormat="1" ht="24.75" customHeight="1" thickTop="1">
      <c r="A11" s="200" t="s">
        <v>355</v>
      </c>
      <c r="B11" s="201"/>
      <c r="C11" s="201"/>
      <c r="D11" s="202"/>
      <c r="E11" s="203"/>
      <c r="F11" s="204"/>
    </row>
    <row r="12" spans="1:7" s="266" customFormat="1" ht="24.75" customHeight="1">
      <c r="A12" s="205" t="s">
        <v>356</v>
      </c>
      <c r="B12" s="201"/>
      <c r="C12" s="201"/>
      <c r="D12" s="202"/>
      <c r="E12" s="203"/>
      <c r="F12" s="204"/>
    </row>
    <row r="13" spans="1:7" s="266" customFormat="1" ht="24.75" customHeight="1">
      <c r="A13" s="1077" t="s">
        <v>357</v>
      </c>
      <c r="B13" s="1077"/>
      <c r="C13" s="1077"/>
      <c r="D13" s="1077"/>
      <c r="E13" s="1077"/>
      <c r="F13" s="1077"/>
      <c r="G13" s="1077"/>
    </row>
    <row r="14" spans="1:7" s="266" customFormat="1" ht="24.75" customHeight="1">
      <c r="A14" s="1077" t="s">
        <v>358</v>
      </c>
      <c r="B14" s="1077"/>
      <c r="C14" s="1077"/>
      <c r="D14" s="1077"/>
      <c r="E14" s="1077"/>
      <c r="F14" s="1077"/>
      <c r="G14" s="1077"/>
    </row>
    <row r="15" spans="1:7" s="266" customFormat="1" ht="24.75" customHeight="1">
      <c r="A15" s="1077" t="s">
        <v>359</v>
      </c>
      <c r="B15" s="1077"/>
      <c r="C15" s="1077"/>
      <c r="D15" s="1077"/>
      <c r="E15" s="1077"/>
      <c r="F15" s="1077"/>
      <c r="G15" s="1077"/>
    </row>
    <row r="16" spans="1:7" s="266" customFormat="1" ht="24.75" customHeight="1">
      <c r="A16" s="205" t="s">
        <v>360</v>
      </c>
      <c r="B16" s="201"/>
      <c r="C16" s="201"/>
      <c r="D16" s="202"/>
      <c r="E16" s="203"/>
      <c r="F16" s="204"/>
    </row>
    <row r="17" spans="1:7" s="266" customFormat="1" ht="24.75" customHeight="1">
      <c r="A17" s="206" t="s">
        <v>361</v>
      </c>
      <c r="B17" s="201"/>
      <c r="C17" s="201"/>
      <c r="D17" s="202"/>
      <c r="E17" s="203"/>
      <c r="F17" s="204"/>
    </row>
    <row r="18" spans="1:7" ht="24.75" customHeight="1">
      <c r="A18" s="262" t="s">
        <v>362</v>
      </c>
      <c r="B18" s="207"/>
      <c r="C18" s="207"/>
      <c r="D18" s="208"/>
      <c r="E18" s="209"/>
      <c r="F18" s="209"/>
    </row>
    <row r="19" spans="1:7" ht="24.75" customHeight="1">
      <c r="A19" s="262" t="s">
        <v>363</v>
      </c>
      <c r="B19" s="207"/>
      <c r="C19" s="207"/>
      <c r="D19" s="208"/>
      <c r="E19" s="209"/>
      <c r="F19" s="209"/>
    </row>
    <row r="20" spans="1:7" ht="24.75" customHeight="1">
      <c r="A20" s="262" t="s">
        <v>364</v>
      </c>
      <c r="B20" s="207"/>
      <c r="C20" s="207"/>
      <c r="D20" s="208"/>
      <c r="E20" s="209"/>
      <c r="F20" s="209"/>
    </row>
    <row r="21" spans="1:7" ht="24.75" customHeight="1">
      <c r="B21" s="207"/>
      <c r="C21" s="207"/>
      <c r="D21" s="208"/>
      <c r="E21" s="209"/>
      <c r="F21" s="209"/>
    </row>
    <row r="22" spans="1:7" s="266" customFormat="1" ht="24.75" customHeight="1">
      <c r="A22" s="206" t="s">
        <v>365</v>
      </c>
      <c r="B22" s="201"/>
      <c r="C22" s="201"/>
      <c r="D22" s="202"/>
      <c r="E22" s="203"/>
      <c r="F22" s="204"/>
    </row>
    <row r="23" spans="1:7" ht="24.75" customHeight="1">
      <c r="A23" s="262" t="s">
        <v>366</v>
      </c>
    </row>
    <row r="24" spans="1:7" ht="24.75" customHeight="1"/>
    <row r="25" spans="1:7" ht="24.75" customHeight="1">
      <c r="A25" s="262" t="s">
        <v>367</v>
      </c>
    </row>
    <row r="26" spans="1:7" ht="24.75" customHeight="1">
      <c r="A26" s="262" t="s">
        <v>368</v>
      </c>
    </row>
    <row r="27" spans="1:7" ht="24.75" customHeight="1">
      <c r="A27" s="1078" t="s">
        <v>369</v>
      </c>
      <c r="B27" s="1078"/>
      <c r="C27" s="1078"/>
      <c r="D27" s="1078"/>
      <c r="E27" s="1078"/>
      <c r="F27" s="1078"/>
      <c r="G27" s="1078"/>
    </row>
    <row r="28" spans="1:7" ht="24.75" customHeight="1">
      <c r="A28" s="191"/>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27" priority="1">
      <formula>LEN(TRIM(A10))=0</formula>
    </cfRule>
  </conditionalFormatting>
  <printOptions horizontalCentered="1"/>
  <pageMargins left="0.70866141732283472" right="0.70866141732283472" top="0.74803149606299213" bottom="0.55118110236220474" header="0.31496062992125984" footer="0.31496062992125984"/>
  <pageSetup paperSize="9" scale="80" fitToHeight="0" orientation="landscape" blackAndWhite="1" r:id="rId1"/>
  <colBreaks count="1" manualBreakCount="1">
    <brk id="7" min="2"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dimension ref="A1:AN168"/>
  <sheetViews>
    <sheetView showZeros="0"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0" width="7" style="1" customWidth="1"/>
    <col min="31"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7" ht="18.75" customHeight="1">
      <c r="B1" s="298"/>
      <c r="AA1" s="1" t="s">
        <v>370</v>
      </c>
    </row>
    <row r="2" spans="1:27" ht="9" customHeight="1"/>
    <row r="3" spans="1:27" ht="18.75" customHeight="1">
      <c r="A3" s="851" t="s">
        <v>371</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7" ht="9" customHeight="1"/>
    <row r="5" spans="1:27" ht="18.75" customHeight="1">
      <c r="L5" s="10"/>
      <c r="N5" s="73" t="s">
        <v>372</v>
      </c>
    </row>
    <row r="6" spans="1:27" ht="18.75" customHeight="1">
      <c r="N6" s="1256"/>
      <c r="O6" s="1256"/>
      <c r="P6" s="1256"/>
      <c r="Q6" s="1256"/>
      <c r="R6" s="1256"/>
      <c r="S6" s="1256"/>
      <c r="T6" s="1256"/>
      <c r="U6" s="1256"/>
      <c r="V6" s="1256"/>
      <c r="W6" s="1256"/>
      <c r="X6" s="1256"/>
      <c r="Y6" s="1256"/>
    </row>
    <row r="7" spans="1:27" ht="18.75" customHeight="1">
      <c r="A7" s="1" t="s">
        <v>373</v>
      </c>
      <c r="I7" s="147"/>
      <c r="J7" s="1" t="s">
        <v>374</v>
      </c>
      <c r="N7" s="19"/>
      <c r="O7" s="19"/>
      <c r="P7" s="19"/>
      <c r="Q7" s="19"/>
      <c r="R7" s="19"/>
      <c r="S7" s="19"/>
      <c r="T7" s="19"/>
      <c r="U7" s="19"/>
      <c r="V7" s="19"/>
      <c r="W7" s="19"/>
      <c r="X7" s="19"/>
      <c r="Y7" s="19"/>
    </row>
    <row r="8" spans="1:27"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7"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7" ht="18.75" customHeight="1">
      <c r="N10" s="19"/>
      <c r="O10" s="19"/>
      <c r="P10" s="19"/>
      <c r="Q10" s="19"/>
      <c r="R10" s="19"/>
      <c r="S10" s="19"/>
      <c r="T10" s="19"/>
      <c r="U10" s="19"/>
      <c r="V10" s="19"/>
      <c r="W10" s="19"/>
      <c r="X10" s="19"/>
      <c r="Y10" s="19"/>
    </row>
    <row r="11" spans="1:27" ht="15" customHeight="1">
      <c r="A11" s="1" t="s">
        <v>376</v>
      </c>
    </row>
    <row r="12" spans="1:27" ht="15" customHeight="1">
      <c r="A12" s="1" t="s">
        <v>377</v>
      </c>
    </row>
    <row r="13" spans="1:27"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7"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7" ht="15" customHeight="1">
      <c r="B15" s="74" t="s">
        <v>383</v>
      </c>
      <c r="C15" s="53"/>
      <c r="D15" s="53"/>
      <c r="E15" s="53"/>
      <c r="F15" s="53"/>
      <c r="G15" s="53"/>
      <c r="H15" s="53"/>
      <c r="I15" s="53"/>
      <c r="J15" s="53"/>
      <c r="K15" s="53"/>
      <c r="L15" s="53"/>
      <c r="M15" s="1253"/>
      <c r="N15" s="1254"/>
      <c r="O15" s="1254"/>
      <c r="P15" s="148" t="s">
        <v>384</v>
      </c>
      <c r="Q15" s="1253"/>
      <c r="R15" s="1254"/>
      <c r="S15" s="1254"/>
      <c r="T15" s="23" t="s">
        <v>384</v>
      </c>
      <c r="U15" s="51" t="s">
        <v>385</v>
      </c>
      <c r="V15" s="1255">
        <f>SUM(M15+Q15)</f>
        <v>0</v>
      </c>
      <c r="W15" s="1255"/>
      <c r="X15" s="1255"/>
      <c r="Y15" s="23" t="s">
        <v>386</v>
      </c>
    </row>
    <row r="16" spans="1:27" ht="15" customHeight="1">
      <c r="B16" s="74" t="s">
        <v>387</v>
      </c>
      <c r="C16" s="53"/>
      <c r="D16" s="53"/>
      <c r="E16" s="53"/>
      <c r="F16" s="53"/>
      <c r="G16" s="53"/>
      <c r="H16" s="53"/>
      <c r="I16" s="53"/>
      <c r="J16" s="53"/>
      <c r="K16" s="53"/>
      <c r="L16" s="53"/>
      <c r="M16" s="1253"/>
      <c r="N16" s="1254"/>
      <c r="O16" s="1254"/>
      <c r="P16" s="148" t="s">
        <v>384</v>
      </c>
      <c r="Q16" s="1253"/>
      <c r="R16" s="1254"/>
      <c r="S16" s="1254"/>
      <c r="T16" s="23" t="s">
        <v>384</v>
      </c>
      <c r="U16" s="149"/>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148" t="s">
        <v>384</v>
      </c>
      <c r="Q17" s="1258">
        <f>SUM(Q15:S16)</f>
        <v>0</v>
      </c>
      <c r="R17" s="1259"/>
      <c r="S17" s="1259"/>
      <c r="T17" s="150" t="s">
        <v>384</v>
      </c>
      <c r="U17" s="151" t="s">
        <v>389</v>
      </c>
      <c r="V17" s="1259">
        <f>SUM(V15:X16)</f>
        <v>0</v>
      </c>
      <c r="W17" s="1259"/>
      <c r="X17" s="1259"/>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70" t="s">
        <v>391</v>
      </c>
      <c r="C19" s="1209"/>
      <c r="D19" s="1209"/>
      <c r="E19" s="1209"/>
      <c r="F19" s="1209"/>
      <c r="G19" s="1209"/>
      <c r="H19" s="1209"/>
      <c r="I19" s="1209"/>
      <c r="J19" s="1209"/>
      <c r="K19" s="1209"/>
      <c r="L19" s="1209"/>
      <c r="M19" s="1209"/>
      <c r="N19" s="1209"/>
      <c r="O19" s="1209"/>
      <c r="P19" s="1209"/>
      <c r="Q19" s="1209"/>
      <c r="R19" s="1209"/>
      <c r="S19" s="1209"/>
      <c r="T19" s="1209"/>
      <c r="U19" s="1209"/>
      <c r="V19" s="1209"/>
      <c r="W19" s="1209"/>
      <c r="X19" s="1209"/>
      <c r="Y19" s="1209"/>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248">
        <f>M17</f>
        <v>0</v>
      </c>
      <c r="K24" s="1249"/>
      <c r="L24" s="1249"/>
      <c r="M24" s="1249"/>
      <c r="N24" s="57" t="s">
        <v>386</v>
      </c>
      <c r="O24" s="74" t="s">
        <v>396</v>
      </c>
      <c r="P24" s="53"/>
      <c r="Q24" s="53"/>
      <c r="R24" s="57"/>
      <c r="S24" s="94" t="s">
        <v>397</v>
      </c>
      <c r="T24" s="1244">
        <f>ROUND(J24/12,3)</f>
        <v>0</v>
      </c>
      <c r="U24" s="1244"/>
      <c r="V24" s="1244"/>
      <c r="W24" s="1244"/>
      <c r="X24" s="1244"/>
      <c r="Y24" s="57" t="s">
        <v>386</v>
      </c>
    </row>
    <row r="25" spans="1:25" ht="15" customHeight="1">
      <c r="B25" s="74" t="s">
        <v>398</v>
      </c>
      <c r="C25" s="75"/>
      <c r="D25" s="75"/>
      <c r="E25" s="75"/>
      <c r="F25" s="75"/>
      <c r="G25" s="75"/>
      <c r="H25" s="75"/>
      <c r="I25" s="76"/>
      <c r="J25" s="1248">
        <f>Q17</f>
        <v>0</v>
      </c>
      <c r="K25" s="1249"/>
      <c r="L25" s="1249"/>
      <c r="M25" s="1249"/>
      <c r="N25" s="57" t="s">
        <v>386</v>
      </c>
      <c r="O25" s="74" t="s">
        <v>396</v>
      </c>
      <c r="P25" s="53"/>
      <c r="Q25" s="53"/>
      <c r="R25" s="57"/>
      <c r="S25" s="94" t="s">
        <v>399</v>
      </c>
      <c r="T25" s="1244">
        <f>ROUND(J25/12,3)</f>
        <v>0</v>
      </c>
      <c r="U25" s="1244"/>
      <c r="V25" s="1244"/>
      <c r="W25" s="1244"/>
      <c r="X25" s="1244"/>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250">
        <f>SUM(T24:X25)</f>
        <v>0</v>
      </c>
      <c r="V26" s="1251"/>
      <c r="W26" s="1251"/>
      <c r="X26" s="1251"/>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252">
        <f>ROUND(IF(T24=0,IF(J25=0,0,T25),IF(J25=0,T24,(T24+T25)/2)),0)</f>
        <v>0</v>
      </c>
      <c r="V27" s="1243"/>
      <c r="W27" s="1243"/>
      <c r="X27" s="1243"/>
      <c r="Y27" s="57" t="s">
        <v>384</v>
      </c>
    </row>
    <row r="28" spans="1:25" ht="9" customHeight="1"/>
    <row r="29" spans="1:25" ht="15" customHeight="1">
      <c r="B29" s="1" t="s">
        <v>402</v>
      </c>
      <c r="T29" s="19"/>
    </row>
    <row r="30" spans="1:25" ht="15" customHeight="1">
      <c r="B30" s="74" t="s">
        <v>395</v>
      </c>
      <c r="C30" s="75"/>
      <c r="D30" s="75"/>
      <c r="E30" s="75"/>
      <c r="F30" s="75"/>
      <c r="G30" s="75"/>
      <c r="H30" s="75"/>
      <c r="I30" s="76"/>
      <c r="J30" s="1242">
        <f>M15</f>
        <v>0</v>
      </c>
      <c r="K30" s="1243"/>
      <c r="L30" s="1243"/>
      <c r="M30" s="1243"/>
      <c r="N30" s="57" t="s">
        <v>386</v>
      </c>
      <c r="O30" s="74" t="s">
        <v>396</v>
      </c>
      <c r="P30" s="53"/>
      <c r="Q30" s="53"/>
      <c r="R30" s="57"/>
      <c r="S30" s="94" t="s">
        <v>403</v>
      </c>
      <c r="T30" s="1244">
        <f>ROUND(J30/12,3)</f>
        <v>0</v>
      </c>
      <c r="U30" s="1244"/>
      <c r="V30" s="1244"/>
      <c r="W30" s="1244"/>
      <c r="X30" s="1244"/>
      <c r="Y30" s="57" t="s">
        <v>386</v>
      </c>
    </row>
    <row r="31" spans="1:25" ht="15" customHeight="1">
      <c r="B31" s="74" t="s">
        <v>398</v>
      </c>
      <c r="C31" s="75"/>
      <c r="D31" s="75"/>
      <c r="E31" s="75"/>
      <c r="F31" s="75"/>
      <c r="G31" s="75"/>
      <c r="H31" s="75"/>
      <c r="I31" s="76"/>
      <c r="J31" s="1242">
        <f>Q15</f>
        <v>0</v>
      </c>
      <c r="K31" s="1243"/>
      <c r="L31" s="1243"/>
      <c r="M31" s="1243"/>
      <c r="N31" s="57" t="s">
        <v>386</v>
      </c>
      <c r="O31" s="74" t="s">
        <v>396</v>
      </c>
      <c r="P31" s="53"/>
      <c r="Q31" s="53"/>
      <c r="R31" s="57"/>
      <c r="S31" s="94" t="s">
        <v>404</v>
      </c>
      <c r="T31" s="1244">
        <f>ROUND(J31/12,3)</f>
        <v>0</v>
      </c>
      <c r="U31" s="1244"/>
      <c r="V31" s="1244"/>
      <c r="W31" s="1244"/>
      <c r="X31" s="1244"/>
      <c r="Y31" s="57" t="s">
        <v>386</v>
      </c>
    </row>
    <row r="32" spans="1:25" ht="12" customHeight="1">
      <c r="B32" s="1245" t="s">
        <v>405</v>
      </c>
      <c r="C32" s="1245"/>
      <c r="D32" s="1245"/>
      <c r="E32" s="1245"/>
      <c r="F32" s="1245"/>
      <c r="G32" s="1245"/>
      <c r="H32" s="1245"/>
      <c r="I32" s="1245"/>
      <c r="J32" s="1245"/>
      <c r="K32" s="1245"/>
      <c r="L32" s="1245"/>
      <c r="M32" s="1245"/>
      <c r="N32" s="1245"/>
      <c r="O32" s="1245"/>
      <c r="P32" s="1245"/>
      <c r="Q32" s="1245"/>
      <c r="R32" s="1245"/>
      <c r="S32" s="1245"/>
      <c r="T32" s="1245"/>
      <c r="U32" s="1245"/>
      <c r="V32" s="1245"/>
      <c r="W32" s="1245"/>
      <c r="X32" s="1245"/>
      <c r="Y32" s="1245"/>
    </row>
    <row r="33" spans="1:25" ht="12" customHeight="1">
      <c r="B33" s="1103"/>
      <c r="C33" s="1103"/>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row>
    <row r="34" spans="1:25" ht="12" customHeight="1">
      <c r="B34" s="1246" t="s">
        <v>406</v>
      </c>
      <c r="C34" s="1246"/>
      <c r="D34" s="1246"/>
      <c r="E34" s="1246"/>
      <c r="F34" s="1246"/>
      <c r="G34" s="1246"/>
      <c r="H34" s="1246"/>
      <c r="I34" s="1246"/>
      <c r="J34" s="1246"/>
      <c r="K34" s="1246"/>
      <c r="L34" s="1246"/>
      <c r="M34" s="1246"/>
      <c r="N34" s="1246"/>
      <c r="O34" s="1246"/>
      <c r="P34" s="1246"/>
      <c r="Q34" s="1246"/>
      <c r="R34" s="1246"/>
      <c r="S34" s="1246"/>
      <c r="T34" s="1246"/>
      <c r="U34" s="1246"/>
      <c r="V34" s="1246"/>
      <c r="W34" s="1246"/>
      <c r="X34" s="1246"/>
      <c r="Y34" s="1246"/>
    </row>
    <row r="35" spans="1:25" ht="12" customHeight="1">
      <c r="B35" s="1247"/>
      <c r="C35" s="1247"/>
      <c r="D35" s="1247"/>
      <c r="E35" s="1247"/>
      <c r="F35" s="1247"/>
      <c r="G35" s="1247"/>
      <c r="H35" s="1247"/>
      <c r="I35" s="1247"/>
      <c r="J35" s="1247"/>
      <c r="K35" s="1247"/>
      <c r="L35" s="1247"/>
      <c r="M35" s="1247"/>
      <c r="N35" s="1247"/>
      <c r="O35" s="1247"/>
      <c r="P35" s="1247"/>
      <c r="Q35" s="1247"/>
      <c r="R35" s="1247"/>
      <c r="S35" s="1247"/>
      <c r="T35" s="1247"/>
      <c r="U35" s="1247"/>
      <c r="V35" s="1247"/>
      <c r="W35" s="1247"/>
      <c r="X35" s="1247"/>
      <c r="Y35" s="1247"/>
    </row>
    <row r="36" spans="1:25" ht="9" customHeight="1">
      <c r="A36" s="73"/>
    </row>
    <row r="37" spans="1:25" ht="15" customHeight="1">
      <c r="A37" s="1" t="s">
        <v>407</v>
      </c>
    </row>
    <row r="38" spans="1:25" ht="15" customHeight="1">
      <c r="B38" s="74" t="s">
        <v>408</v>
      </c>
      <c r="C38" s="75"/>
      <c r="D38" s="75"/>
      <c r="E38" s="75"/>
      <c r="F38" s="75"/>
      <c r="G38" s="75"/>
      <c r="H38" s="75"/>
      <c r="I38" s="76"/>
      <c r="J38" s="1224"/>
      <c r="K38" s="1225"/>
      <c r="L38" s="1225"/>
      <c r="M38" s="1225"/>
      <c r="N38" s="57" t="s">
        <v>386</v>
      </c>
      <c r="O38" s="77" t="s">
        <v>409</v>
      </c>
      <c r="P38" s="53"/>
      <c r="Q38" s="53"/>
      <c r="R38" s="53"/>
      <c r="S38" s="133"/>
      <c r="T38" s="78"/>
      <c r="U38" s="1226"/>
      <c r="V38" s="1227"/>
      <c r="W38" s="1227"/>
      <c r="X38" s="1227"/>
      <c r="Y38" s="57" t="s">
        <v>386</v>
      </c>
    </row>
    <row r="39" spans="1:25" ht="15" customHeight="1">
      <c r="B39" s="74" t="s">
        <v>410</v>
      </c>
      <c r="C39" s="75"/>
      <c r="D39" s="75"/>
      <c r="E39" s="75"/>
      <c r="F39" s="75"/>
      <c r="G39" s="75"/>
      <c r="H39" s="75"/>
      <c r="I39" s="76"/>
      <c r="J39" s="1224"/>
      <c r="K39" s="1225"/>
      <c r="L39" s="1225"/>
      <c r="M39" s="1225"/>
      <c r="N39" s="57" t="s">
        <v>386</v>
      </c>
      <c r="O39" s="77" t="s">
        <v>411</v>
      </c>
      <c r="P39" s="53"/>
      <c r="Q39" s="53"/>
      <c r="R39" s="53"/>
      <c r="S39" s="133"/>
      <c r="T39" s="78"/>
      <c r="U39" s="1226"/>
      <c r="V39" s="1227"/>
      <c r="W39" s="1227"/>
      <c r="X39" s="1227"/>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228">
        <f>SUM(U38:X39)</f>
        <v>0</v>
      </c>
      <c r="V40" s="1229"/>
      <c r="W40" s="1229"/>
      <c r="X40" s="1229"/>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230" t="e">
        <f>ROUNDDOWN(U40/(J38+J39),3)</f>
        <v>#DIV/0!</v>
      </c>
      <c r="V41" s="1231"/>
      <c r="W41" s="1231"/>
      <c r="X41" s="1231"/>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232" t="s">
        <v>413</v>
      </c>
      <c r="C43" s="1232"/>
      <c r="D43" s="1232"/>
      <c r="E43" s="1232"/>
      <c r="F43" s="1232"/>
      <c r="G43" s="1232"/>
      <c r="H43" s="1232"/>
      <c r="I43" s="1232"/>
      <c r="J43" s="1232"/>
      <c r="K43" s="1232"/>
      <c r="L43" s="1232"/>
      <c r="M43" s="1232"/>
      <c r="N43" s="1232"/>
      <c r="O43" s="1232"/>
      <c r="P43" s="1232"/>
      <c r="Q43" s="1232"/>
      <c r="R43" s="1232"/>
      <c r="S43" s="1232"/>
      <c r="T43" s="1232"/>
      <c r="U43" s="1232"/>
      <c r="V43" s="1232"/>
      <c r="W43" s="1232"/>
      <c r="X43" s="1232"/>
      <c r="Y43" s="1232"/>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233" t="s">
        <v>378</v>
      </c>
      <c r="C46" s="1234"/>
      <c r="D46" s="1234"/>
      <c r="E46" s="1234"/>
      <c r="F46" s="1234"/>
      <c r="G46" s="1234"/>
      <c r="H46" s="1234"/>
      <c r="I46" s="1234"/>
      <c r="J46" s="1234"/>
      <c r="K46" s="1234"/>
      <c r="L46" s="1235"/>
      <c r="M46" s="1239" t="s">
        <v>379</v>
      </c>
      <c r="N46" s="1240"/>
      <c r="O46" s="1240"/>
      <c r="P46" s="1240"/>
      <c r="Q46" s="1240"/>
      <c r="R46" s="1240"/>
      <c r="S46" s="1240"/>
      <c r="T46" s="1240"/>
      <c r="U46" s="1240"/>
      <c r="V46" s="1240"/>
      <c r="W46" s="1240"/>
      <c r="X46" s="1240"/>
      <c r="Y46" s="1241"/>
    </row>
    <row r="47" spans="1:25" ht="15" customHeight="1">
      <c r="B47" s="1236"/>
      <c r="C47" s="1237"/>
      <c r="D47" s="1237"/>
      <c r="E47" s="1237"/>
      <c r="F47" s="1237"/>
      <c r="G47" s="1237"/>
      <c r="H47" s="1237"/>
      <c r="I47" s="1237"/>
      <c r="J47" s="1237"/>
      <c r="K47" s="1237"/>
      <c r="L47" s="1238"/>
      <c r="M47" s="1239" t="s">
        <v>380</v>
      </c>
      <c r="N47" s="1240"/>
      <c r="O47" s="1240"/>
      <c r="P47" s="1241"/>
      <c r="Q47" s="1239" t="s">
        <v>381</v>
      </c>
      <c r="R47" s="1240"/>
      <c r="S47" s="1240"/>
      <c r="T47" s="1241"/>
      <c r="U47" s="1239" t="s">
        <v>382</v>
      </c>
      <c r="V47" s="1240"/>
      <c r="W47" s="1240"/>
      <c r="X47" s="1240"/>
      <c r="Y47" s="1241"/>
    </row>
    <row r="48" spans="1:25" ht="15" customHeight="1">
      <c r="B48" s="61" t="s">
        <v>383</v>
      </c>
      <c r="C48" s="62"/>
      <c r="D48" s="62"/>
      <c r="E48" s="62"/>
      <c r="F48" s="62"/>
      <c r="G48" s="62"/>
      <c r="H48" s="62"/>
      <c r="I48" s="62"/>
      <c r="J48" s="62"/>
      <c r="K48" s="62"/>
      <c r="L48" s="62"/>
      <c r="M48" s="1216">
        <f>M15</f>
        <v>0</v>
      </c>
      <c r="N48" s="1217"/>
      <c r="O48" s="1217"/>
      <c r="P48" s="86" t="s">
        <v>384</v>
      </c>
      <c r="Q48" s="1216">
        <f>Q15</f>
        <v>0</v>
      </c>
      <c r="R48" s="1217"/>
      <c r="S48" s="1217"/>
      <c r="T48" s="87" t="s">
        <v>384</v>
      </c>
      <c r="U48" s="88" t="s">
        <v>385</v>
      </c>
      <c r="V48" s="1217">
        <f>V15</f>
        <v>0</v>
      </c>
      <c r="W48" s="1217"/>
      <c r="X48" s="1217"/>
      <c r="Y48" s="87" t="s">
        <v>386</v>
      </c>
    </row>
    <row r="49" spans="1:25" ht="15" customHeight="1">
      <c r="B49" s="1218" t="s">
        <v>415</v>
      </c>
      <c r="C49" s="1219"/>
      <c r="D49" s="1219"/>
      <c r="E49" s="1219"/>
      <c r="F49" s="1219"/>
      <c r="G49" s="1219"/>
      <c r="H49" s="1219"/>
      <c r="I49" s="1219"/>
      <c r="J49" s="1219"/>
      <c r="K49" s="1219"/>
      <c r="L49" s="1220"/>
      <c r="M49" s="1221"/>
      <c r="N49" s="1222"/>
      <c r="O49" s="1222"/>
      <c r="P49" s="89" t="s">
        <v>384</v>
      </c>
      <c r="Q49" s="1221"/>
      <c r="R49" s="1222"/>
      <c r="S49" s="1222"/>
      <c r="T49" s="90" t="s">
        <v>384</v>
      </c>
      <c r="U49" s="91" t="s">
        <v>416</v>
      </c>
      <c r="V49" s="1223">
        <f>M49+Q49</f>
        <v>0</v>
      </c>
      <c r="W49" s="1223"/>
      <c r="X49" s="1223"/>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70" t="s">
        <v>391</v>
      </c>
      <c r="C51" s="1209"/>
      <c r="D51" s="1209"/>
      <c r="E51" s="1209"/>
      <c r="F51" s="1209"/>
      <c r="G51" s="1209"/>
      <c r="H51" s="1209"/>
      <c r="I51" s="1209"/>
      <c r="J51" s="1209"/>
      <c r="K51" s="1209"/>
      <c r="L51" s="1209"/>
      <c r="M51" s="1209"/>
      <c r="N51" s="1209"/>
      <c r="O51" s="1209"/>
      <c r="P51" s="1209"/>
      <c r="Q51" s="1209"/>
      <c r="R51" s="1209"/>
      <c r="S51" s="1209"/>
      <c r="T51" s="1209"/>
      <c r="U51" s="1209"/>
      <c r="V51" s="1209"/>
      <c r="W51" s="1209"/>
      <c r="X51" s="1209"/>
      <c r="Y51" s="1209"/>
    </row>
    <row r="52" spans="1:25" ht="12" customHeight="1">
      <c r="C52" s="73" t="s">
        <v>392</v>
      </c>
    </row>
    <row r="53" spans="1:25" ht="12" customHeight="1">
      <c r="C53" s="73"/>
    </row>
    <row r="54" spans="1:25" ht="15" customHeight="1">
      <c r="A54" s="1" t="s">
        <v>417</v>
      </c>
    </row>
    <row r="55" spans="1:25" ht="15" customHeight="1">
      <c r="P55" s="93"/>
      <c r="Q55" s="1210" t="s">
        <v>418</v>
      </c>
      <c r="R55" s="1211"/>
      <c r="S55" s="1212"/>
      <c r="T55" s="94" t="s">
        <v>419</v>
      </c>
      <c r="U55" s="1213"/>
      <c r="V55" s="1213"/>
      <c r="W55" s="1213"/>
      <c r="X55" s="1213"/>
      <c r="Y55" s="57" t="s">
        <v>420</v>
      </c>
    </row>
    <row r="56" spans="1:25" ht="15" customHeight="1">
      <c r="Q56" s="19"/>
      <c r="R56" s="19"/>
      <c r="S56" s="19"/>
      <c r="T56" s="19"/>
    </row>
    <row r="57" spans="1:25" ht="15" customHeight="1">
      <c r="A57" s="1" t="s">
        <v>421</v>
      </c>
      <c r="V57" s="1214" t="s">
        <v>422</v>
      </c>
      <c r="W57" s="1214"/>
      <c r="X57" s="1214" t="s">
        <v>423</v>
      </c>
      <c r="Y57" s="1214"/>
    </row>
    <row r="58" spans="1:25" ht="15" customHeight="1">
      <c r="V58" s="1214"/>
      <c r="W58" s="1214"/>
      <c r="X58" s="1214"/>
      <c r="Y58" s="1214"/>
    </row>
    <row r="59" spans="1:25"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25"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25"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25"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25" ht="15" customHeight="1">
      <c r="Q63" s="19"/>
      <c r="R63" s="19"/>
      <c r="S63" s="19"/>
      <c r="T63" s="19"/>
    </row>
    <row r="64" spans="1:25" ht="12" customHeight="1">
      <c r="B64" s="153"/>
      <c r="N64" s="28"/>
      <c r="O64" s="28"/>
      <c r="P64" s="28"/>
      <c r="Q64" s="154"/>
      <c r="R64" s="19"/>
      <c r="S64" s="19"/>
      <c r="T64" s="18"/>
    </row>
    <row r="65" spans="1:40" ht="24.9" customHeight="1">
      <c r="A65" s="1119" t="s">
        <v>428</v>
      </c>
      <c r="B65" s="1119"/>
      <c r="C65" s="1119"/>
      <c r="D65" s="1119"/>
      <c r="E65" s="1119"/>
      <c r="F65" s="1119"/>
      <c r="G65" s="1119"/>
      <c r="H65" s="1119"/>
      <c r="I65" s="1119"/>
      <c r="J65" s="1119"/>
      <c r="K65" s="1119"/>
      <c r="L65" s="1119"/>
      <c r="M65" s="1119"/>
      <c r="N65" s="949" t="s">
        <v>429</v>
      </c>
      <c r="O65" s="909"/>
      <c r="P65" s="1178" t="s">
        <v>430</v>
      </c>
      <c r="Q65" s="1179"/>
      <c r="R65" s="1179"/>
      <c r="S65" s="1180"/>
      <c r="T65" s="149" t="s">
        <v>431</v>
      </c>
      <c r="U65" s="1181"/>
      <c r="V65" s="1182"/>
      <c r="W65" s="1182"/>
      <c r="X65" s="1183"/>
      <c r="Y65" s="57" t="s">
        <v>432</v>
      </c>
    </row>
    <row r="66" spans="1:40" ht="24.9" customHeight="1">
      <c r="A66" s="1119"/>
      <c r="B66" s="1119"/>
      <c r="C66" s="1119"/>
      <c r="D66" s="1119"/>
      <c r="E66" s="1119"/>
      <c r="F66" s="1119"/>
      <c r="G66" s="1119"/>
      <c r="H66" s="1119"/>
      <c r="I66" s="1119"/>
      <c r="J66" s="1119"/>
      <c r="K66" s="1119"/>
      <c r="L66" s="1119"/>
      <c r="M66" s="1119"/>
      <c r="N66" s="1207"/>
      <c r="O66" s="1208"/>
      <c r="P66" s="1178" t="s">
        <v>433</v>
      </c>
      <c r="Q66" s="1179"/>
      <c r="R66" s="1179"/>
      <c r="S66" s="1180"/>
      <c r="T66" s="149" t="s">
        <v>434</v>
      </c>
      <c r="U66" s="1181"/>
      <c r="V66" s="1182"/>
      <c r="W66" s="1182"/>
      <c r="X66" s="1183"/>
      <c r="Y66" s="57" t="s">
        <v>420</v>
      </c>
      <c r="AM66" s="155"/>
      <c r="AN66" s="155"/>
    </row>
    <row r="67" spans="1:40" ht="24.9" customHeight="1">
      <c r="A67" s="1119" t="s">
        <v>435</v>
      </c>
      <c r="B67" s="1119"/>
      <c r="C67" s="1119"/>
      <c r="D67" s="1119"/>
      <c r="E67" s="1119"/>
      <c r="F67" s="1119"/>
      <c r="G67" s="1119"/>
      <c r="H67" s="1119"/>
      <c r="I67" s="1119"/>
      <c r="J67" s="1119"/>
      <c r="K67" s="1119"/>
      <c r="L67" s="1119"/>
      <c r="M67" s="1119"/>
      <c r="N67" s="1200" t="s">
        <v>436</v>
      </c>
      <c r="O67" s="1175"/>
      <c r="P67" s="1178" t="s">
        <v>430</v>
      </c>
      <c r="Q67" s="1179"/>
      <c r="R67" s="1179"/>
      <c r="S67" s="1180"/>
      <c r="T67" s="149" t="s">
        <v>437</v>
      </c>
      <c r="U67" s="1181"/>
      <c r="V67" s="1182"/>
      <c r="W67" s="1182"/>
      <c r="X67" s="1183"/>
      <c r="Y67" s="57" t="s">
        <v>432</v>
      </c>
      <c r="AM67" s="155">
        <v>1</v>
      </c>
      <c r="AN67" s="155">
        <v>2</v>
      </c>
    </row>
    <row r="68" spans="1:40" ht="24.9" customHeight="1">
      <c r="A68" s="1119"/>
      <c r="B68" s="1119"/>
      <c r="C68" s="1119"/>
      <c r="D68" s="1119"/>
      <c r="E68" s="1119"/>
      <c r="F68" s="1119"/>
      <c r="G68" s="1119"/>
      <c r="H68" s="1119"/>
      <c r="I68" s="1119"/>
      <c r="J68" s="1119"/>
      <c r="K68" s="1119"/>
      <c r="L68" s="1119"/>
      <c r="M68" s="1119"/>
      <c r="N68" s="950"/>
      <c r="O68" s="910"/>
      <c r="P68" s="1178" t="s">
        <v>433</v>
      </c>
      <c r="Q68" s="1179"/>
      <c r="R68" s="1179"/>
      <c r="S68" s="1180"/>
      <c r="T68" s="149" t="s">
        <v>438</v>
      </c>
      <c r="U68" s="1181"/>
      <c r="V68" s="1182"/>
      <c r="W68" s="1182"/>
      <c r="X68" s="1183"/>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19" t="s">
        <v>439</v>
      </c>
      <c r="B70" s="1119"/>
      <c r="C70" s="1119"/>
      <c r="D70" s="1119"/>
      <c r="E70" s="1119"/>
      <c r="F70" s="1119"/>
      <c r="G70" s="1119"/>
      <c r="H70" s="1119"/>
      <c r="I70" s="1119"/>
      <c r="J70" s="1119"/>
      <c r="K70" s="1119"/>
      <c r="L70" s="1119"/>
      <c r="M70" s="1119"/>
      <c r="N70" s="1190" t="s">
        <v>429</v>
      </c>
      <c r="O70" s="1191"/>
      <c r="P70" s="1194" t="s">
        <v>430</v>
      </c>
      <c r="Q70" s="1195"/>
      <c r="R70" s="1195"/>
      <c r="S70" s="1196"/>
      <c r="T70" s="156" t="s">
        <v>440</v>
      </c>
      <c r="U70" s="1197"/>
      <c r="V70" s="1198"/>
      <c r="W70" s="1198"/>
      <c r="X70" s="1199"/>
      <c r="Y70" s="157" t="s">
        <v>432</v>
      </c>
      <c r="AM70" s="155">
        <v>4</v>
      </c>
    </row>
    <row r="71" spans="1:40" ht="24.9" customHeight="1">
      <c r="A71" s="1119"/>
      <c r="B71" s="1119"/>
      <c r="C71" s="1119"/>
      <c r="D71" s="1119"/>
      <c r="E71" s="1119"/>
      <c r="F71" s="1119"/>
      <c r="G71" s="1119"/>
      <c r="H71" s="1119"/>
      <c r="I71" s="1119"/>
      <c r="J71" s="1119"/>
      <c r="K71" s="1119"/>
      <c r="L71" s="1119"/>
      <c r="M71" s="1119"/>
      <c r="N71" s="1192"/>
      <c r="O71" s="1193"/>
      <c r="P71" s="1178" t="s">
        <v>433</v>
      </c>
      <c r="Q71" s="1179"/>
      <c r="R71" s="1179"/>
      <c r="S71" s="1180"/>
      <c r="T71" s="149" t="s">
        <v>441</v>
      </c>
      <c r="U71" s="1181"/>
      <c r="V71" s="1182"/>
      <c r="W71" s="1182"/>
      <c r="X71" s="1183"/>
      <c r="Y71" s="158" t="s">
        <v>420</v>
      </c>
      <c r="AM71" s="155">
        <v>5</v>
      </c>
    </row>
    <row r="72" spans="1:40" ht="24.9" customHeight="1">
      <c r="A72" s="1119" t="s">
        <v>442</v>
      </c>
      <c r="B72" s="1119"/>
      <c r="C72" s="1119"/>
      <c r="D72" s="1119"/>
      <c r="E72" s="1119"/>
      <c r="F72" s="1119"/>
      <c r="G72" s="1119"/>
      <c r="H72" s="1119"/>
      <c r="I72" s="1119"/>
      <c r="J72" s="1119"/>
      <c r="K72" s="1119"/>
      <c r="L72" s="1119"/>
      <c r="M72" s="1119"/>
      <c r="N72" s="1174" t="s">
        <v>436</v>
      </c>
      <c r="O72" s="1175"/>
      <c r="P72" s="1178" t="s">
        <v>430</v>
      </c>
      <c r="Q72" s="1179"/>
      <c r="R72" s="1179"/>
      <c r="S72" s="1180"/>
      <c r="T72" s="149" t="s">
        <v>443</v>
      </c>
      <c r="U72" s="1181"/>
      <c r="V72" s="1182"/>
      <c r="W72" s="1182"/>
      <c r="X72" s="1183"/>
      <c r="Y72" s="158" t="s">
        <v>432</v>
      </c>
    </row>
    <row r="73" spans="1:40" ht="24.9" customHeight="1">
      <c r="A73" s="1119"/>
      <c r="B73" s="1119"/>
      <c r="C73" s="1119"/>
      <c r="D73" s="1119"/>
      <c r="E73" s="1119"/>
      <c r="F73" s="1119"/>
      <c r="G73" s="1119"/>
      <c r="H73" s="1119"/>
      <c r="I73" s="1119"/>
      <c r="J73" s="1119"/>
      <c r="K73" s="1119"/>
      <c r="L73" s="1119"/>
      <c r="M73" s="1119"/>
      <c r="N73" s="1176"/>
      <c r="O73" s="1177"/>
      <c r="P73" s="1184" t="s">
        <v>433</v>
      </c>
      <c r="Q73" s="1185"/>
      <c r="R73" s="1185"/>
      <c r="S73" s="1186"/>
      <c r="T73" s="159" t="s">
        <v>444</v>
      </c>
      <c r="U73" s="1187"/>
      <c r="V73" s="1188"/>
      <c r="W73" s="1188"/>
      <c r="X73" s="1189"/>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70" t="s">
        <v>447</v>
      </c>
      <c r="I77" s="1170"/>
      <c r="J77" s="1170"/>
      <c r="K77" s="1170"/>
      <c r="L77" s="1170"/>
      <c r="M77" s="1170"/>
      <c r="N77" s="1170"/>
      <c r="O77" s="1170"/>
      <c r="P77" s="1170"/>
      <c r="Q77" s="1170"/>
      <c r="R77" s="1170"/>
      <c r="S77" s="1170"/>
      <c r="T77" s="1170"/>
      <c r="U77" s="1170"/>
      <c r="V77" s="1170"/>
      <c r="W77" s="1170"/>
      <c r="X77" s="1170"/>
      <c r="Y77" s="1171"/>
    </row>
    <row r="78" spans="1:40" ht="15" customHeight="1">
      <c r="B78" s="2"/>
      <c r="C78" s="1" t="s">
        <v>448</v>
      </c>
      <c r="I78" s="1172" t="s">
        <v>449</v>
      </c>
      <c r="J78" s="1173"/>
      <c r="K78" s="161"/>
      <c r="L78" s="1" t="s">
        <v>450</v>
      </c>
      <c r="N78" s="161"/>
      <c r="O78" s="1" t="s">
        <v>451</v>
      </c>
      <c r="T78" s="8" t="s">
        <v>452</v>
      </c>
      <c r="U78" s="1137" t="str">
        <f>IFERROR(U79+U114,"")</f>
        <v/>
      </c>
      <c r="V78" s="1137"/>
      <c r="W78" s="1137"/>
      <c r="X78" s="1137"/>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37" t="str">
        <f>IFERROR(IF(OR(AB80="20人未満",$C$123=1),(E81*Q81)+(E83*Q83)+(E85*Q85)+(E87*Q87)+(E89*Q89)+(E92*Q92)+(E95*0.5*Q95),(E98*Q98)+(E100*Q100)+(E102*Q102)+(E104*Q104)+(E106*Q106)+(E109*Q109)+(E112*0.5*Q112)),"")</f>
        <v/>
      </c>
      <c r="V79" s="1137"/>
      <c r="W79" s="1137"/>
      <c r="X79" s="1137"/>
      <c r="Y79" s="9" t="s">
        <v>191</v>
      </c>
    </row>
    <row r="80" spans="1:40" ht="30" customHeight="1">
      <c r="B80" s="1167" t="s">
        <v>455</v>
      </c>
      <c r="C80" s="850"/>
      <c r="D80" s="850"/>
      <c r="E80" s="850"/>
      <c r="F80" s="850"/>
      <c r="G80" s="850"/>
      <c r="H80" s="850"/>
      <c r="I80" s="850"/>
      <c r="J80" s="850"/>
      <c r="K80" s="850"/>
      <c r="L80" s="850"/>
      <c r="M80" s="850"/>
      <c r="N80" s="850"/>
      <c r="O80" s="850"/>
      <c r="P80" s="850"/>
      <c r="Q80" s="850"/>
      <c r="R80" s="850"/>
      <c r="S80" s="1168"/>
      <c r="T80" s="8"/>
      <c r="U80" s="163"/>
      <c r="V80" s="163"/>
      <c r="W80" s="163"/>
      <c r="X80" s="163"/>
      <c r="Y80" s="9"/>
      <c r="AB80" s="162" t="str">
        <f>IF(N163="","未入力",IF(N163&gt;=20,"20人以上","20人未満"))</f>
        <v>未入力</v>
      </c>
    </row>
    <row r="81" spans="2:31" ht="32.25" customHeight="1">
      <c r="B81" s="1164" t="s">
        <v>456</v>
      </c>
      <c r="C81" s="856"/>
      <c r="D81" s="18" t="s">
        <v>457</v>
      </c>
      <c r="E81" s="1165"/>
      <c r="F81" s="1138"/>
      <c r="G81" s="1138"/>
      <c r="H81" s="1" t="s">
        <v>458</v>
      </c>
      <c r="K81" s="19" t="s">
        <v>195</v>
      </c>
      <c r="M81" s="1162" t="s">
        <v>459</v>
      </c>
      <c r="N81" s="1162"/>
      <c r="O81" s="1162"/>
      <c r="P81" s="1162"/>
      <c r="Q81" s="1139" t="str">
        <f>IF(OR($AB$80="20人未満",$C$123=1),IF($K$78=1,$V$15,0)+IF($K$78=2,$V$15,0),"")</f>
        <v/>
      </c>
      <c r="R81" s="1139"/>
      <c r="S81" s="1" t="s">
        <v>386</v>
      </c>
      <c r="T81" s="8"/>
      <c r="U81" s="163"/>
      <c r="V81" s="163"/>
      <c r="W81" s="163"/>
      <c r="X81" s="163"/>
      <c r="Y81" s="9"/>
    </row>
    <row r="82" spans="2:31" ht="9" customHeight="1">
      <c r="B82" s="24"/>
      <c r="C82" s="15"/>
      <c r="D82" s="18"/>
      <c r="E82" s="29"/>
      <c r="F82" s="29"/>
      <c r="G82" s="29"/>
      <c r="K82" s="19"/>
      <c r="M82" s="20"/>
      <c r="N82" s="20"/>
      <c r="O82" s="20"/>
      <c r="P82" s="20"/>
      <c r="Q82" s="138"/>
      <c r="R82" s="138"/>
      <c r="T82" s="8"/>
      <c r="U82" s="163"/>
      <c r="V82" s="163"/>
      <c r="W82" s="163"/>
      <c r="X82" s="163"/>
      <c r="Y82" s="9"/>
    </row>
    <row r="83" spans="2:31" ht="27.75" customHeight="1">
      <c r="B83" s="1161" t="s">
        <v>460</v>
      </c>
      <c r="C83" s="856"/>
      <c r="D83" s="18" t="s">
        <v>457</v>
      </c>
      <c r="E83" s="1165"/>
      <c r="F83" s="1138"/>
      <c r="G83" s="1138"/>
      <c r="H83" s="1" t="s">
        <v>458</v>
      </c>
      <c r="K83" s="19" t="s">
        <v>195</v>
      </c>
      <c r="M83" s="1162" t="s">
        <v>459</v>
      </c>
      <c r="N83" s="1162"/>
      <c r="O83" s="1162"/>
      <c r="P83" s="1162"/>
      <c r="Q83" s="1139" t="str">
        <f>IF(OR($AB$80="20人未満",$C$123=1),IF($K$78=3,$V$15,0),"")</f>
        <v/>
      </c>
      <c r="R83" s="1139"/>
      <c r="S83" s="1" t="s">
        <v>386</v>
      </c>
      <c r="T83" s="8"/>
      <c r="U83" s="163"/>
      <c r="V83" s="163"/>
      <c r="W83" s="163"/>
      <c r="X83" s="163"/>
      <c r="Y83" s="9"/>
    </row>
    <row r="84" spans="2:31" ht="18" customHeight="1">
      <c r="B84" s="25"/>
      <c r="C84" s="26"/>
      <c r="D84" s="18"/>
      <c r="E84" s="134"/>
      <c r="F84" s="29"/>
      <c r="G84" s="29"/>
      <c r="K84" s="19"/>
      <c r="Q84" s="138"/>
      <c r="R84" s="138"/>
      <c r="T84" s="8"/>
      <c r="U84" s="163"/>
      <c r="V84" s="163"/>
      <c r="W84" s="163"/>
      <c r="X84" s="163"/>
      <c r="Y84" s="9"/>
    </row>
    <row r="85" spans="2:31" ht="18" customHeight="1">
      <c r="B85" s="1161" t="s">
        <v>461</v>
      </c>
      <c r="C85" s="856"/>
      <c r="D85" s="18" t="s">
        <v>457</v>
      </c>
      <c r="E85" s="1138"/>
      <c r="F85" s="1138"/>
      <c r="G85" s="1138"/>
      <c r="H85" s="1" t="s">
        <v>458</v>
      </c>
      <c r="K85" s="19" t="s">
        <v>195</v>
      </c>
      <c r="M85" s="1162" t="s">
        <v>459</v>
      </c>
      <c r="N85" s="1162"/>
      <c r="O85" s="1162"/>
      <c r="P85" s="1162"/>
      <c r="Q85" s="1139" t="str">
        <f>IF(OR($AB$80="20人未満",$C$123=1),IF($K$78=4,$V$15,0),"")</f>
        <v/>
      </c>
      <c r="R85" s="1139"/>
      <c r="S85" s="1" t="s">
        <v>386</v>
      </c>
      <c r="T85" s="8"/>
      <c r="U85" s="163"/>
      <c r="V85" s="163"/>
      <c r="W85" s="163"/>
      <c r="X85" s="163"/>
      <c r="Y85" s="9"/>
    </row>
    <row r="86" spans="2:31" ht="18" customHeight="1">
      <c r="B86" s="25"/>
      <c r="C86" s="26"/>
      <c r="D86" s="18"/>
      <c r="E86" s="1138"/>
      <c r="F86" s="1138"/>
      <c r="G86" s="1138"/>
      <c r="K86" s="19"/>
      <c r="Q86" s="138"/>
      <c r="R86" s="138"/>
      <c r="T86" s="8"/>
      <c r="U86" s="163"/>
      <c r="V86" s="163"/>
      <c r="W86" s="163"/>
      <c r="X86" s="163"/>
      <c r="Y86" s="9"/>
    </row>
    <row r="87" spans="2:31" ht="18" customHeight="1">
      <c r="B87" s="1161" t="s">
        <v>462</v>
      </c>
      <c r="C87" s="856"/>
      <c r="D87" s="18" t="s">
        <v>457</v>
      </c>
      <c r="E87" s="1138"/>
      <c r="F87" s="1138"/>
      <c r="G87" s="1138"/>
      <c r="H87" s="1" t="s">
        <v>458</v>
      </c>
      <c r="K87" s="19" t="s">
        <v>195</v>
      </c>
      <c r="M87" s="1162" t="s">
        <v>459</v>
      </c>
      <c r="N87" s="1162"/>
      <c r="O87" s="1162"/>
      <c r="P87" s="1162"/>
      <c r="Q87" s="1139" t="str">
        <f>IF(OR($AB$80="20人未満",$C123=1),IF($K$78=5,$V$15,0),"")</f>
        <v/>
      </c>
      <c r="R87" s="1139"/>
      <c r="S87" s="1" t="s">
        <v>386</v>
      </c>
      <c r="T87" s="8"/>
      <c r="U87" s="163"/>
      <c r="V87" s="163"/>
      <c r="W87" s="163"/>
      <c r="X87" s="163"/>
      <c r="Y87" s="9"/>
    </row>
    <row r="88" spans="2:31" ht="18" customHeight="1">
      <c r="B88" s="25"/>
      <c r="C88" s="26"/>
      <c r="D88" s="18"/>
      <c r="E88" s="1138"/>
      <c r="F88" s="1138"/>
      <c r="G88" s="1138"/>
      <c r="K88" s="19"/>
      <c r="Q88" s="138"/>
      <c r="R88" s="138"/>
      <c r="T88" s="8"/>
      <c r="U88" s="163"/>
      <c r="V88" s="163"/>
      <c r="W88" s="163"/>
      <c r="X88" s="163"/>
      <c r="Y88" s="9"/>
    </row>
    <row r="89" spans="2:31" ht="33.75" customHeight="1">
      <c r="B89" s="1154" t="s">
        <v>463</v>
      </c>
      <c r="C89" s="1155"/>
      <c r="D89" s="27" t="s">
        <v>457</v>
      </c>
      <c r="E89" s="1151"/>
      <c r="F89" s="1151"/>
      <c r="G89" s="1151"/>
      <c r="H89" s="10" t="s">
        <v>458</v>
      </c>
      <c r="I89" s="10"/>
      <c r="J89" s="10"/>
      <c r="K89" s="28" t="s">
        <v>195</v>
      </c>
      <c r="L89" s="10"/>
      <c r="M89" s="1152" t="s">
        <v>459</v>
      </c>
      <c r="N89" s="1152"/>
      <c r="O89" s="1152"/>
      <c r="P89" s="1152"/>
      <c r="Q89" s="1169" t="str">
        <f>IF(OR($AB$80="20人未満",$C123=1),IF($N$78=2,$V$15,0)+IF($N$78=3,$V$15,0),"")</f>
        <v/>
      </c>
      <c r="R89" s="1169"/>
      <c r="S89" s="10" t="s">
        <v>386</v>
      </c>
      <c r="T89" s="8"/>
      <c r="U89" s="163"/>
      <c r="V89" s="163"/>
      <c r="W89" s="163"/>
      <c r="X89" s="163"/>
      <c r="Y89" s="9"/>
    </row>
    <row r="90" spans="2:31"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1" ht="22.5" customHeight="1">
      <c r="B91" s="1157" t="s">
        <v>464</v>
      </c>
      <c r="C91" s="1158"/>
      <c r="D91" s="1158"/>
      <c r="E91" s="1158"/>
      <c r="F91" s="1158"/>
      <c r="G91" s="1158"/>
      <c r="H91" s="1158"/>
      <c r="I91" s="1158"/>
      <c r="J91" s="1158"/>
      <c r="K91" s="1158"/>
      <c r="L91" s="1158"/>
      <c r="M91" s="1158"/>
      <c r="N91" s="1158"/>
      <c r="O91" s="1158"/>
      <c r="P91" s="1158"/>
      <c r="Q91" s="1158"/>
      <c r="R91" s="1158"/>
      <c r="S91" s="1159"/>
      <c r="T91" s="8"/>
      <c r="U91" s="139"/>
      <c r="V91" s="139"/>
      <c r="W91" s="139"/>
      <c r="X91" s="139"/>
      <c r="Y91" s="9"/>
    </row>
    <row r="92" spans="2:31" ht="33.75" customHeight="1">
      <c r="B92" s="1154" t="s">
        <v>465</v>
      </c>
      <c r="C92" s="1155"/>
      <c r="D92" s="27" t="s">
        <v>457</v>
      </c>
      <c r="E92" s="1156"/>
      <c r="F92" s="1156"/>
      <c r="G92" s="1156"/>
      <c r="H92" s="10" t="s">
        <v>458</v>
      </c>
      <c r="I92" s="10"/>
      <c r="J92" s="10"/>
      <c r="K92" s="28" t="s">
        <v>195</v>
      </c>
      <c r="L92" s="10"/>
      <c r="M92" s="957" t="s">
        <v>466</v>
      </c>
      <c r="N92" s="957"/>
      <c r="O92" s="957"/>
      <c r="P92" s="957"/>
      <c r="Q92" s="1166" t="str">
        <f>IF(OR($AB$80="20人未満",$C$123=1),IF(AC92="",0,AC92),"")</f>
        <v/>
      </c>
      <c r="R92" s="1166"/>
      <c r="S92" s="10" t="s">
        <v>386</v>
      </c>
      <c r="T92" s="8"/>
      <c r="U92" s="139"/>
      <c r="V92" s="139"/>
      <c r="W92" s="139"/>
      <c r="X92" s="139"/>
      <c r="Y92" s="9"/>
      <c r="AB92" s="261" t="e">
        <f>IF($U$41&gt;=0.5,"50％以上","50％未満")</f>
        <v>#DIV/0!</v>
      </c>
      <c r="AC92" s="15" t="e">
        <f>IF(AB92="50％以上",IF(OR(K78=1,K78=2),V49,""),"")</f>
        <v>#DIV/0!</v>
      </c>
      <c r="AD92" s="15" t="e">
        <f>IF(AB92="50％未満",IF(OR(K78=2,K78=1),U40,""),"")</f>
        <v>#DIV/0!</v>
      </c>
      <c r="AE92" s="15"/>
    </row>
    <row r="93" spans="2:31"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1" ht="22.5" customHeight="1">
      <c r="B94" s="1157" t="s">
        <v>467</v>
      </c>
      <c r="C94" s="1158"/>
      <c r="D94" s="1158"/>
      <c r="E94" s="1158"/>
      <c r="F94" s="1158"/>
      <c r="G94" s="1158"/>
      <c r="H94" s="1158"/>
      <c r="I94" s="1158"/>
      <c r="J94" s="1158"/>
      <c r="K94" s="1158"/>
      <c r="L94" s="1158"/>
      <c r="M94" s="1158"/>
      <c r="N94" s="1158"/>
      <c r="O94" s="1158"/>
      <c r="P94" s="1158"/>
      <c r="Q94" s="1158"/>
      <c r="R94" s="1158"/>
      <c r="S94" s="1159"/>
      <c r="T94" s="8"/>
      <c r="U94" s="139"/>
      <c r="V94" s="139"/>
      <c r="W94" s="139"/>
      <c r="X94" s="139"/>
      <c r="Y94" s="9"/>
    </row>
    <row r="95" spans="2:31" ht="33.75" customHeight="1">
      <c r="B95" s="1154" t="s">
        <v>465</v>
      </c>
      <c r="C95" s="1155"/>
      <c r="D95" s="27" t="s">
        <v>457</v>
      </c>
      <c r="E95" s="1156"/>
      <c r="F95" s="1156"/>
      <c r="G95" s="1156"/>
      <c r="H95" s="96" t="s">
        <v>468</v>
      </c>
      <c r="I95" s="10"/>
      <c r="J95" s="10"/>
      <c r="K95" s="28" t="s">
        <v>195</v>
      </c>
      <c r="L95" s="10"/>
      <c r="M95" s="957" t="s">
        <v>466</v>
      </c>
      <c r="N95" s="957"/>
      <c r="O95" s="957"/>
      <c r="P95" s="957"/>
      <c r="Q95" s="1166" t="str">
        <f>IF(OR($AB$80="20人未満",$C$123=1),IF(AD92="",0,AD92),"")</f>
        <v/>
      </c>
      <c r="R95" s="1166"/>
      <c r="S95" s="10" t="s">
        <v>386</v>
      </c>
      <c r="T95" s="8"/>
      <c r="U95" s="139"/>
      <c r="V95" s="139"/>
      <c r="W95" s="139"/>
      <c r="X95" s="139"/>
      <c r="Y95" s="9"/>
    </row>
    <row r="96" spans="2:31"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67" t="s">
        <v>469</v>
      </c>
      <c r="C97" s="850"/>
      <c r="D97" s="850"/>
      <c r="E97" s="850"/>
      <c r="F97" s="850"/>
      <c r="G97" s="850"/>
      <c r="H97" s="850"/>
      <c r="I97" s="850"/>
      <c r="J97" s="850"/>
      <c r="K97" s="850"/>
      <c r="L97" s="850"/>
      <c r="M97" s="850"/>
      <c r="N97" s="850"/>
      <c r="O97" s="850"/>
      <c r="P97" s="850"/>
      <c r="Q97" s="850"/>
      <c r="R97" s="850"/>
      <c r="S97" s="1168"/>
      <c r="T97" s="8"/>
      <c r="U97" s="163"/>
      <c r="V97" s="163"/>
      <c r="W97" s="163"/>
      <c r="X97" s="163"/>
      <c r="Y97" s="9"/>
    </row>
    <row r="98" spans="2:25" ht="32.25" customHeight="1">
      <c r="B98" s="1164" t="s">
        <v>456</v>
      </c>
      <c r="C98" s="856"/>
      <c r="D98" s="18" t="s">
        <v>457</v>
      </c>
      <c r="E98" s="1165"/>
      <c r="F98" s="1138"/>
      <c r="G98" s="1138"/>
      <c r="H98" s="1" t="s">
        <v>458</v>
      </c>
      <c r="K98" s="19" t="s">
        <v>195</v>
      </c>
      <c r="M98" s="1162" t="s">
        <v>459</v>
      </c>
      <c r="N98" s="1162"/>
      <c r="O98" s="1162"/>
      <c r="P98" s="1162"/>
      <c r="Q98" s="1163" t="str">
        <f>IF(AND($AB$80="20人以上",$C$123=""),IF($K$78=1,$V$15,0)+IF($K$78=2,$V$15,0),"")</f>
        <v/>
      </c>
      <c r="R98" s="1163"/>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61" t="s">
        <v>460</v>
      </c>
      <c r="C100" s="856"/>
      <c r="D100" s="18" t="s">
        <v>457</v>
      </c>
      <c r="E100" s="1165"/>
      <c r="F100" s="1138"/>
      <c r="G100" s="1138"/>
      <c r="H100" s="1" t="s">
        <v>458</v>
      </c>
      <c r="K100" s="19" t="s">
        <v>195</v>
      </c>
      <c r="M100" s="1162" t="s">
        <v>459</v>
      </c>
      <c r="N100" s="1162"/>
      <c r="O100" s="1162"/>
      <c r="P100" s="1162"/>
      <c r="Q100" s="1163" t="str">
        <f>IF(AND($AB$80="20人以上",$C$123=""),IF($K$78=3,$V$15,0),"")</f>
        <v/>
      </c>
      <c r="R100" s="1163"/>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61" t="s">
        <v>461</v>
      </c>
      <c r="C102" s="856"/>
      <c r="D102" s="18" t="s">
        <v>457</v>
      </c>
      <c r="E102" s="1138"/>
      <c r="F102" s="1138"/>
      <c r="G102" s="1138"/>
      <c r="H102" s="1" t="s">
        <v>458</v>
      </c>
      <c r="K102" s="19" t="s">
        <v>195</v>
      </c>
      <c r="M102" s="1162" t="s">
        <v>459</v>
      </c>
      <c r="N102" s="1162"/>
      <c r="O102" s="1162"/>
      <c r="P102" s="1162"/>
      <c r="Q102" s="1163" t="str">
        <f>IF(AND($AB$80="20人以上",$C$123=""),IF($K$78=4,$V$15,0),"")</f>
        <v/>
      </c>
      <c r="R102" s="1163"/>
      <c r="S102" s="1" t="s">
        <v>386</v>
      </c>
      <c r="T102" s="8"/>
      <c r="U102" s="163"/>
      <c r="V102" s="163"/>
      <c r="W102" s="163"/>
      <c r="X102" s="163"/>
      <c r="Y102" s="9"/>
    </row>
    <row r="103" spans="2:25" ht="18" customHeight="1">
      <c r="B103" s="25"/>
      <c r="C103" s="26"/>
      <c r="D103" s="18"/>
      <c r="E103" s="1138"/>
      <c r="F103" s="1138"/>
      <c r="G103" s="1138"/>
      <c r="K103" s="19"/>
      <c r="Q103" s="138"/>
      <c r="R103" s="138"/>
      <c r="T103" s="8"/>
      <c r="U103" s="163"/>
      <c r="V103" s="163"/>
      <c r="W103" s="163"/>
      <c r="X103" s="163"/>
      <c r="Y103" s="9"/>
    </row>
    <row r="104" spans="2:25" ht="18" customHeight="1">
      <c r="B104" s="1161" t="s">
        <v>462</v>
      </c>
      <c r="C104" s="856"/>
      <c r="D104" s="18" t="s">
        <v>457</v>
      </c>
      <c r="E104" s="1138"/>
      <c r="F104" s="1138"/>
      <c r="G104" s="1138"/>
      <c r="H104" s="1" t="s">
        <v>458</v>
      </c>
      <c r="K104" s="19" t="s">
        <v>195</v>
      </c>
      <c r="M104" s="1162" t="s">
        <v>459</v>
      </c>
      <c r="N104" s="1162"/>
      <c r="O104" s="1162"/>
      <c r="P104" s="1162"/>
      <c r="Q104" s="1163" t="str">
        <f>IF(AND($AB$80="20人以上",$C$123=""),IF($K$78=5,$V$15,0),"")</f>
        <v/>
      </c>
      <c r="R104" s="1163"/>
      <c r="S104" s="1" t="s">
        <v>386</v>
      </c>
      <c r="T104" s="8"/>
      <c r="U104" s="163"/>
      <c r="V104" s="163"/>
      <c r="W104" s="163"/>
      <c r="X104" s="163"/>
      <c r="Y104" s="9"/>
    </row>
    <row r="105" spans="2:25" ht="18" customHeight="1">
      <c r="B105" s="25"/>
      <c r="C105" s="26"/>
      <c r="D105" s="18"/>
      <c r="E105" s="1138"/>
      <c r="F105" s="1138"/>
      <c r="G105" s="1138"/>
      <c r="K105" s="19"/>
      <c r="Q105" s="138"/>
      <c r="R105" s="138"/>
      <c r="T105" s="8"/>
      <c r="U105" s="163"/>
      <c r="V105" s="163"/>
      <c r="W105" s="163"/>
      <c r="X105" s="163"/>
      <c r="Y105" s="9"/>
    </row>
    <row r="106" spans="2:25" ht="33.75" customHeight="1">
      <c r="B106" s="1154" t="s">
        <v>463</v>
      </c>
      <c r="C106" s="1155"/>
      <c r="D106" s="27" t="s">
        <v>457</v>
      </c>
      <c r="E106" s="1151"/>
      <c r="F106" s="1151"/>
      <c r="G106" s="1151"/>
      <c r="H106" s="10" t="s">
        <v>458</v>
      </c>
      <c r="I106" s="10"/>
      <c r="J106" s="10"/>
      <c r="K106" s="28" t="s">
        <v>195</v>
      </c>
      <c r="L106" s="10"/>
      <c r="M106" s="1152" t="s">
        <v>459</v>
      </c>
      <c r="N106" s="1152"/>
      <c r="O106" s="1152"/>
      <c r="P106" s="1152"/>
      <c r="Q106" s="1160" t="str">
        <f>IF(AND($AB$80="20人以上",$C$123=""),IF($N$78=2,$V$15,0)+IF($N$78=3,$V$15,0),"")</f>
        <v/>
      </c>
      <c r="R106" s="1160"/>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157" t="s">
        <v>464</v>
      </c>
      <c r="C108" s="1158"/>
      <c r="D108" s="1158"/>
      <c r="E108" s="1158"/>
      <c r="F108" s="1158"/>
      <c r="G108" s="1158"/>
      <c r="H108" s="1158"/>
      <c r="I108" s="1158"/>
      <c r="J108" s="1158"/>
      <c r="K108" s="1158"/>
      <c r="L108" s="1158"/>
      <c r="M108" s="1158"/>
      <c r="N108" s="1158"/>
      <c r="O108" s="1158"/>
      <c r="P108" s="1158"/>
      <c r="Q108" s="1158"/>
      <c r="R108" s="1158"/>
      <c r="S108" s="1159"/>
      <c r="T108" s="8"/>
      <c r="U108" s="139"/>
      <c r="V108" s="139"/>
      <c r="W108" s="139"/>
      <c r="X108" s="139"/>
      <c r="Y108" s="9"/>
    </row>
    <row r="109" spans="2:25" ht="33.75" customHeight="1">
      <c r="B109" s="1154" t="s">
        <v>465</v>
      </c>
      <c r="C109" s="1155"/>
      <c r="D109" s="27" t="s">
        <v>457</v>
      </c>
      <c r="E109" s="1156"/>
      <c r="F109" s="1156"/>
      <c r="G109" s="1156"/>
      <c r="H109" s="10" t="s">
        <v>458</v>
      </c>
      <c r="I109" s="10"/>
      <c r="J109" s="10"/>
      <c r="K109" s="28" t="s">
        <v>195</v>
      </c>
      <c r="L109" s="10"/>
      <c r="M109" s="957" t="s">
        <v>466</v>
      </c>
      <c r="N109" s="957"/>
      <c r="O109" s="957"/>
      <c r="P109" s="957"/>
      <c r="Q109" s="1139" t="str">
        <f>IF(AND($AB$80="20人以上",$C$123=""),IF(AC92="",0,AC92),"")</f>
        <v/>
      </c>
      <c r="R109" s="1139"/>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157" t="s">
        <v>467</v>
      </c>
      <c r="C111" s="1158"/>
      <c r="D111" s="1158"/>
      <c r="E111" s="1158"/>
      <c r="F111" s="1158"/>
      <c r="G111" s="1158"/>
      <c r="H111" s="1158"/>
      <c r="I111" s="1158"/>
      <c r="J111" s="1158"/>
      <c r="K111" s="1158"/>
      <c r="L111" s="1158"/>
      <c r="M111" s="1158"/>
      <c r="N111" s="1158"/>
      <c r="O111" s="1158"/>
      <c r="P111" s="1158"/>
      <c r="Q111" s="1158"/>
      <c r="R111" s="1158"/>
      <c r="S111" s="1159"/>
      <c r="T111" s="8"/>
      <c r="U111" s="139"/>
      <c r="V111" s="139"/>
      <c r="W111" s="139"/>
      <c r="X111" s="139"/>
      <c r="Y111" s="9"/>
    </row>
    <row r="112" spans="2:25" ht="33.75" customHeight="1">
      <c r="B112" s="1154" t="s">
        <v>465</v>
      </c>
      <c r="C112" s="1155"/>
      <c r="D112" s="27" t="s">
        <v>457</v>
      </c>
      <c r="E112" s="1156"/>
      <c r="F112" s="1156"/>
      <c r="G112" s="1156"/>
      <c r="H112" s="96" t="s">
        <v>468</v>
      </c>
      <c r="I112" s="10"/>
      <c r="J112" s="10"/>
      <c r="K112" s="28" t="s">
        <v>195</v>
      </c>
      <c r="L112" s="10"/>
      <c r="M112" s="957" t="s">
        <v>466</v>
      </c>
      <c r="N112" s="957"/>
      <c r="O112" s="957"/>
      <c r="P112" s="957"/>
      <c r="Q112" s="1139" t="str">
        <f>IF(AND($AB$80="20人以上",$C$123=""),IF(AD92="",0,AD92),"")</f>
        <v/>
      </c>
      <c r="R112" s="1139"/>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151"/>
      <c r="F114" s="1151"/>
      <c r="G114" s="1151"/>
      <c r="H114" s="10" t="s">
        <v>458</v>
      </c>
      <c r="K114" s="28" t="s">
        <v>195</v>
      </c>
      <c r="M114" s="1152" t="s">
        <v>459</v>
      </c>
      <c r="N114" s="1152"/>
      <c r="O114" s="1152"/>
      <c r="P114" s="1152"/>
      <c r="Q114" s="1139">
        <f>V15</f>
        <v>0</v>
      </c>
      <c r="R114" s="1139"/>
      <c r="S114" s="10" t="s">
        <v>384</v>
      </c>
      <c r="T114" s="167" t="s">
        <v>190</v>
      </c>
      <c r="U114" s="1136">
        <f>E114*Q114</f>
        <v>0</v>
      </c>
      <c r="V114" s="1136"/>
      <c r="W114" s="1136"/>
      <c r="X114" s="1136"/>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135"/>
      <c r="V116" s="1135"/>
      <c r="W116" s="1135"/>
      <c r="X116" s="1135"/>
      <c r="Y116" s="168"/>
    </row>
    <row r="117" spans="2:32" ht="15" customHeight="1" thickBot="1">
      <c r="B117" s="2"/>
      <c r="C117" s="171"/>
      <c r="D117" s="1" t="s">
        <v>473</v>
      </c>
      <c r="K117" s="19" t="s">
        <v>474</v>
      </c>
      <c r="L117" s="73" t="s">
        <v>475</v>
      </c>
      <c r="Q117" s="1149">
        <f>U27</f>
        <v>0</v>
      </c>
      <c r="R117" s="1150"/>
      <c r="S117" s="1" t="s">
        <v>384</v>
      </c>
      <c r="T117" s="8"/>
      <c r="U117" s="1153"/>
      <c r="V117" s="1153"/>
      <c r="W117" s="1153"/>
      <c r="X117" s="1153"/>
      <c r="Y117" s="9"/>
      <c r="AB117" s="172"/>
      <c r="AC117" s="172"/>
      <c r="AF117" s="172"/>
    </row>
    <row r="118" spans="2:32" ht="15" customHeight="1" thickBot="1">
      <c r="B118" s="2"/>
      <c r="D118" s="18" t="s">
        <v>457</v>
      </c>
      <c r="E118" s="1138"/>
      <c r="F118" s="1138"/>
      <c r="G118" s="1138"/>
      <c r="H118" s="1" t="s">
        <v>476</v>
      </c>
      <c r="K118" s="1145"/>
      <c r="L118" s="1145"/>
      <c r="M118" s="1145"/>
      <c r="N118" s="1145"/>
      <c r="O118" s="1145"/>
      <c r="P118" s="1145"/>
      <c r="Q118" s="1145"/>
      <c r="R118" s="1145"/>
      <c r="S118" s="1146"/>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39">
        <f>U27</f>
        <v>0</v>
      </c>
      <c r="R119" s="1139"/>
      <c r="S119" s="1" t="s">
        <v>386</v>
      </c>
      <c r="T119" s="8" t="s">
        <v>478</v>
      </c>
      <c r="U119" s="1147">
        <f>IF(C119="○",AA120,IF(C117="○",AA119,0))</f>
        <v>0</v>
      </c>
      <c r="V119" s="1147"/>
      <c r="W119" s="1147"/>
      <c r="X119" s="1147"/>
      <c r="Y119" s="9" t="s">
        <v>479</v>
      </c>
      <c r="AA119" s="1148">
        <f>IF(Q119=0,0,ROUNDDOWN((40000*M120/Q120*Q119),0))</f>
        <v>0</v>
      </c>
      <c r="AB119" s="1148"/>
      <c r="AC119" s="1148"/>
      <c r="AD119" s="1148"/>
      <c r="AE119" s="1148"/>
    </row>
    <row r="120" spans="2:32" ht="15" customHeight="1">
      <c r="B120" s="2"/>
      <c r="D120" s="18" t="s">
        <v>457</v>
      </c>
      <c r="E120" s="1138"/>
      <c r="F120" s="1138"/>
      <c r="G120" s="1138"/>
      <c r="H120" s="1" t="s">
        <v>476</v>
      </c>
      <c r="K120" s="18" t="s">
        <v>457</v>
      </c>
      <c r="L120" s="19" t="s">
        <v>480</v>
      </c>
      <c r="M120" s="1149">
        <f>+V15</f>
        <v>0</v>
      </c>
      <c r="N120" s="1150"/>
      <c r="O120" s="19" t="s">
        <v>481</v>
      </c>
      <c r="P120" s="19" t="s">
        <v>482</v>
      </c>
      <c r="Q120" s="1149">
        <f>+V17</f>
        <v>0</v>
      </c>
      <c r="R120" s="1150"/>
      <c r="S120" s="1" t="s">
        <v>483</v>
      </c>
      <c r="T120" s="8"/>
      <c r="U120" s="166"/>
      <c r="V120" s="166"/>
      <c r="W120" s="166"/>
      <c r="X120" s="166"/>
      <c r="Y120" s="9"/>
      <c r="AA120" s="1148" t="e">
        <f>IF(C117="○","",ROUNDDOWN((95000*M120/Q120*Q119),0))</f>
        <v>#DIV/0!</v>
      </c>
      <c r="AB120" s="1148"/>
      <c r="AC120" s="1148"/>
      <c r="AD120" s="1148"/>
      <c r="AE120" s="1148"/>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142"/>
      <c r="F125" s="1142"/>
      <c r="G125" s="1142"/>
      <c r="H125" s="1142"/>
      <c r="K125" s="847" t="s">
        <v>487</v>
      </c>
      <c r="L125" s="847"/>
      <c r="M125" s="847"/>
      <c r="N125" s="847"/>
      <c r="O125" s="847"/>
      <c r="P125" s="847"/>
      <c r="Q125" s="1139">
        <f>U27</f>
        <v>0</v>
      </c>
      <c r="R125" s="1139"/>
      <c r="S125" s="1" t="s">
        <v>386</v>
      </c>
      <c r="T125" s="8" t="s">
        <v>478</v>
      </c>
      <c r="U125" s="1137">
        <f>IF($C123=1,0,IF(C126="○",0,IF($U27&gt;19,538000,IF($U27&gt;1,269000,IF($U27=0,0,179000)))))</f>
        <v>0</v>
      </c>
      <c r="V125" s="1137"/>
      <c r="W125" s="1137"/>
      <c r="X125" s="1137"/>
      <c r="Y125" s="9" t="s">
        <v>479</v>
      </c>
    </row>
    <row r="126" spans="2:32" ht="15" customHeight="1" thickBot="1">
      <c r="B126" s="2"/>
      <c r="C126" s="176"/>
      <c r="D126" s="1143" t="s">
        <v>488</v>
      </c>
      <c r="E126" s="1143"/>
      <c r="F126" s="1143"/>
      <c r="G126" s="1143"/>
      <c r="H126" s="1143"/>
      <c r="I126" s="1143"/>
      <c r="J126" s="1143"/>
      <c r="K126" s="1143"/>
      <c r="L126" s="1143"/>
      <c r="M126" s="1143"/>
      <c r="N126" s="1143"/>
      <c r="O126" s="1143"/>
      <c r="P126" s="1143"/>
      <c r="Q126" s="1143"/>
      <c r="R126" s="1143"/>
      <c r="S126" s="1144"/>
      <c r="T126" s="8" t="s">
        <v>478</v>
      </c>
      <c r="U126" s="1137">
        <f>IF(C123=1,0,IF(C126="○",1076000,0))</f>
        <v>0</v>
      </c>
      <c r="V126" s="1137"/>
      <c r="W126" s="1137"/>
      <c r="X126" s="1137"/>
      <c r="Y126" s="9" t="s">
        <v>479</v>
      </c>
    </row>
    <row r="127" spans="2:32" ht="7.5" customHeight="1">
      <c r="B127" s="2"/>
      <c r="D127" s="1143"/>
      <c r="E127" s="1143"/>
      <c r="F127" s="1143"/>
      <c r="G127" s="1143"/>
      <c r="H127" s="1143"/>
      <c r="I127" s="1143"/>
      <c r="J127" s="1143"/>
      <c r="K127" s="1143"/>
      <c r="L127" s="1143"/>
      <c r="M127" s="1143"/>
      <c r="N127" s="1143"/>
      <c r="O127" s="1143"/>
      <c r="P127" s="1143"/>
      <c r="Q127" s="1143"/>
      <c r="R127" s="1143"/>
      <c r="S127" s="1144"/>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37">
        <f>U130+U132</f>
        <v>0</v>
      </c>
      <c r="V129" s="1137"/>
      <c r="W129" s="1137"/>
      <c r="X129" s="1137"/>
      <c r="Y129" s="9" t="s">
        <v>479</v>
      </c>
    </row>
    <row r="130" spans="2:39" ht="15" customHeight="1">
      <c r="B130" s="2"/>
      <c r="D130" s="1" t="s">
        <v>490</v>
      </c>
      <c r="T130" s="8" t="s">
        <v>190</v>
      </c>
      <c r="U130" s="1137">
        <f>IF($I$7="",0,IF(C123=1,0,240000))</f>
        <v>0</v>
      </c>
      <c r="V130" s="1137"/>
      <c r="W130" s="1137"/>
      <c r="X130" s="1137"/>
      <c r="Y130" s="9" t="s">
        <v>191</v>
      </c>
    </row>
    <row r="131" spans="2:39" ht="15" customHeight="1">
      <c r="B131" s="2"/>
      <c r="D131" s="1" t="s">
        <v>491</v>
      </c>
      <c r="T131" s="8"/>
      <c r="U131" s="166"/>
      <c r="V131" s="166"/>
      <c r="W131" s="166"/>
      <c r="X131" s="166"/>
      <c r="Y131" s="9"/>
    </row>
    <row r="132" spans="2:39" ht="15" customHeight="1">
      <c r="B132" s="2"/>
      <c r="E132" s="177"/>
      <c r="F132" s="177"/>
      <c r="G132" s="1138"/>
      <c r="H132" s="1138"/>
      <c r="I132" s="1138"/>
      <c r="J132" s="1" t="s">
        <v>175</v>
      </c>
      <c r="K132" s="1" t="s">
        <v>474</v>
      </c>
      <c r="L132" s="1140" t="s">
        <v>492</v>
      </c>
      <c r="M132" s="1140"/>
      <c r="N132" s="1140"/>
      <c r="O132" s="1141"/>
      <c r="P132" s="1141"/>
      <c r="Q132" s="1" t="s">
        <v>493</v>
      </c>
      <c r="T132" s="8" t="s">
        <v>190</v>
      </c>
      <c r="U132" s="1137">
        <f>IF(C123=1,0,G132*O132)</f>
        <v>0</v>
      </c>
      <c r="V132" s="1137"/>
      <c r="W132" s="1137"/>
      <c r="X132" s="1137"/>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38"/>
      <c r="F135" s="1138"/>
      <c r="G135" s="1138"/>
      <c r="H135" s="1" t="s">
        <v>496</v>
      </c>
      <c r="K135" s="19" t="s">
        <v>195</v>
      </c>
      <c r="M135" s="1132" t="s">
        <v>497</v>
      </c>
      <c r="N135" s="1132"/>
      <c r="O135" s="1132"/>
      <c r="P135" s="1" t="s">
        <v>498</v>
      </c>
      <c r="Q135" s="1139">
        <f>U55</f>
        <v>0</v>
      </c>
      <c r="R135" s="1139"/>
      <c r="S135" s="1" t="s">
        <v>420</v>
      </c>
      <c r="T135" s="8" t="s">
        <v>478</v>
      </c>
      <c r="U135" s="1137">
        <f>+IF(C123=1,0,E135*Q135)</f>
        <v>0</v>
      </c>
      <c r="V135" s="1137"/>
      <c r="W135" s="1137"/>
      <c r="X135" s="1137"/>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19" t="s">
        <v>499</v>
      </c>
      <c r="D137" s="1119"/>
      <c r="E137" s="1119"/>
      <c r="F137" s="1119"/>
      <c r="G137" s="1119"/>
      <c r="H137" s="1119"/>
      <c r="I137" s="1119"/>
      <c r="J137" s="1119"/>
      <c r="K137" s="1119"/>
      <c r="L137" s="1119"/>
      <c r="M137" s="1119"/>
      <c r="N137" s="1119"/>
      <c r="O137" s="1119"/>
      <c r="P137" s="178"/>
      <c r="Q137" s="28"/>
      <c r="R137" s="28"/>
      <c r="S137" s="168"/>
      <c r="T137" s="8"/>
      <c r="U137" s="1137"/>
      <c r="V137" s="1137"/>
      <c r="W137" s="1137"/>
      <c r="X137" s="1137"/>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37">
        <f>U139+U140</f>
        <v>0</v>
      </c>
      <c r="V138" s="1137"/>
      <c r="W138" s="1137"/>
      <c r="X138" s="1137"/>
      <c r="Y138" s="9" t="s">
        <v>479</v>
      </c>
    </row>
    <row r="139" spans="2:39" ht="25.5" customHeight="1">
      <c r="B139" s="2"/>
      <c r="E139" s="1132"/>
      <c r="F139" s="1132"/>
      <c r="G139" s="18" t="s">
        <v>457</v>
      </c>
      <c r="H139" s="1133"/>
      <c r="I139" s="1133"/>
      <c r="J139" s="1" t="s">
        <v>501</v>
      </c>
      <c r="M139" s="28" t="s">
        <v>502</v>
      </c>
      <c r="N139" s="1103" t="s">
        <v>503</v>
      </c>
      <c r="O139" s="1134"/>
      <c r="P139" s="1134"/>
      <c r="Q139" s="1135">
        <f>U65</f>
        <v>0</v>
      </c>
      <c r="R139" s="1135"/>
      <c r="S139" s="168" t="s">
        <v>432</v>
      </c>
      <c r="T139" s="167" t="s">
        <v>190</v>
      </c>
      <c r="U139" s="1136">
        <f>H139*Q139</f>
        <v>0</v>
      </c>
      <c r="V139" s="1136"/>
      <c r="W139" s="1136"/>
      <c r="X139" s="1136"/>
      <c r="Y139" s="168" t="s">
        <v>191</v>
      </c>
    </row>
    <row r="140" spans="2:39" ht="25.5" customHeight="1">
      <c r="B140" s="2"/>
      <c r="E140" s="1132"/>
      <c r="F140" s="1132"/>
      <c r="G140" s="18" t="s">
        <v>457</v>
      </c>
      <c r="H140" s="1133"/>
      <c r="I140" s="1133"/>
      <c r="J140" s="1" t="s">
        <v>496</v>
      </c>
      <c r="M140" s="28" t="s">
        <v>502</v>
      </c>
      <c r="N140" s="1103" t="s">
        <v>504</v>
      </c>
      <c r="O140" s="1134"/>
      <c r="P140" s="1134"/>
      <c r="Q140" s="1135">
        <f>U66</f>
        <v>0</v>
      </c>
      <c r="R140" s="1135"/>
      <c r="S140" s="168" t="s">
        <v>420</v>
      </c>
      <c r="T140" s="167" t="s">
        <v>190</v>
      </c>
      <c r="U140" s="1136">
        <f>H140*Q140</f>
        <v>0</v>
      </c>
      <c r="V140" s="1136"/>
      <c r="W140" s="1136"/>
      <c r="X140" s="1136"/>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37">
        <f>U143+U144</f>
        <v>0</v>
      </c>
      <c r="V142" s="1137"/>
      <c r="W142" s="1137"/>
      <c r="X142" s="1137"/>
      <c r="Y142" s="9" t="s">
        <v>479</v>
      </c>
    </row>
    <row r="143" spans="2:39" ht="27.75" customHeight="1">
      <c r="B143" s="2"/>
      <c r="E143" s="1132"/>
      <c r="F143" s="1132"/>
      <c r="G143" s="18" t="s">
        <v>457</v>
      </c>
      <c r="H143" s="1133"/>
      <c r="I143" s="1133"/>
      <c r="J143" s="1" t="s">
        <v>501</v>
      </c>
      <c r="M143" s="28" t="s">
        <v>502</v>
      </c>
      <c r="N143" s="1103" t="s">
        <v>506</v>
      </c>
      <c r="O143" s="1134"/>
      <c r="P143" s="1134"/>
      <c r="Q143" s="1135">
        <f>U67</f>
        <v>0</v>
      </c>
      <c r="R143" s="1135"/>
      <c r="S143" s="168" t="s">
        <v>432</v>
      </c>
      <c r="T143" s="167" t="s">
        <v>190</v>
      </c>
      <c r="U143" s="1136">
        <f>H143*Q143</f>
        <v>0</v>
      </c>
      <c r="V143" s="1136"/>
      <c r="W143" s="1136"/>
      <c r="X143" s="1136"/>
      <c r="Y143" s="168" t="s">
        <v>191</v>
      </c>
    </row>
    <row r="144" spans="2:39" ht="27.75" customHeight="1">
      <c r="B144" s="2"/>
      <c r="E144" s="1132"/>
      <c r="F144" s="1132"/>
      <c r="G144" s="18" t="s">
        <v>457</v>
      </c>
      <c r="H144" s="1133"/>
      <c r="I144" s="1133"/>
      <c r="J144" s="1" t="s">
        <v>496</v>
      </c>
      <c r="M144" s="28" t="s">
        <v>502</v>
      </c>
      <c r="N144" s="1103" t="s">
        <v>507</v>
      </c>
      <c r="O144" s="1134"/>
      <c r="P144" s="1134"/>
      <c r="Q144" s="1135">
        <f>U68</f>
        <v>0</v>
      </c>
      <c r="R144" s="1135"/>
      <c r="S144" s="168" t="s">
        <v>420</v>
      </c>
      <c r="T144" s="167" t="s">
        <v>190</v>
      </c>
      <c r="U144" s="1136">
        <f>H144*Q144</f>
        <v>0</v>
      </c>
      <c r="V144" s="1136"/>
      <c r="W144" s="1136"/>
      <c r="X144" s="1136"/>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19" t="s">
        <v>508</v>
      </c>
      <c r="D146" s="1119"/>
      <c r="E146" s="1119"/>
      <c r="F146" s="1119"/>
      <c r="G146" s="1119"/>
      <c r="H146" s="1119"/>
      <c r="I146" s="1119"/>
      <c r="J146" s="1119"/>
      <c r="K146" s="1119"/>
      <c r="L146" s="1119"/>
      <c r="M146" s="1119"/>
      <c r="N146" s="1119"/>
      <c r="O146" s="1119"/>
      <c r="P146" s="178"/>
      <c r="Q146" s="181"/>
      <c r="R146" s="181"/>
      <c r="S146" s="168"/>
      <c r="T146" s="8"/>
      <c r="U146" s="1137"/>
      <c r="V146" s="1137"/>
      <c r="W146" s="1137"/>
      <c r="X146" s="1137"/>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37">
        <f>U148+U149</f>
        <v>0</v>
      </c>
      <c r="V147" s="1137"/>
      <c r="W147" s="1137"/>
      <c r="X147" s="1137"/>
      <c r="Y147" s="9" t="s">
        <v>479</v>
      </c>
    </row>
    <row r="148" spans="2:28" ht="25.5" customHeight="1">
      <c r="B148" s="2"/>
      <c r="E148" s="1132"/>
      <c r="F148" s="1132"/>
      <c r="G148" s="18" t="s">
        <v>457</v>
      </c>
      <c r="H148" s="1133"/>
      <c r="I148" s="1133"/>
      <c r="J148" s="1" t="s">
        <v>501</v>
      </c>
      <c r="M148" s="28" t="s">
        <v>502</v>
      </c>
      <c r="N148" s="1103" t="s">
        <v>509</v>
      </c>
      <c r="O148" s="1134"/>
      <c r="P148" s="1134"/>
      <c r="Q148" s="1135">
        <f>U70</f>
        <v>0</v>
      </c>
      <c r="R148" s="1135"/>
      <c r="S148" s="168" t="s">
        <v>432</v>
      </c>
      <c r="T148" s="167" t="s">
        <v>190</v>
      </c>
      <c r="U148" s="1136">
        <f>H148*Q148</f>
        <v>0</v>
      </c>
      <c r="V148" s="1136"/>
      <c r="W148" s="1136"/>
      <c r="X148" s="1136"/>
      <c r="Y148" s="168" t="s">
        <v>191</v>
      </c>
    </row>
    <row r="149" spans="2:28" ht="25.5" customHeight="1">
      <c r="B149" s="2"/>
      <c r="E149" s="1132"/>
      <c r="F149" s="1132"/>
      <c r="G149" s="18" t="s">
        <v>457</v>
      </c>
      <c r="H149" s="1133"/>
      <c r="I149" s="1133"/>
      <c r="J149" s="1" t="s">
        <v>496</v>
      </c>
      <c r="M149" s="28" t="s">
        <v>502</v>
      </c>
      <c r="N149" s="1103" t="s">
        <v>510</v>
      </c>
      <c r="O149" s="1134"/>
      <c r="P149" s="1134"/>
      <c r="Q149" s="1135">
        <f>U71</f>
        <v>0</v>
      </c>
      <c r="R149" s="1135"/>
      <c r="S149" s="168" t="s">
        <v>420</v>
      </c>
      <c r="T149" s="167" t="s">
        <v>190</v>
      </c>
      <c r="U149" s="1136">
        <f>H149*Q149</f>
        <v>0</v>
      </c>
      <c r="V149" s="1136"/>
      <c r="W149" s="1136"/>
      <c r="X149" s="1136"/>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37">
        <f>U152+U153</f>
        <v>0</v>
      </c>
      <c r="V151" s="1137"/>
      <c r="W151" s="1137"/>
      <c r="X151" s="1137"/>
      <c r="Y151" s="9" t="s">
        <v>479</v>
      </c>
    </row>
    <row r="152" spans="2:28" ht="27.75" customHeight="1">
      <c r="B152" s="2"/>
      <c r="E152" s="1132"/>
      <c r="F152" s="1132"/>
      <c r="G152" s="18" t="s">
        <v>457</v>
      </c>
      <c r="H152" s="1133"/>
      <c r="I152" s="1133"/>
      <c r="J152" s="1" t="s">
        <v>501</v>
      </c>
      <c r="M152" s="28" t="s">
        <v>502</v>
      </c>
      <c r="N152" s="1103" t="s">
        <v>511</v>
      </c>
      <c r="O152" s="1134"/>
      <c r="P152" s="1134"/>
      <c r="Q152" s="1135">
        <f>U72</f>
        <v>0</v>
      </c>
      <c r="R152" s="1135"/>
      <c r="S152" s="168" t="s">
        <v>432</v>
      </c>
      <c r="T152" s="167" t="s">
        <v>190</v>
      </c>
      <c r="U152" s="1136">
        <f>H152*Q152</f>
        <v>0</v>
      </c>
      <c r="V152" s="1136"/>
      <c r="W152" s="1136"/>
      <c r="X152" s="1136"/>
      <c r="Y152" s="168" t="s">
        <v>191</v>
      </c>
    </row>
    <row r="153" spans="2:28" ht="27.75" customHeight="1">
      <c r="B153" s="2"/>
      <c r="E153" s="1132"/>
      <c r="F153" s="1132"/>
      <c r="G153" s="18" t="s">
        <v>457</v>
      </c>
      <c r="H153" s="1133"/>
      <c r="I153" s="1133"/>
      <c r="J153" s="1" t="s">
        <v>496</v>
      </c>
      <c r="M153" s="28" t="s">
        <v>502</v>
      </c>
      <c r="N153" s="1103" t="s">
        <v>512</v>
      </c>
      <c r="O153" s="1134"/>
      <c r="P153" s="1134"/>
      <c r="Q153" s="1135">
        <f>U73</f>
        <v>0</v>
      </c>
      <c r="R153" s="1135"/>
      <c r="S153" s="168" t="s">
        <v>420</v>
      </c>
      <c r="T153" s="167" t="s">
        <v>190</v>
      </c>
      <c r="U153" s="1136">
        <f>H153*Q153</f>
        <v>0</v>
      </c>
      <c r="V153" s="1136"/>
      <c r="W153" s="1136"/>
      <c r="X153" s="1136"/>
      <c r="Y153" s="168" t="s">
        <v>191</v>
      </c>
    </row>
    <row r="154" spans="2:28" ht="8.25" customHeight="1">
      <c r="B154" s="2"/>
      <c r="C154" s="1119"/>
      <c r="D154" s="1119"/>
      <c r="E154" s="1119"/>
      <c r="F154" s="1119"/>
      <c r="G154" s="1119"/>
      <c r="H154" s="1119"/>
      <c r="I154" s="1119"/>
      <c r="J154" s="1119"/>
      <c r="K154" s="1119"/>
      <c r="L154" s="1119"/>
      <c r="M154" s="1119"/>
      <c r="N154" s="1119"/>
      <c r="O154" s="1119"/>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105" t="e">
        <f>U78+U117+U119+U125+U126+U129+U135+U138+U142+U147+U151</f>
        <v>#VALUE!</v>
      </c>
      <c r="V156" s="1105"/>
      <c r="W156" s="1105"/>
      <c r="X156" s="1105"/>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120" t="s">
        <v>514</v>
      </c>
      <c r="C158" s="1121"/>
      <c r="D158" s="1121"/>
      <c r="E158" s="1121"/>
      <c r="F158" s="1121"/>
      <c r="G158" s="1121"/>
      <c r="H158" s="1121"/>
      <c r="I158" s="1124"/>
      <c r="J158" s="1124"/>
      <c r="K158" s="1124"/>
      <c r="L158" s="1124"/>
      <c r="M158" s="1124"/>
      <c r="N158" s="1125"/>
      <c r="O158" s="1125"/>
      <c r="P158" s="1125"/>
      <c r="Q158" s="1125"/>
      <c r="R158" s="1125"/>
      <c r="S158" s="32"/>
      <c r="T158" s="1126" t="s">
        <v>515</v>
      </c>
      <c r="U158" s="1127"/>
      <c r="V158" s="1127"/>
      <c r="W158" s="1127"/>
      <c r="X158" s="1127"/>
      <c r="Y158" s="1128"/>
    </row>
    <row r="159" spans="2:28" ht="30" customHeight="1" thickBot="1">
      <c r="B159" s="1122"/>
      <c r="C159" s="1123"/>
      <c r="D159" s="1123"/>
      <c r="E159" s="1123"/>
      <c r="F159" s="1123"/>
      <c r="G159" s="1123"/>
      <c r="H159" s="1129" t="s">
        <v>516</v>
      </c>
      <c r="I159" s="1130"/>
      <c r="J159" s="1130"/>
      <c r="K159" s="1130"/>
      <c r="L159" s="1130"/>
      <c r="M159" s="1130"/>
      <c r="N159" s="1131"/>
      <c r="O159" s="1131"/>
      <c r="P159" s="1131"/>
      <c r="Q159" s="1131"/>
      <c r="R159" s="1131"/>
      <c r="S159" s="9" t="s">
        <v>175</v>
      </c>
      <c r="T159" s="1108"/>
      <c r="U159" s="1109"/>
      <c r="V159" s="1109"/>
      <c r="W159" s="1109"/>
      <c r="X159" s="1109"/>
      <c r="Y159" s="1110"/>
      <c r="AB159" s="187" t="e">
        <f>U156</f>
        <v>#VALUE!</v>
      </c>
    </row>
    <row r="160" spans="2:28" ht="17.25" customHeight="1">
      <c r="B160" s="33"/>
      <c r="C160" s="34"/>
      <c r="D160" s="34"/>
      <c r="E160" s="34"/>
      <c r="F160" s="34"/>
      <c r="G160" s="34"/>
      <c r="H160" s="34"/>
      <c r="I160" s="34"/>
      <c r="J160" s="97" t="s">
        <v>517</v>
      </c>
      <c r="S160" s="9"/>
      <c r="T160" s="8" t="s">
        <v>478</v>
      </c>
      <c r="U160" s="1105">
        <f>ROUNDDOWN(IF(N159&gt;7200000,U156*0.8,0),0)</f>
        <v>0</v>
      </c>
      <c r="V160" s="1105"/>
      <c r="W160" s="1105"/>
      <c r="X160" s="1105"/>
      <c r="Y160" s="9" t="s">
        <v>479</v>
      </c>
      <c r="AB160" s="187">
        <f>U160</f>
        <v>0</v>
      </c>
    </row>
    <row r="161" spans="2:28" ht="28.5" customHeight="1">
      <c r="B161" s="11"/>
      <c r="C161" s="35"/>
      <c r="D161" s="35"/>
      <c r="E161" s="35"/>
      <c r="F161" s="35"/>
      <c r="G161" s="35"/>
      <c r="H161" s="1106" t="s">
        <v>518</v>
      </c>
      <c r="I161" s="1106"/>
      <c r="J161" s="1106"/>
      <c r="K161" s="1106"/>
      <c r="L161" s="1106"/>
      <c r="M161" s="1106"/>
      <c r="N161" s="1106"/>
      <c r="O161" s="1106"/>
      <c r="P161" s="1106"/>
      <c r="Q161" s="1106"/>
      <c r="R161" s="1106"/>
      <c r="S161" s="1107"/>
      <c r="T161" s="1108" t="s">
        <v>519</v>
      </c>
      <c r="U161" s="1109"/>
      <c r="V161" s="1109"/>
      <c r="W161" s="1109"/>
      <c r="X161" s="1109"/>
      <c r="Y161" s="1110"/>
      <c r="AB161" s="82">
        <f>U163</f>
        <v>0</v>
      </c>
    </row>
    <row r="162" spans="2:28" ht="30" customHeight="1">
      <c r="B162" s="1111" t="s">
        <v>520</v>
      </c>
      <c r="C162" s="1112"/>
      <c r="D162" s="1112"/>
      <c r="E162" s="1112"/>
      <c r="F162" s="1112"/>
      <c r="G162" s="1112"/>
      <c r="H162" s="1115"/>
      <c r="I162" s="1115"/>
      <c r="J162" s="1115"/>
      <c r="K162" s="36"/>
      <c r="L162" s="36"/>
      <c r="M162" s="36"/>
      <c r="N162" s="37"/>
      <c r="O162" s="37"/>
      <c r="P162" s="37"/>
      <c r="Q162" s="37"/>
      <c r="R162" s="37"/>
      <c r="S162" s="38"/>
      <c r="T162" s="1108"/>
      <c r="U162" s="1109"/>
      <c r="V162" s="1109"/>
      <c r="W162" s="1109"/>
      <c r="X162" s="1109"/>
      <c r="Y162" s="1110"/>
    </row>
    <row r="163" spans="2:28" ht="30" customHeight="1" thickBot="1">
      <c r="B163" s="1113"/>
      <c r="C163" s="1114"/>
      <c r="D163" s="1114"/>
      <c r="E163" s="1114"/>
      <c r="F163" s="1114"/>
      <c r="G163" s="1114"/>
      <c r="H163" s="1116"/>
      <c r="I163" s="1117"/>
      <c r="J163" s="1117"/>
      <c r="K163" s="1117"/>
      <c r="L163" s="1117"/>
      <c r="M163" s="1117"/>
      <c r="N163" s="1118"/>
      <c r="O163" s="1118"/>
      <c r="P163" s="1118"/>
      <c r="Q163" s="1118"/>
      <c r="R163" s="1118"/>
      <c r="S163" s="9" t="s">
        <v>384</v>
      </c>
      <c r="T163" s="8" t="s">
        <v>478</v>
      </c>
      <c r="U163" s="1105">
        <f>ROUNDDOWN(IF(AND(N159&gt;6300000,N159&lt;=7200000),U156*0.9,0),0)</f>
        <v>0</v>
      </c>
      <c r="V163" s="1105"/>
      <c r="W163" s="1105"/>
      <c r="X163" s="1105"/>
      <c r="Y163" s="9" t="s">
        <v>479</v>
      </c>
    </row>
    <row r="164" spans="2:28" ht="43.5" customHeight="1">
      <c r="B164" s="1102" t="s">
        <v>521</v>
      </c>
      <c r="C164" s="1103"/>
      <c r="D164" s="1103"/>
      <c r="E164" s="1103"/>
      <c r="F164" s="1103"/>
      <c r="G164" s="1103"/>
      <c r="H164" s="1103"/>
      <c r="I164" s="1103"/>
      <c r="J164" s="1103"/>
      <c r="K164" s="1103"/>
      <c r="L164" s="1103"/>
      <c r="M164" s="1103"/>
      <c r="N164" s="1103"/>
      <c r="O164" s="1103"/>
      <c r="P164" s="1103"/>
      <c r="Q164" s="1103"/>
      <c r="R164" s="1103"/>
      <c r="S164" s="1104"/>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126" priority="7">
      <formula>LEN(TRIM(C117))=0</formula>
    </cfRule>
  </conditionalFormatting>
  <conditionalFormatting sqref="C119">
    <cfRule type="containsBlanks" dxfId="125" priority="6">
      <formula>LEN(TRIM(C119))=0</formula>
    </cfRule>
  </conditionalFormatting>
  <conditionalFormatting sqref="C123">
    <cfRule type="containsBlanks" dxfId="124" priority="5">
      <formula>LEN(TRIM(C123))=0</formula>
    </cfRule>
  </conditionalFormatting>
  <conditionalFormatting sqref="C126">
    <cfRule type="containsBlanks" dxfId="123" priority="4">
      <formula>LEN(TRIM(C126))=0</formula>
    </cfRule>
  </conditionalFormatting>
  <conditionalFormatting sqref="I7">
    <cfRule type="containsBlanks" dxfId="122" priority="10" stopIfTrue="1">
      <formula>LEN(TRIM(I7))=0</formula>
    </cfRule>
  </conditionalFormatting>
  <conditionalFormatting sqref="J38:M39 U38:X39">
    <cfRule type="containsBlanks" dxfId="121" priority="13">
      <formula>LEN(TRIM(J38))=0</formula>
    </cfRule>
  </conditionalFormatting>
  <conditionalFormatting sqref="K78 N78">
    <cfRule type="containsBlanks" dxfId="120" priority="8" stopIfTrue="1">
      <formula>LEN(TRIM(K78))=0</formula>
    </cfRule>
  </conditionalFormatting>
  <conditionalFormatting sqref="M49:O49 Q49:S49">
    <cfRule type="containsBlanks" dxfId="119" priority="1">
      <formula>LEN(TRIM(M49))=0</formula>
    </cfRule>
  </conditionalFormatting>
  <conditionalFormatting sqref="N163:R163">
    <cfRule type="containsBlanks" dxfId="118" priority="2">
      <formula>LEN(TRIM(N163))=0</formula>
    </cfRule>
  </conditionalFormatting>
  <conditionalFormatting sqref="N6:Y6">
    <cfRule type="containsBlanks" dxfId="117" priority="11" stopIfTrue="1">
      <formula>LEN(TRIM(N6))=0</formula>
    </cfRule>
  </conditionalFormatting>
  <conditionalFormatting sqref="O132:P132">
    <cfRule type="containsBlanks" dxfId="116" priority="3">
      <formula>LEN(TRIM(O132))=0</formula>
    </cfRule>
  </conditionalFormatting>
  <conditionalFormatting sqref="V59:Y62">
    <cfRule type="containsBlanks" dxfId="115"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B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B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B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B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B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N165"/>
  <sheetViews>
    <sheetView view="pageBreakPreview" topLeftCell="A158" zoomScaleNormal="100" zoomScaleSheetLayoutView="100" workbookViewId="0">
      <selection activeCell="M16" sqref="M16:O16"/>
    </sheetView>
  </sheetViews>
  <sheetFormatPr defaultColWidth="3.6640625" defaultRowHeight="13.2"/>
  <cols>
    <col min="1" max="1" width="4.33203125" style="1" customWidth="1"/>
    <col min="2" max="8" width="3.6640625" style="1" customWidth="1"/>
    <col min="9" max="9" width="4.109375" style="1" customWidth="1"/>
    <col min="10" max="17" width="3.6640625" style="1" customWidth="1"/>
    <col min="18" max="18" width="6.2187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51" t="s">
        <v>523</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9" ht="9" customHeight="1"/>
    <row r="5" spans="1:29" ht="18.75" customHeight="1">
      <c r="L5" s="10"/>
      <c r="N5" s="73" t="s">
        <v>372</v>
      </c>
    </row>
    <row r="6" spans="1:29" ht="18.75" customHeight="1">
      <c r="N6" s="1256"/>
      <c r="O6" s="1256"/>
      <c r="P6" s="1256"/>
      <c r="Q6" s="1256"/>
      <c r="R6" s="1256"/>
      <c r="S6" s="1256"/>
      <c r="T6" s="1256"/>
      <c r="U6" s="1256"/>
      <c r="V6" s="1256"/>
      <c r="W6" s="1256"/>
      <c r="X6" s="1256"/>
      <c r="Y6" s="1256"/>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9"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9"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9" ht="15" customHeight="1">
      <c r="B15" s="74" t="s">
        <v>383</v>
      </c>
      <c r="C15" s="53"/>
      <c r="D15" s="53"/>
      <c r="E15" s="53"/>
      <c r="F15" s="53"/>
      <c r="G15" s="53"/>
      <c r="H15" s="53"/>
      <c r="I15" s="53"/>
      <c r="J15" s="53"/>
      <c r="K15" s="53"/>
      <c r="L15" s="53"/>
      <c r="M15" s="1253">
        <f>'第2号様式別紙2-1（臨床研修（医師）事業計画書）'!D8</f>
        <v>0</v>
      </c>
      <c r="N15" s="1254"/>
      <c r="O15" s="1254"/>
      <c r="P15" s="342" t="s">
        <v>384</v>
      </c>
      <c r="Q15" s="1253">
        <f>'第2号様式別紙2-1（臨床研修（医師）事業計画書）'!D21</f>
        <v>0</v>
      </c>
      <c r="R15" s="1254"/>
      <c r="S15" s="1254"/>
      <c r="T15" s="23" t="s">
        <v>384</v>
      </c>
      <c r="U15" s="51" t="s">
        <v>385</v>
      </c>
      <c r="V15" s="1255">
        <f>SUM(M15+Q15)</f>
        <v>0</v>
      </c>
      <c r="W15" s="1255"/>
      <c r="X15" s="1255"/>
      <c r="Y15" s="23" t="s">
        <v>386</v>
      </c>
    </row>
    <row r="16" spans="1:29" ht="15" customHeight="1">
      <c r="B16" s="74" t="s">
        <v>387</v>
      </c>
      <c r="C16" s="53"/>
      <c r="D16" s="53"/>
      <c r="E16" s="53"/>
      <c r="F16" s="53"/>
      <c r="G16" s="53"/>
      <c r="H16" s="53"/>
      <c r="I16" s="53"/>
      <c r="J16" s="53"/>
      <c r="K16" s="53"/>
      <c r="L16" s="53"/>
      <c r="M16" s="1253">
        <f>'第2号様式別紙2-1（臨床研修（医師）事業計画書）'!E8</f>
        <v>0</v>
      </c>
      <c r="N16" s="1254"/>
      <c r="O16" s="1254"/>
      <c r="P16" s="342" t="s">
        <v>384</v>
      </c>
      <c r="Q16" s="1253">
        <f>'第2号様式別紙2-1（臨床研修（医師）事業計画書）'!E21</f>
        <v>0</v>
      </c>
      <c r="R16" s="1254"/>
      <c r="S16" s="1254"/>
      <c r="T16" s="23" t="s">
        <v>384</v>
      </c>
      <c r="U16" s="149"/>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342" t="s">
        <v>384</v>
      </c>
      <c r="Q17" s="1304">
        <f>SUM(Q15:S16)</f>
        <v>0</v>
      </c>
      <c r="R17" s="1299"/>
      <c r="S17" s="1299"/>
      <c r="T17" s="343" t="s">
        <v>384</v>
      </c>
      <c r="U17" s="344" t="s">
        <v>389</v>
      </c>
      <c r="V17" s="1299">
        <f>SUM(V15:X16)</f>
        <v>0</v>
      </c>
      <c r="W17" s="1299"/>
      <c r="X17" s="1299"/>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73" t="s">
        <v>771</v>
      </c>
      <c r="C19" s="73"/>
      <c r="D19" s="73"/>
      <c r="E19" s="73"/>
      <c r="F19" s="73"/>
      <c r="G19" s="73"/>
      <c r="H19" s="73"/>
      <c r="I19" s="73"/>
      <c r="J19" s="73"/>
      <c r="K19" s="73"/>
      <c r="L19" s="73"/>
      <c r="M19" s="73"/>
    </row>
    <row r="20" spans="1:25" ht="12" customHeight="1">
      <c r="B20" s="1289" t="s">
        <v>526</v>
      </c>
      <c r="C20" s="1290"/>
      <c r="D20" s="1290"/>
      <c r="E20" s="1290"/>
      <c r="F20" s="1290"/>
      <c r="G20" s="1290"/>
      <c r="H20" s="1290"/>
      <c r="I20" s="1290"/>
      <c r="J20" s="1290"/>
      <c r="K20" s="1290"/>
      <c r="L20" s="1290"/>
      <c r="M20" s="1290"/>
      <c r="N20" s="1290"/>
      <c r="O20" s="1290"/>
      <c r="P20" s="1290"/>
      <c r="Q20" s="1290"/>
      <c r="R20" s="1290"/>
      <c r="S20" s="1290"/>
      <c r="T20" s="1290"/>
      <c r="U20" s="1290"/>
      <c r="V20" s="1290"/>
      <c r="W20" s="1290"/>
      <c r="X20" s="1290"/>
      <c r="Y20" s="1290"/>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8">
        <f>M17</f>
        <v>0</v>
      </c>
      <c r="K25" s="1249"/>
      <c r="L25" s="1249"/>
      <c r="M25" s="1249"/>
      <c r="N25" s="57" t="s">
        <v>386</v>
      </c>
      <c r="O25" s="74" t="s">
        <v>396</v>
      </c>
      <c r="P25" s="53"/>
      <c r="Q25" s="53"/>
      <c r="R25" s="57"/>
      <c r="S25" s="94" t="s">
        <v>397</v>
      </c>
      <c r="T25" s="1294">
        <f>ROUND(J25/12,3)</f>
        <v>0</v>
      </c>
      <c r="U25" s="1294"/>
      <c r="V25" s="1294"/>
      <c r="W25" s="1294"/>
      <c r="X25" s="1294"/>
      <c r="Y25" s="57" t="s">
        <v>386</v>
      </c>
    </row>
    <row r="26" spans="1:25" ht="15" customHeight="1">
      <c r="B26" s="74" t="s">
        <v>398</v>
      </c>
      <c r="C26" s="75"/>
      <c r="D26" s="75"/>
      <c r="E26" s="75"/>
      <c r="F26" s="75"/>
      <c r="G26" s="75"/>
      <c r="H26" s="75"/>
      <c r="I26" s="76"/>
      <c r="J26" s="1248">
        <f>Q17</f>
        <v>0</v>
      </c>
      <c r="K26" s="1249"/>
      <c r="L26" s="1249"/>
      <c r="M26" s="1249"/>
      <c r="N26" s="57" t="s">
        <v>386</v>
      </c>
      <c r="O26" s="74" t="s">
        <v>396</v>
      </c>
      <c r="P26" s="53"/>
      <c r="Q26" s="53"/>
      <c r="R26" s="57"/>
      <c r="S26" s="94" t="s">
        <v>399</v>
      </c>
      <c r="T26" s="1294">
        <f>ROUND(J26/12,3)</f>
        <v>0</v>
      </c>
      <c r="U26" s="1294"/>
      <c r="V26" s="1294"/>
      <c r="W26" s="1294"/>
      <c r="X26" s="1294"/>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302">
        <f>SUM(T25:X26)</f>
        <v>0</v>
      </c>
      <c r="V27" s="1251"/>
      <c r="W27" s="1251"/>
      <c r="X27" s="1251"/>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303">
        <f>ROUND(IF(T25=0,IF(J26=0,0,T26),IF(J26=0,T25,(T25+T26)/2)),0)</f>
        <v>0</v>
      </c>
      <c r="V28" s="1243"/>
      <c r="W28" s="1243"/>
      <c r="X28" s="1243"/>
      <c r="Y28" s="57" t="s">
        <v>384</v>
      </c>
    </row>
    <row r="29" spans="1:25" ht="9" customHeight="1"/>
    <row r="30" spans="1:25" ht="15" customHeight="1">
      <c r="B30" s="1" t="s">
        <v>402</v>
      </c>
      <c r="T30" s="19"/>
    </row>
    <row r="31" spans="1:25" ht="15" customHeight="1">
      <c r="B31" s="74" t="s">
        <v>395</v>
      </c>
      <c r="C31" s="75"/>
      <c r="D31" s="75"/>
      <c r="E31" s="75"/>
      <c r="F31" s="75"/>
      <c r="G31" s="75"/>
      <c r="H31" s="75"/>
      <c r="I31" s="76"/>
      <c r="J31" s="1242">
        <f>M15</f>
        <v>0</v>
      </c>
      <c r="K31" s="1243"/>
      <c r="L31" s="1243"/>
      <c r="M31" s="1243"/>
      <c r="N31" s="57" t="s">
        <v>386</v>
      </c>
      <c r="O31" s="74" t="s">
        <v>396</v>
      </c>
      <c r="P31" s="53"/>
      <c r="Q31" s="53"/>
      <c r="R31" s="57"/>
      <c r="S31" s="94" t="s">
        <v>403</v>
      </c>
      <c r="T31" s="1294">
        <f>ROUND(J31/12,3)</f>
        <v>0</v>
      </c>
      <c r="U31" s="1294"/>
      <c r="V31" s="1294"/>
      <c r="W31" s="1294"/>
      <c r="X31" s="1294"/>
      <c r="Y31" s="57" t="s">
        <v>386</v>
      </c>
    </row>
    <row r="32" spans="1:25" ht="15" customHeight="1">
      <c r="B32" s="74" t="s">
        <v>398</v>
      </c>
      <c r="C32" s="75"/>
      <c r="D32" s="75"/>
      <c r="E32" s="75"/>
      <c r="F32" s="75"/>
      <c r="G32" s="75"/>
      <c r="H32" s="75"/>
      <c r="I32" s="76"/>
      <c r="J32" s="1242">
        <f>Q15</f>
        <v>0</v>
      </c>
      <c r="K32" s="1243"/>
      <c r="L32" s="1243"/>
      <c r="M32" s="1243"/>
      <c r="N32" s="57" t="s">
        <v>386</v>
      </c>
      <c r="O32" s="74" t="s">
        <v>396</v>
      </c>
      <c r="P32" s="53"/>
      <c r="Q32" s="53"/>
      <c r="R32" s="57"/>
      <c r="S32" s="94" t="s">
        <v>404</v>
      </c>
      <c r="T32" s="1294">
        <f>ROUND(J32/12,3)</f>
        <v>0</v>
      </c>
      <c r="U32" s="1294"/>
      <c r="V32" s="1294"/>
      <c r="W32" s="1294"/>
      <c r="X32" s="1294"/>
      <c r="Y32" s="57" t="s">
        <v>386</v>
      </c>
    </row>
    <row r="33" spans="1:34" ht="12" customHeight="1">
      <c r="B33" s="1245" t="s">
        <v>405</v>
      </c>
      <c r="C33" s="1245"/>
      <c r="D33" s="1245"/>
      <c r="E33" s="1245"/>
      <c r="F33" s="1245"/>
      <c r="G33" s="1245"/>
      <c r="H33" s="1245"/>
      <c r="I33" s="1245"/>
      <c r="J33" s="1245"/>
      <c r="K33" s="1245"/>
      <c r="L33" s="1245"/>
      <c r="M33" s="1245"/>
      <c r="N33" s="1245"/>
      <c r="O33" s="1245"/>
      <c r="P33" s="1245"/>
      <c r="Q33" s="1245"/>
      <c r="R33" s="1245"/>
      <c r="S33" s="1245"/>
      <c r="T33" s="1245"/>
      <c r="U33" s="1245"/>
      <c r="V33" s="1245"/>
      <c r="W33" s="1245"/>
      <c r="X33" s="1245"/>
      <c r="Y33" s="1245"/>
      <c r="AH33" s="1" t="b">
        <f>IF('第2号様式別紙2-1（臨床研修（医師）事業計画書）附表A1'!AI17="入力不可",FALSE,TRUE)</f>
        <v>1</v>
      </c>
    </row>
    <row r="34" spans="1:34" ht="12" customHeight="1">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row>
    <row r="35" spans="1:34" ht="12" customHeight="1">
      <c r="B35" s="1246" t="s">
        <v>406</v>
      </c>
      <c r="C35" s="1246"/>
      <c r="D35" s="1246"/>
      <c r="E35" s="1246"/>
      <c r="F35" s="1246"/>
      <c r="G35" s="1246"/>
      <c r="H35" s="1246"/>
      <c r="I35" s="1246"/>
      <c r="J35" s="1246"/>
      <c r="K35" s="1246"/>
      <c r="L35" s="1246"/>
      <c r="M35" s="1246"/>
      <c r="N35" s="1246"/>
      <c r="O35" s="1246"/>
      <c r="P35" s="1246"/>
      <c r="Q35" s="1246"/>
      <c r="R35" s="1246"/>
      <c r="S35" s="1246"/>
      <c r="T35" s="1246"/>
      <c r="U35" s="1246"/>
      <c r="V35" s="1246"/>
      <c r="W35" s="1246"/>
      <c r="X35" s="1246"/>
      <c r="Y35" s="1246"/>
    </row>
    <row r="36" spans="1:34" ht="12" customHeight="1">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row>
    <row r="37" spans="1:34" ht="9" customHeight="1">
      <c r="A37" s="73"/>
    </row>
    <row r="38" spans="1:34" ht="15" customHeight="1">
      <c r="A38" s="1" t="s">
        <v>407</v>
      </c>
    </row>
    <row r="39" spans="1:34" ht="15" customHeight="1">
      <c r="B39" s="74" t="s">
        <v>408</v>
      </c>
      <c r="C39" s="75"/>
      <c r="D39" s="75"/>
      <c r="E39" s="75"/>
      <c r="F39" s="75"/>
      <c r="G39" s="75"/>
      <c r="H39" s="75"/>
      <c r="I39" s="76"/>
      <c r="J39" s="1295"/>
      <c r="K39" s="1296"/>
      <c r="L39" s="1296"/>
      <c r="M39" s="1296"/>
      <c r="N39" s="57" t="s">
        <v>386</v>
      </c>
      <c r="O39" s="77" t="s">
        <v>409</v>
      </c>
      <c r="P39" s="53"/>
      <c r="Q39" s="53"/>
      <c r="R39" s="53"/>
      <c r="S39" s="133"/>
      <c r="T39" s="345"/>
      <c r="U39" s="1297"/>
      <c r="V39" s="1298"/>
      <c r="W39" s="1298"/>
      <c r="X39" s="1298"/>
      <c r="Y39" s="57" t="s">
        <v>386</v>
      </c>
    </row>
    <row r="40" spans="1:34" ht="15" customHeight="1">
      <c r="B40" s="74" t="s">
        <v>410</v>
      </c>
      <c r="C40" s="75"/>
      <c r="D40" s="75"/>
      <c r="E40" s="75"/>
      <c r="F40" s="75"/>
      <c r="G40" s="75"/>
      <c r="H40" s="75"/>
      <c r="I40" s="76"/>
      <c r="J40" s="1224"/>
      <c r="K40" s="1225"/>
      <c r="L40" s="1225"/>
      <c r="M40" s="1225"/>
      <c r="N40" s="57" t="s">
        <v>386</v>
      </c>
      <c r="O40" s="77" t="s">
        <v>411</v>
      </c>
      <c r="P40" s="53"/>
      <c r="Q40" s="53"/>
      <c r="R40" s="53"/>
      <c r="S40" s="133"/>
      <c r="T40" s="345"/>
      <c r="U40" s="1297"/>
      <c r="V40" s="1298"/>
      <c r="W40" s="1298"/>
      <c r="X40" s="1298"/>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300">
        <f>SUM(U39:X40)</f>
        <v>0</v>
      </c>
      <c r="V41" s="1229"/>
      <c r="W41" s="1229"/>
      <c r="X41" s="1229"/>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301" t="e">
        <f>ROUNDDOWN(U41/(J39+J40),3)</f>
        <v>#DIV/0!</v>
      </c>
      <c r="V42" s="1231"/>
      <c r="W42" s="1231"/>
      <c r="X42" s="1231"/>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232" t="s">
        <v>413</v>
      </c>
      <c r="C44" s="1232"/>
      <c r="D44" s="1232"/>
      <c r="E44" s="1232"/>
      <c r="F44" s="1232"/>
      <c r="G44" s="1232"/>
      <c r="H44" s="1232"/>
      <c r="I44" s="1232"/>
      <c r="J44" s="1232"/>
      <c r="K44" s="1232"/>
      <c r="L44" s="1232"/>
      <c r="M44" s="1232"/>
      <c r="N44" s="1232"/>
      <c r="O44" s="1232"/>
      <c r="P44" s="1232"/>
      <c r="Q44" s="1232"/>
      <c r="R44" s="1232"/>
      <c r="S44" s="1232"/>
      <c r="T44" s="1232"/>
      <c r="U44" s="1232"/>
      <c r="V44" s="1232"/>
      <c r="W44" s="1232"/>
      <c r="X44" s="1232"/>
      <c r="Y44" s="1232"/>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91" t="s">
        <v>380</v>
      </c>
      <c r="C47" s="1292"/>
      <c r="D47" s="1292"/>
      <c r="E47" s="1293"/>
      <c r="F47" s="1291" t="s">
        <v>381</v>
      </c>
      <c r="G47" s="1292"/>
      <c r="H47" s="1292"/>
      <c r="I47" s="1293"/>
      <c r="J47" s="1291" t="s">
        <v>382</v>
      </c>
      <c r="K47" s="1292"/>
      <c r="L47" s="1292"/>
      <c r="M47" s="1292"/>
      <c r="N47" s="1293"/>
      <c r="O47" s="492"/>
      <c r="P47" s="363"/>
      <c r="Q47" s="363"/>
      <c r="R47" s="363"/>
      <c r="S47" s="363"/>
      <c r="T47" s="363"/>
      <c r="U47" s="363"/>
      <c r="V47" s="363"/>
      <c r="W47" s="363"/>
      <c r="X47" s="363"/>
      <c r="Y47" s="363"/>
    </row>
    <row r="48" spans="1:34" ht="15" customHeight="1">
      <c r="B48" s="1286"/>
      <c r="C48" s="1287"/>
      <c r="D48" s="1287"/>
      <c r="E48" s="495" t="s">
        <v>384</v>
      </c>
      <c r="F48" s="1286"/>
      <c r="G48" s="1287"/>
      <c r="H48" s="1287"/>
      <c r="I48" s="496" t="s">
        <v>384</v>
      </c>
      <c r="J48" s="497" t="s">
        <v>416</v>
      </c>
      <c r="K48" s="1288">
        <f>B48+F48</f>
        <v>0</v>
      </c>
      <c r="L48" s="1288"/>
      <c r="M48" s="1288"/>
      <c r="N48" s="496" t="s">
        <v>384</v>
      </c>
      <c r="O48" s="492"/>
      <c r="P48" s="363"/>
      <c r="Q48" s="363"/>
      <c r="R48" s="363"/>
      <c r="S48" s="363"/>
      <c r="T48" s="363"/>
      <c r="U48" s="363"/>
      <c r="V48" s="363"/>
      <c r="W48" s="363"/>
      <c r="X48" s="363"/>
      <c r="Y48" s="363"/>
    </row>
    <row r="49" spans="1:40" ht="12" customHeight="1">
      <c r="B49" s="394" t="s">
        <v>527</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770</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89" t="s">
        <v>526</v>
      </c>
      <c r="C51" s="1290"/>
      <c r="D51" s="1290"/>
      <c r="E51" s="1290"/>
      <c r="F51" s="1290"/>
      <c r="G51" s="1290"/>
      <c r="H51" s="1290"/>
      <c r="I51" s="1290"/>
      <c r="J51" s="1290"/>
      <c r="K51" s="1290"/>
      <c r="L51" s="1290"/>
      <c r="M51" s="1290"/>
      <c r="N51" s="1290"/>
      <c r="O51" s="1290"/>
      <c r="P51" s="1290"/>
      <c r="Q51" s="1290"/>
      <c r="R51" s="1290"/>
      <c r="S51" s="1290"/>
      <c r="T51" s="1290"/>
      <c r="U51" s="1290"/>
      <c r="V51" s="1290"/>
      <c r="W51" s="1290"/>
      <c r="X51" s="1290"/>
      <c r="Y51" s="1290"/>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528</v>
      </c>
    </row>
    <row r="55" spans="1:40" ht="15" customHeight="1">
      <c r="P55" s="93"/>
      <c r="Q55" s="1210" t="s">
        <v>418</v>
      </c>
      <c r="R55" s="1211"/>
      <c r="S55" s="1212"/>
      <c r="T55" s="94" t="s">
        <v>419</v>
      </c>
      <c r="U55" s="1213">
        <f>'第2号様式別紙2-2（臨床研修（医師）事業計画書）'!F36</f>
        <v>0</v>
      </c>
      <c r="V55" s="1213"/>
      <c r="W55" s="1213"/>
      <c r="X55" s="1213"/>
      <c r="Y55" s="57" t="s">
        <v>420</v>
      </c>
    </row>
    <row r="56" spans="1:40" ht="15" customHeight="1">
      <c r="Q56" s="19"/>
      <c r="R56" s="19"/>
      <c r="S56" s="19"/>
      <c r="T56" s="19"/>
    </row>
    <row r="57" spans="1:40" ht="15" customHeight="1">
      <c r="A57" s="1" t="s">
        <v>421</v>
      </c>
      <c r="V57" s="1214" t="s">
        <v>422</v>
      </c>
      <c r="W57" s="1214"/>
      <c r="X57" s="1214" t="s">
        <v>423</v>
      </c>
      <c r="Y57" s="1214"/>
    </row>
    <row r="58" spans="1:40" ht="15" customHeight="1">
      <c r="V58" s="1214"/>
      <c r="W58" s="1214"/>
      <c r="X58" s="1214"/>
      <c r="Y58" s="1214"/>
    </row>
    <row r="59" spans="1:40"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40"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40"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40"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40" ht="24.9" customHeight="1">
      <c r="A63" s="1119" t="s">
        <v>529</v>
      </c>
      <c r="B63" s="1119"/>
      <c r="C63" s="1119"/>
      <c r="D63" s="1119"/>
      <c r="E63" s="1119"/>
      <c r="F63" s="1119"/>
      <c r="G63" s="1119"/>
      <c r="H63" s="1119"/>
      <c r="I63" s="1119"/>
      <c r="J63" s="1119"/>
      <c r="K63" s="1119"/>
      <c r="L63" s="1119"/>
      <c r="M63" s="1119"/>
      <c r="N63" s="949" t="s">
        <v>429</v>
      </c>
      <c r="O63" s="909"/>
      <c r="P63" s="1178" t="s">
        <v>430</v>
      </c>
      <c r="Q63" s="1179"/>
      <c r="R63" s="1179"/>
      <c r="S63" s="1180"/>
      <c r="T63" s="149" t="s">
        <v>431</v>
      </c>
      <c r="U63" s="1181">
        <f>'第2号様式別紙2-1（臨床研修（医師）事業計画書）'!E42</f>
        <v>0</v>
      </c>
      <c r="V63" s="1182"/>
      <c r="W63" s="1182"/>
      <c r="X63" s="1183"/>
      <c r="Y63" s="57" t="s">
        <v>432</v>
      </c>
    </row>
    <row r="64" spans="1:40" ht="24.9" customHeight="1">
      <c r="A64" s="1119"/>
      <c r="B64" s="1119"/>
      <c r="C64" s="1119"/>
      <c r="D64" s="1119"/>
      <c r="E64" s="1119"/>
      <c r="F64" s="1119"/>
      <c r="G64" s="1119"/>
      <c r="H64" s="1119"/>
      <c r="I64" s="1119"/>
      <c r="J64" s="1119"/>
      <c r="K64" s="1119"/>
      <c r="L64" s="1119"/>
      <c r="M64" s="1119"/>
      <c r="N64" s="1207"/>
      <c r="O64" s="1208"/>
      <c r="P64" s="1178" t="s">
        <v>433</v>
      </c>
      <c r="Q64" s="1179"/>
      <c r="R64" s="1179"/>
      <c r="S64" s="1180"/>
      <c r="T64" s="149" t="s">
        <v>434</v>
      </c>
      <c r="U64" s="1181">
        <f>'第2号様式別紙2-1（臨床研修（医師）事業計画書）'!E44</f>
        <v>0</v>
      </c>
      <c r="V64" s="1182"/>
      <c r="W64" s="1182"/>
      <c r="X64" s="1183"/>
      <c r="Y64" s="57" t="s">
        <v>420</v>
      </c>
      <c r="AM64" s="155"/>
      <c r="AN64" s="155"/>
    </row>
    <row r="65" spans="1:40" ht="24.9" customHeight="1">
      <c r="A65" s="1119" t="s">
        <v>435</v>
      </c>
      <c r="B65" s="1119"/>
      <c r="C65" s="1119"/>
      <c r="D65" s="1119"/>
      <c r="E65" s="1119"/>
      <c r="F65" s="1119"/>
      <c r="G65" s="1119"/>
      <c r="H65" s="1119"/>
      <c r="I65" s="1119"/>
      <c r="J65" s="1119"/>
      <c r="K65" s="1119"/>
      <c r="L65" s="1119"/>
      <c r="M65" s="1119"/>
      <c r="N65" s="1200" t="s">
        <v>436</v>
      </c>
      <c r="O65" s="1175"/>
      <c r="P65" s="1178" t="s">
        <v>430</v>
      </c>
      <c r="Q65" s="1179"/>
      <c r="R65" s="1179"/>
      <c r="S65" s="1180"/>
      <c r="T65" s="149" t="s">
        <v>437</v>
      </c>
      <c r="U65" s="1181">
        <f>'第2号様式別紙2-1（臨床研修（医師）事業計画書）'!Q42</f>
        <v>0</v>
      </c>
      <c r="V65" s="1182"/>
      <c r="W65" s="1182"/>
      <c r="X65" s="1183"/>
      <c r="Y65" s="57" t="s">
        <v>432</v>
      </c>
      <c r="AM65" s="155">
        <v>1</v>
      </c>
      <c r="AN65" s="155">
        <v>2</v>
      </c>
    </row>
    <row r="66" spans="1:40" ht="24.9" customHeight="1">
      <c r="A66" s="1119"/>
      <c r="B66" s="1119"/>
      <c r="C66" s="1119"/>
      <c r="D66" s="1119"/>
      <c r="E66" s="1119"/>
      <c r="F66" s="1119"/>
      <c r="G66" s="1119"/>
      <c r="H66" s="1119"/>
      <c r="I66" s="1119"/>
      <c r="J66" s="1119"/>
      <c r="K66" s="1119"/>
      <c r="L66" s="1119"/>
      <c r="M66" s="1119"/>
      <c r="N66" s="950"/>
      <c r="O66" s="910"/>
      <c r="P66" s="1178" t="s">
        <v>433</v>
      </c>
      <c r="Q66" s="1179"/>
      <c r="R66" s="1179"/>
      <c r="S66" s="1180"/>
      <c r="T66" s="149" t="s">
        <v>438</v>
      </c>
      <c r="U66" s="1181">
        <f>'第2号様式別紙2-1（臨床研修（医師）事業計画書）'!Q44</f>
        <v>0</v>
      </c>
      <c r="V66" s="1182"/>
      <c r="W66" s="1182"/>
      <c r="X66" s="1183"/>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19" t="s">
        <v>530</v>
      </c>
      <c r="B68" s="1119"/>
      <c r="C68" s="1119"/>
      <c r="D68" s="1119"/>
      <c r="E68" s="1119"/>
      <c r="F68" s="1119"/>
      <c r="G68" s="1119"/>
      <c r="H68" s="1119"/>
      <c r="I68" s="1119"/>
      <c r="J68" s="1119"/>
      <c r="K68" s="1119"/>
      <c r="L68" s="1119"/>
      <c r="M68" s="1119"/>
      <c r="N68" s="1190" t="s">
        <v>429</v>
      </c>
      <c r="O68" s="1191"/>
      <c r="P68" s="1194" t="s">
        <v>430</v>
      </c>
      <c r="Q68" s="1195"/>
      <c r="R68" s="1195"/>
      <c r="S68" s="1196"/>
      <c r="T68" s="156" t="s">
        <v>440</v>
      </c>
      <c r="U68" s="1197">
        <f>'第2号様式別紙2-1（臨床研修（医師）事業計画書）'!I42</f>
        <v>0</v>
      </c>
      <c r="V68" s="1198"/>
      <c r="W68" s="1198"/>
      <c r="X68" s="1199"/>
      <c r="Y68" s="157" t="s">
        <v>432</v>
      </c>
      <c r="AM68" s="155">
        <v>4</v>
      </c>
    </row>
    <row r="69" spans="1:40" ht="24.9" customHeight="1">
      <c r="A69" s="1119"/>
      <c r="B69" s="1119"/>
      <c r="C69" s="1119"/>
      <c r="D69" s="1119"/>
      <c r="E69" s="1119"/>
      <c r="F69" s="1119"/>
      <c r="G69" s="1119"/>
      <c r="H69" s="1119"/>
      <c r="I69" s="1119"/>
      <c r="J69" s="1119"/>
      <c r="K69" s="1119"/>
      <c r="L69" s="1119"/>
      <c r="M69" s="1119"/>
      <c r="N69" s="1192"/>
      <c r="O69" s="1193"/>
      <c r="P69" s="1178" t="s">
        <v>433</v>
      </c>
      <c r="Q69" s="1179"/>
      <c r="R69" s="1179"/>
      <c r="S69" s="1180"/>
      <c r="T69" s="149" t="s">
        <v>441</v>
      </c>
      <c r="U69" s="1181">
        <f>'第2号様式別紙2-1（臨床研修（医師）事業計画書）'!I44</f>
        <v>0</v>
      </c>
      <c r="V69" s="1182"/>
      <c r="W69" s="1182"/>
      <c r="X69" s="1183"/>
      <c r="Y69" s="158" t="s">
        <v>420</v>
      </c>
      <c r="AM69" s="155">
        <v>5</v>
      </c>
    </row>
    <row r="70" spans="1:40" ht="24.9" customHeight="1">
      <c r="A70" s="1119" t="s">
        <v>442</v>
      </c>
      <c r="B70" s="1119"/>
      <c r="C70" s="1119"/>
      <c r="D70" s="1119"/>
      <c r="E70" s="1119"/>
      <c r="F70" s="1119"/>
      <c r="G70" s="1119"/>
      <c r="H70" s="1119"/>
      <c r="I70" s="1119"/>
      <c r="J70" s="1119"/>
      <c r="K70" s="1119"/>
      <c r="L70" s="1119"/>
      <c r="M70" s="1119"/>
      <c r="N70" s="1174" t="s">
        <v>436</v>
      </c>
      <c r="O70" s="1175"/>
      <c r="P70" s="1178" t="s">
        <v>430</v>
      </c>
      <c r="Q70" s="1179"/>
      <c r="R70" s="1179"/>
      <c r="S70" s="1180"/>
      <c r="T70" s="149" t="s">
        <v>443</v>
      </c>
      <c r="U70" s="1181">
        <f>'第2号様式別紙2-1（臨床研修（医師）事業計画書）'!U42</f>
        <v>0</v>
      </c>
      <c r="V70" s="1182"/>
      <c r="W70" s="1182"/>
      <c r="X70" s="1183"/>
      <c r="Y70" s="158" t="s">
        <v>432</v>
      </c>
    </row>
    <row r="71" spans="1:40" ht="24.9" customHeight="1">
      <c r="A71" s="1119"/>
      <c r="B71" s="1119"/>
      <c r="C71" s="1119"/>
      <c r="D71" s="1119"/>
      <c r="E71" s="1119"/>
      <c r="F71" s="1119"/>
      <c r="G71" s="1119"/>
      <c r="H71" s="1119"/>
      <c r="I71" s="1119"/>
      <c r="J71" s="1119"/>
      <c r="K71" s="1119"/>
      <c r="L71" s="1119"/>
      <c r="M71" s="1119"/>
      <c r="N71" s="1176"/>
      <c r="O71" s="1177"/>
      <c r="P71" s="1184" t="s">
        <v>433</v>
      </c>
      <c r="Q71" s="1185"/>
      <c r="R71" s="1185"/>
      <c r="S71" s="1186"/>
      <c r="T71" s="159" t="s">
        <v>444</v>
      </c>
      <c r="U71" s="1187">
        <f>'第2号様式別紙2-1（臨床研修（医師）事業計画書）'!U44</f>
        <v>0</v>
      </c>
      <c r="V71" s="1188"/>
      <c r="W71" s="1188"/>
      <c r="X71" s="1189"/>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70" t="s">
        <v>447</v>
      </c>
      <c r="I75" s="1170"/>
      <c r="J75" s="1170"/>
      <c r="K75" s="1170"/>
      <c r="L75" s="1170"/>
      <c r="M75" s="1170"/>
      <c r="N75" s="1170"/>
      <c r="O75" s="1170"/>
      <c r="P75" s="1170"/>
      <c r="Q75" s="1170"/>
      <c r="R75" s="1170"/>
      <c r="S75" s="1170"/>
      <c r="T75" s="1170"/>
      <c r="U75" s="1170"/>
      <c r="V75" s="1170"/>
      <c r="W75" s="1170"/>
      <c r="X75" s="1170"/>
      <c r="Y75" s="1171"/>
    </row>
    <row r="76" spans="1:40" ht="15" customHeight="1">
      <c r="B76" s="2"/>
      <c r="C76" s="1" t="s">
        <v>448</v>
      </c>
      <c r="I76" s="1172" t="s">
        <v>449</v>
      </c>
      <c r="J76" s="1173"/>
      <c r="K76" s="161"/>
      <c r="L76" s="1" t="s">
        <v>450</v>
      </c>
      <c r="N76" s="161"/>
      <c r="O76" s="1" t="s">
        <v>451</v>
      </c>
      <c r="T76" s="8" t="s">
        <v>452</v>
      </c>
      <c r="U76" s="1269" t="e">
        <f>U77+U101</f>
        <v>#VALUE!</v>
      </c>
      <c r="V76" s="1269"/>
      <c r="W76" s="1269"/>
      <c r="X76" s="1269"/>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69" t="e">
        <f>IF(OR(AB78="20人未満",$C$118=1),(E79*Q79)+(E81*Q81)+(E83*Q83)+(E85*Q85)+(E87*Q87),(E91*Q91)+(E93*Q93)+(E95*Q95)+(E97*Q97)+(E99*Q99))</f>
        <v>#VALUE!</v>
      </c>
      <c r="V77" s="1269"/>
      <c r="W77" s="1269"/>
      <c r="X77" s="1269"/>
      <c r="Y77" s="9" t="s">
        <v>191</v>
      </c>
    </row>
    <row r="78" spans="1:40" ht="30" customHeight="1">
      <c r="B78" s="1167" t="s">
        <v>455</v>
      </c>
      <c r="C78" s="850"/>
      <c r="D78" s="850"/>
      <c r="E78" s="850"/>
      <c r="F78" s="850"/>
      <c r="G78" s="850"/>
      <c r="H78" s="850"/>
      <c r="I78" s="850"/>
      <c r="J78" s="850"/>
      <c r="K78" s="850"/>
      <c r="L78" s="850"/>
      <c r="M78" s="850"/>
      <c r="N78" s="850"/>
      <c r="O78" s="850"/>
      <c r="P78" s="850"/>
      <c r="Q78" s="850"/>
      <c r="R78" s="850"/>
      <c r="S78" s="1168"/>
      <c r="T78" s="8"/>
      <c r="U78" s="347"/>
      <c r="V78" s="347"/>
      <c r="W78" s="347"/>
      <c r="X78" s="347"/>
      <c r="Y78" s="9"/>
      <c r="AB78" s="162" t="str">
        <f>IF(N158="","未入力",IF(N158&gt;=20,"20人以上","20人未満"))</f>
        <v>未入力</v>
      </c>
    </row>
    <row r="79" spans="1:40" ht="32.25" customHeight="1">
      <c r="B79" s="1164" t="s">
        <v>456</v>
      </c>
      <c r="C79" s="856"/>
      <c r="D79" s="18" t="s">
        <v>457</v>
      </c>
      <c r="E79" s="1284">
        <v>63000</v>
      </c>
      <c r="F79" s="1273"/>
      <c r="G79" s="1273"/>
      <c r="H79" s="1" t="s">
        <v>458</v>
      </c>
      <c r="K79" s="19" t="s">
        <v>195</v>
      </c>
      <c r="M79" s="1162" t="s">
        <v>459</v>
      </c>
      <c r="N79" s="1162"/>
      <c r="O79" s="1162"/>
      <c r="P79" s="1162"/>
      <c r="Q79" s="1271" t="str">
        <f>IF(OR($AB$78="20人未満",$C$118=1),IF($K$76=1,$V$15,0)+IF($K$76=2,$V$15,0),"")</f>
        <v/>
      </c>
      <c r="R79" s="1271"/>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61" t="s">
        <v>460</v>
      </c>
      <c r="C81" s="856"/>
      <c r="D81" s="18" t="s">
        <v>457</v>
      </c>
      <c r="E81" s="1284">
        <v>52000</v>
      </c>
      <c r="F81" s="1273"/>
      <c r="G81" s="1273"/>
      <c r="H81" s="1" t="s">
        <v>458</v>
      </c>
      <c r="K81" s="19" t="s">
        <v>195</v>
      </c>
      <c r="M81" s="1162" t="s">
        <v>459</v>
      </c>
      <c r="N81" s="1162"/>
      <c r="O81" s="1162"/>
      <c r="P81" s="1162"/>
      <c r="Q81" s="1271" t="str">
        <f>IF(OR($AB$78="20人未満",$C$118=1),IF($K$76=3,$V$15,0),"")</f>
        <v/>
      </c>
      <c r="R81" s="1271"/>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61" t="s">
        <v>461</v>
      </c>
      <c r="C83" s="856"/>
      <c r="D83" s="18" t="s">
        <v>457</v>
      </c>
      <c r="E83" s="1273">
        <v>47000</v>
      </c>
      <c r="F83" s="1273"/>
      <c r="G83" s="1273"/>
      <c r="H83" s="1" t="s">
        <v>458</v>
      </c>
      <c r="K83" s="19" t="s">
        <v>195</v>
      </c>
      <c r="M83" s="1162" t="s">
        <v>459</v>
      </c>
      <c r="N83" s="1162"/>
      <c r="O83" s="1162"/>
      <c r="P83" s="1162"/>
      <c r="Q83" s="1271" t="str">
        <f>IF(OR($AB$78="20人未満",$C$118=1),IF($K$76=4,$V$15,0),"")</f>
        <v/>
      </c>
      <c r="R83" s="1271"/>
      <c r="S83" s="1" t="s">
        <v>386</v>
      </c>
      <c r="T83" s="8"/>
      <c r="U83" s="347"/>
      <c r="V83" s="347"/>
      <c r="W83" s="347"/>
      <c r="X83" s="347"/>
      <c r="Y83" s="9"/>
    </row>
    <row r="84" spans="2:25" ht="18" customHeight="1">
      <c r="B84" s="25"/>
      <c r="C84" s="26"/>
      <c r="D84" s="18"/>
      <c r="E84" s="1270"/>
      <c r="F84" s="1270"/>
      <c r="G84" s="1270"/>
      <c r="K84" s="19"/>
      <c r="Q84" s="359"/>
      <c r="R84" s="359"/>
      <c r="T84" s="8"/>
      <c r="U84" s="347"/>
      <c r="V84" s="347"/>
      <c r="W84" s="347"/>
      <c r="X84" s="347"/>
      <c r="Y84" s="9"/>
    </row>
    <row r="85" spans="2:25" ht="18" customHeight="1">
      <c r="B85" s="1161" t="s">
        <v>462</v>
      </c>
      <c r="C85" s="856"/>
      <c r="D85" s="18" t="s">
        <v>457</v>
      </c>
      <c r="E85" s="1273">
        <v>42000</v>
      </c>
      <c r="F85" s="1273"/>
      <c r="G85" s="1273"/>
      <c r="H85" s="1" t="s">
        <v>458</v>
      </c>
      <c r="K85" s="19" t="s">
        <v>195</v>
      </c>
      <c r="M85" s="1162" t="s">
        <v>459</v>
      </c>
      <c r="N85" s="1162"/>
      <c r="O85" s="1162"/>
      <c r="P85" s="1162"/>
      <c r="Q85" s="1271" t="str">
        <f>IF(OR($AB$78="20人未満",$C118=1),IF($K$76=5,$V$15,0),"")</f>
        <v/>
      </c>
      <c r="R85" s="1271"/>
      <c r="S85" s="1" t="s">
        <v>386</v>
      </c>
      <c r="T85" s="8"/>
      <c r="U85" s="347"/>
      <c r="V85" s="347"/>
      <c r="W85" s="347"/>
      <c r="X85" s="347"/>
      <c r="Y85" s="9"/>
    </row>
    <row r="86" spans="2:25" ht="18" customHeight="1">
      <c r="B86" s="25"/>
      <c r="C86" s="26"/>
      <c r="D86" s="18"/>
      <c r="E86" s="1270"/>
      <c r="F86" s="1270"/>
      <c r="G86" s="1270"/>
      <c r="K86" s="19"/>
      <c r="Q86" s="359"/>
      <c r="R86" s="359"/>
      <c r="T86" s="8"/>
      <c r="U86" s="347"/>
      <c r="V86" s="347"/>
      <c r="W86" s="347"/>
      <c r="X86" s="347"/>
      <c r="Y86" s="9"/>
    </row>
    <row r="87" spans="2:25" ht="33.75" customHeight="1">
      <c r="B87" s="1154" t="s">
        <v>463</v>
      </c>
      <c r="C87" s="1155"/>
      <c r="D87" s="27" t="s">
        <v>457</v>
      </c>
      <c r="E87" s="1281">
        <v>500</v>
      </c>
      <c r="F87" s="1281"/>
      <c r="G87" s="1281"/>
      <c r="H87" s="10" t="s">
        <v>458</v>
      </c>
      <c r="I87" s="10"/>
      <c r="J87" s="10"/>
      <c r="K87" s="28" t="s">
        <v>195</v>
      </c>
      <c r="L87" s="10"/>
      <c r="M87" s="1152" t="s">
        <v>459</v>
      </c>
      <c r="N87" s="1152"/>
      <c r="O87" s="1152"/>
      <c r="P87" s="1152"/>
      <c r="Q87" s="1285" t="str">
        <f>IF(OR($AB$78="20人未満",$C118=1),IF($N$76=2,$V$15,0)+IF($N$76=3,$V$15,0),"")</f>
        <v/>
      </c>
      <c r="R87" s="1285"/>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67" t="s">
        <v>469</v>
      </c>
      <c r="C90" s="850"/>
      <c r="D90" s="850"/>
      <c r="E90" s="850"/>
      <c r="F90" s="850"/>
      <c r="G90" s="850"/>
      <c r="H90" s="850"/>
      <c r="I90" s="850"/>
      <c r="J90" s="850"/>
      <c r="K90" s="850"/>
      <c r="L90" s="850"/>
      <c r="M90" s="850"/>
      <c r="N90" s="850"/>
      <c r="O90" s="850"/>
      <c r="P90" s="850"/>
      <c r="Q90" s="850"/>
      <c r="R90" s="850"/>
      <c r="S90" s="1168"/>
      <c r="T90" s="8"/>
      <c r="U90" s="347"/>
      <c r="V90" s="347"/>
      <c r="W90" s="347"/>
      <c r="X90" s="347"/>
      <c r="Y90" s="9"/>
    </row>
    <row r="91" spans="2:25" ht="32.25" customHeight="1">
      <c r="B91" s="1164" t="s">
        <v>456</v>
      </c>
      <c r="C91" s="856"/>
      <c r="D91" s="18" t="s">
        <v>457</v>
      </c>
      <c r="E91" s="1284">
        <v>46000</v>
      </c>
      <c r="F91" s="1273"/>
      <c r="G91" s="1273"/>
      <c r="H91" s="1" t="s">
        <v>458</v>
      </c>
      <c r="K91" s="19" t="s">
        <v>195</v>
      </c>
      <c r="M91" s="1162" t="s">
        <v>459</v>
      </c>
      <c r="N91" s="1162"/>
      <c r="O91" s="1162"/>
      <c r="P91" s="1162"/>
      <c r="Q91" s="1283" t="str">
        <f>IF(AND($AB$78="20人以上",$C$118=""),IF($K$76=1,$V$15,0)+IF($K$76=2,$V$15,0),"")</f>
        <v/>
      </c>
      <c r="R91" s="1283"/>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61" t="s">
        <v>460</v>
      </c>
      <c r="C93" s="856"/>
      <c r="D93" s="18" t="s">
        <v>457</v>
      </c>
      <c r="E93" s="1284">
        <v>39000</v>
      </c>
      <c r="F93" s="1273"/>
      <c r="G93" s="1273"/>
      <c r="H93" s="1" t="s">
        <v>458</v>
      </c>
      <c r="K93" s="19" t="s">
        <v>195</v>
      </c>
      <c r="M93" s="1162" t="s">
        <v>459</v>
      </c>
      <c r="N93" s="1162"/>
      <c r="O93" s="1162"/>
      <c r="P93" s="1162"/>
      <c r="Q93" s="1283" t="str">
        <f>IF(AND($AB$78="20人以上",$C$118=""),IF($K$76=3,$V$15,0),"")</f>
        <v/>
      </c>
      <c r="R93" s="1283"/>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61" t="s">
        <v>461</v>
      </c>
      <c r="C95" s="856"/>
      <c r="D95" s="18" t="s">
        <v>457</v>
      </c>
      <c r="E95" s="1273">
        <v>35000</v>
      </c>
      <c r="F95" s="1273"/>
      <c r="G95" s="1273"/>
      <c r="H95" s="1" t="s">
        <v>458</v>
      </c>
      <c r="K95" s="19" t="s">
        <v>195</v>
      </c>
      <c r="M95" s="1162" t="s">
        <v>459</v>
      </c>
      <c r="N95" s="1162"/>
      <c r="O95" s="1162"/>
      <c r="P95" s="1162"/>
      <c r="Q95" s="1283" t="str">
        <f>IF(AND($AB$78="20人以上",$C$118=""),IF($K$76=4,$V$15,0),"")</f>
        <v/>
      </c>
      <c r="R95" s="1283"/>
      <c r="S95" s="1" t="s">
        <v>386</v>
      </c>
      <c r="T95" s="8"/>
      <c r="U95" s="347"/>
      <c r="V95" s="347"/>
      <c r="W95" s="347"/>
      <c r="X95" s="347"/>
      <c r="Y95" s="9"/>
    </row>
    <row r="96" spans="2:25" ht="18" customHeight="1">
      <c r="B96" s="25"/>
      <c r="C96" s="26"/>
      <c r="D96" s="18"/>
      <c r="E96" s="1270"/>
      <c r="F96" s="1270"/>
      <c r="G96" s="1270"/>
      <c r="K96" s="19"/>
      <c r="Q96" s="359"/>
      <c r="R96" s="359"/>
      <c r="T96" s="8"/>
      <c r="U96" s="347"/>
      <c r="V96" s="347"/>
      <c r="W96" s="347"/>
      <c r="X96" s="347"/>
      <c r="Y96" s="9"/>
    </row>
    <row r="97" spans="2:33" ht="18" customHeight="1">
      <c r="B97" s="1161" t="s">
        <v>462</v>
      </c>
      <c r="C97" s="856"/>
      <c r="D97" s="18" t="s">
        <v>457</v>
      </c>
      <c r="E97" s="1273">
        <v>31000</v>
      </c>
      <c r="F97" s="1273"/>
      <c r="G97" s="1273"/>
      <c r="H97" s="1" t="s">
        <v>458</v>
      </c>
      <c r="K97" s="19" t="s">
        <v>195</v>
      </c>
      <c r="M97" s="1162" t="s">
        <v>459</v>
      </c>
      <c r="N97" s="1162"/>
      <c r="O97" s="1162"/>
      <c r="P97" s="1162"/>
      <c r="Q97" s="1283" t="str">
        <f>IF(AND($AB$78="20人以上",$C$118=""),IF($K$76=5,$V$15,0),"")</f>
        <v/>
      </c>
      <c r="R97" s="1283"/>
      <c r="S97" s="1" t="s">
        <v>386</v>
      </c>
      <c r="T97" s="8"/>
      <c r="U97" s="347"/>
      <c r="V97" s="347"/>
      <c r="W97" s="347"/>
      <c r="X97" s="347"/>
      <c r="Y97" s="9"/>
    </row>
    <row r="98" spans="2:33" ht="18" customHeight="1">
      <c r="B98" s="25"/>
      <c r="C98" s="26"/>
      <c r="D98" s="18"/>
      <c r="E98" s="1270"/>
      <c r="F98" s="1270"/>
      <c r="G98" s="1270"/>
      <c r="K98" s="19"/>
      <c r="Q98" s="359"/>
      <c r="R98" s="359"/>
      <c r="T98" s="8"/>
      <c r="U98" s="347"/>
      <c r="V98" s="347"/>
      <c r="W98" s="347"/>
      <c r="X98" s="347"/>
      <c r="Y98" s="9"/>
    </row>
    <row r="99" spans="2:33" ht="33.75" customHeight="1">
      <c r="B99" s="1154" t="s">
        <v>463</v>
      </c>
      <c r="C99" s="1155"/>
      <c r="D99" s="27" t="s">
        <v>457</v>
      </c>
      <c r="E99" s="1281">
        <v>300</v>
      </c>
      <c r="F99" s="1281"/>
      <c r="G99" s="1281"/>
      <c r="H99" s="10" t="s">
        <v>458</v>
      </c>
      <c r="I99" s="10"/>
      <c r="J99" s="10"/>
      <c r="K99" s="28" t="s">
        <v>195</v>
      </c>
      <c r="L99" s="10"/>
      <c r="M99" s="1152" t="s">
        <v>459</v>
      </c>
      <c r="N99" s="1152"/>
      <c r="O99" s="1152"/>
      <c r="P99" s="1152"/>
      <c r="Q99" s="1282" t="str">
        <f>IF(AND($AB$78="20人以上",$C$118=""),IF($N$76=2,$V$15,0)+IF($N$76=3,$V$15,0),"")</f>
        <v/>
      </c>
      <c r="R99" s="1282"/>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81">
        <v>15000</v>
      </c>
      <c r="F101" s="1281"/>
      <c r="G101" s="1281"/>
      <c r="H101" s="10" t="s">
        <v>458</v>
      </c>
      <c r="K101" s="28" t="s">
        <v>195</v>
      </c>
      <c r="M101" s="1152" t="s">
        <v>459</v>
      </c>
      <c r="N101" s="1152"/>
      <c r="O101" s="1152"/>
      <c r="P101" s="1152"/>
      <c r="Q101" s="1271">
        <f>V15</f>
        <v>0</v>
      </c>
      <c r="R101" s="1271"/>
      <c r="S101" s="10" t="s">
        <v>384</v>
      </c>
      <c r="T101" s="167" t="s">
        <v>190</v>
      </c>
      <c r="U101" s="1268">
        <f>E101*Q101</f>
        <v>0</v>
      </c>
      <c r="V101" s="1268"/>
      <c r="W101" s="1268"/>
      <c r="X101" s="1268"/>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531</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532</v>
      </c>
      <c r="AB103" s="363"/>
      <c r="AC103" s="363"/>
      <c r="AD103" s="363"/>
      <c r="AE103" s="363"/>
      <c r="AF103" s="363"/>
      <c r="AG103" s="363"/>
    </row>
    <row r="104" spans="2:33" s="355" customFormat="1" ht="14.25" customHeight="1">
      <c r="B104" s="356"/>
      <c r="C104" s="1278" t="s">
        <v>533</v>
      </c>
      <c r="D104" s="1278"/>
      <c r="E104" s="1278"/>
      <c r="F104" s="1278"/>
      <c r="G104" s="1278"/>
      <c r="H104" s="1278"/>
      <c r="I104" s="1278"/>
      <c r="J104" s="1278"/>
      <c r="K104" s="1278"/>
      <c r="L104" s="1278"/>
      <c r="M104" s="1278"/>
      <c r="N104" s="1278"/>
      <c r="O104" s="1278"/>
      <c r="P104" s="1278"/>
      <c r="Q104" s="1278"/>
      <c r="R104" s="1278"/>
      <c r="S104" s="1279"/>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74">
        <v>15000</v>
      </c>
      <c r="F105" s="1274"/>
      <c r="G105" s="1274"/>
      <c r="H105" s="372" t="s">
        <v>458</v>
      </c>
      <c r="I105" s="372"/>
      <c r="J105" s="372"/>
      <c r="K105" s="373" t="s">
        <v>195</v>
      </c>
      <c r="L105" s="372"/>
      <c r="M105" s="1280" t="s">
        <v>534</v>
      </c>
      <c r="N105" s="1280"/>
      <c r="O105" s="1280"/>
      <c r="P105" s="1280"/>
      <c r="Q105" s="1276" t="e">
        <f>IF($U$42&gt;=0.5,K48,0)</f>
        <v>#DIV/0!</v>
      </c>
      <c r="R105" s="1276"/>
      <c r="S105" s="372" t="s">
        <v>384</v>
      </c>
      <c r="T105" s="374" t="s">
        <v>452</v>
      </c>
      <c r="U105" s="1277" t="e">
        <f>IF($K$76&gt;=3,0,IF($U$42&gt;=0.5,$E$105*$Q105,0))</f>
        <v>#DIV/0!</v>
      </c>
      <c r="V105" s="1277"/>
      <c r="W105" s="1277"/>
      <c r="X105" s="1277"/>
      <c r="Y105" s="375" t="s">
        <v>453</v>
      </c>
      <c r="Z105" s="363"/>
      <c r="AA105" s="363"/>
      <c r="AB105" s="363" t="e">
        <f>IF($U$42&gt;=0.5,"50％以上","50％未満")</f>
        <v>#DIV/0!</v>
      </c>
      <c r="AC105" s="363"/>
      <c r="AD105" s="363"/>
      <c r="AE105" s="363"/>
      <c r="AF105" s="363"/>
      <c r="AG105" s="363"/>
    </row>
    <row r="106" spans="2:33" ht="14.25" customHeight="1">
      <c r="B106" s="169"/>
      <c r="C106" s="370"/>
      <c r="D106" s="371"/>
      <c r="E106" s="1274"/>
      <c r="F106" s="1274"/>
      <c r="G106" s="1274"/>
      <c r="H106" s="372"/>
      <c r="I106" s="372"/>
      <c r="J106" s="372"/>
      <c r="K106" s="373"/>
      <c r="L106" s="372"/>
      <c r="M106" s="1275"/>
      <c r="N106" s="1275"/>
      <c r="O106" s="1275"/>
      <c r="P106" s="1275"/>
      <c r="Q106" s="1276"/>
      <c r="R106" s="1276"/>
      <c r="S106" s="372"/>
      <c r="T106" s="374"/>
      <c r="U106" s="1277"/>
      <c r="V106" s="1277"/>
      <c r="W106" s="1277"/>
      <c r="X106" s="1277"/>
      <c r="Y106" s="375"/>
      <c r="Z106" s="363"/>
      <c r="AA106" s="363"/>
      <c r="AB106" s="363"/>
      <c r="AC106" s="363"/>
      <c r="AD106" s="363"/>
      <c r="AE106" s="363"/>
      <c r="AF106" s="363"/>
      <c r="AG106" s="363"/>
    </row>
    <row r="107" spans="2:33" s="355" customFormat="1" ht="14.25" customHeight="1">
      <c r="B107" s="356"/>
      <c r="C107" s="363" t="s">
        <v>535</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532</v>
      </c>
      <c r="AB107" s="363"/>
      <c r="AC107" s="363"/>
      <c r="AD107" s="363"/>
      <c r="AE107" s="363"/>
      <c r="AF107" s="363"/>
      <c r="AG107" s="363"/>
    </row>
    <row r="108" spans="2:33" s="355" customFormat="1" ht="14.25" customHeight="1">
      <c r="B108" s="356"/>
      <c r="C108" s="1278" t="s">
        <v>536</v>
      </c>
      <c r="D108" s="1278"/>
      <c r="E108" s="1278"/>
      <c r="F108" s="1278"/>
      <c r="G108" s="1278"/>
      <c r="H108" s="1278"/>
      <c r="I108" s="1278"/>
      <c r="J108" s="1278"/>
      <c r="K108" s="1278"/>
      <c r="L108" s="1278"/>
      <c r="M108" s="1278"/>
      <c r="N108" s="1278"/>
      <c r="O108" s="1278"/>
      <c r="P108" s="1278"/>
      <c r="Q108" s="1278"/>
      <c r="R108" s="1278"/>
      <c r="S108" s="1279"/>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74">
        <v>15000</v>
      </c>
      <c r="F109" s="1274"/>
      <c r="G109" s="1274"/>
      <c r="H109" s="376" t="s">
        <v>468</v>
      </c>
      <c r="I109" s="372"/>
      <c r="J109" s="372"/>
      <c r="K109" s="373" t="s">
        <v>195</v>
      </c>
      <c r="L109" s="372"/>
      <c r="M109" s="1280" t="s">
        <v>537</v>
      </c>
      <c r="N109" s="1280"/>
      <c r="O109" s="1280"/>
      <c r="P109" s="1280"/>
      <c r="Q109" s="1276" t="e">
        <f>IF($U$42&lt;0.5,K48,"0")</f>
        <v>#DIV/0!</v>
      </c>
      <c r="R109" s="1276"/>
      <c r="S109" s="372" t="s">
        <v>384</v>
      </c>
      <c r="T109" s="374" t="s">
        <v>452</v>
      </c>
      <c r="U109" s="1277" t="e">
        <f>IF($K$76&gt;=3,0,IF($U$42&lt;0.5,$E$109*$Q$109*0.5,0))</f>
        <v>#DIV/0!</v>
      </c>
      <c r="V109" s="1277"/>
      <c r="W109" s="1277"/>
      <c r="X109" s="1277"/>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538</v>
      </c>
      <c r="H111" s="73" t="s">
        <v>472</v>
      </c>
      <c r="T111" s="167"/>
      <c r="U111" s="1135"/>
      <c r="V111" s="1135"/>
      <c r="W111" s="1135"/>
      <c r="X111" s="1135"/>
      <c r="Y111" s="168"/>
    </row>
    <row r="112" spans="2:33" ht="15" customHeight="1" thickBot="1">
      <c r="B112" s="2"/>
      <c r="C112" s="171"/>
      <c r="D112" s="1" t="s">
        <v>473</v>
      </c>
      <c r="K112" s="19" t="s">
        <v>474</v>
      </c>
      <c r="L112" s="73" t="s">
        <v>475</v>
      </c>
      <c r="Q112" s="1149">
        <f>U28</f>
        <v>0</v>
      </c>
      <c r="R112" s="1150"/>
      <c r="S112" s="1" t="s">
        <v>384</v>
      </c>
      <c r="T112" s="8"/>
      <c r="U112" s="1153"/>
      <c r="V112" s="1153"/>
      <c r="W112" s="1153"/>
      <c r="X112" s="1153"/>
      <c r="Y112" s="9"/>
      <c r="AB112" s="172"/>
      <c r="AC112" s="172"/>
      <c r="AF112" s="172"/>
    </row>
    <row r="113" spans="2:39" ht="15" customHeight="1" thickBot="1">
      <c r="B113" s="2"/>
      <c r="D113" s="18" t="s">
        <v>457</v>
      </c>
      <c r="E113" s="1273">
        <v>40000</v>
      </c>
      <c r="F113" s="1273"/>
      <c r="G113" s="1273"/>
      <c r="H113" s="1" t="s">
        <v>476</v>
      </c>
      <c r="K113" s="1145"/>
      <c r="L113" s="1145"/>
      <c r="M113" s="1145"/>
      <c r="N113" s="1145"/>
      <c r="O113" s="1145"/>
      <c r="P113" s="1145"/>
      <c r="Q113" s="1145"/>
      <c r="R113" s="1145"/>
      <c r="S113" s="1146"/>
      <c r="T113" s="2"/>
      <c r="U113" s="162"/>
      <c r="V113" s="162"/>
      <c r="W113" s="162"/>
      <c r="X113" s="162"/>
      <c r="Y113" s="9"/>
      <c r="AE113" s="172"/>
      <c r="AF113" s="172"/>
    </row>
    <row r="114" spans="2:39" ht="15" customHeight="1" thickBot="1">
      <c r="B114" s="2"/>
      <c r="C114" s="173"/>
      <c r="D114" s="1" t="s">
        <v>477</v>
      </c>
      <c r="K114" s="19" t="s">
        <v>195</v>
      </c>
      <c r="L114" s="73" t="s">
        <v>475</v>
      </c>
      <c r="M114" s="174"/>
      <c r="N114" s="174"/>
      <c r="O114" s="174"/>
      <c r="P114" s="174"/>
      <c r="Q114" s="1271">
        <f>U28</f>
        <v>0</v>
      </c>
      <c r="R114" s="1271"/>
      <c r="S114" s="1" t="s">
        <v>386</v>
      </c>
      <c r="T114" s="8" t="s">
        <v>478</v>
      </c>
      <c r="U114" s="1147">
        <f>IF(C114="○",AA115,IF(C112="○",AA114,0))</f>
        <v>0</v>
      </c>
      <c r="V114" s="1147"/>
      <c r="W114" s="1147"/>
      <c r="X114" s="1147"/>
      <c r="Y114" s="9" t="s">
        <v>479</v>
      </c>
      <c r="AA114" s="1148">
        <f>IF(Q114=0,0,ROUNDDOWN((40000*M115/Q115*Q114),0))</f>
        <v>0</v>
      </c>
      <c r="AB114" s="1148"/>
      <c r="AC114" s="1148"/>
      <c r="AD114" s="1148"/>
      <c r="AE114" s="1148"/>
    </row>
    <row r="115" spans="2:39" ht="15" customHeight="1">
      <c r="B115" s="2"/>
      <c r="D115" s="18" t="s">
        <v>457</v>
      </c>
      <c r="E115" s="1273">
        <v>97000</v>
      </c>
      <c r="F115" s="1273"/>
      <c r="G115" s="1273"/>
      <c r="H115" s="1" t="s">
        <v>476</v>
      </c>
      <c r="K115" s="18" t="s">
        <v>457</v>
      </c>
      <c r="L115" s="19" t="s">
        <v>480</v>
      </c>
      <c r="M115" s="1149">
        <f>+V15</f>
        <v>0</v>
      </c>
      <c r="N115" s="1150"/>
      <c r="O115" s="19" t="s">
        <v>481</v>
      </c>
      <c r="P115" s="19" t="s">
        <v>482</v>
      </c>
      <c r="Q115" s="1149">
        <f>+V17</f>
        <v>0</v>
      </c>
      <c r="R115" s="1150"/>
      <c r="S115" s="1" t="s">
        <v>483</v>
      </c>
      <c r="T115" s="8"/>
      <c r="U115" s="357"/>
      <c r="V115" s="357"/>
      <c r="W115" s="357"/>
      <c r="X115" s="357"/>
      <c r="Y115" s="9"/>
      <c r="AA115" s="1148" t="e">
        <f>IF(C112="○","",ROUNDDOWN((97000*M115/Q115*Q114),0))</f>
        <v>#DIV/0!</v>
      </c>
      <c r="AB115" s="1148"/>
      <c r="AC115" s="1148"/>
      <c r="AD115" s="1148"/>
      <c r="AE115" s="1148"/>
    </row>
    <row r="116" spans="2:39" ht="8.25" customHeight="1">
      <c r="B116" s="2"/>
      <c r="M116" s="18"/>
      <c r="P116" s="19"/>
      <c r="T116" s="2"/>
      <c r="U116" s="162"/>
      <c r="V116" s="162"/>
      <c r="W116" s="162"/>
      <c r="X116" s="162"/>
      <c r="Y116" s="9"/>
    </row>
    <row r="117" spans="2:39" ht="13.5" customHeight="1" thickBot="1">
      <c r="B117" s="2"/>
      <c r="C117" s="73"/>
      <c r="D117" s="394" t="s">
        <v>539</v>
      </c>
      <c r="M117" s="18"/>
      <c r="P117" s="19"/>
      <c r="T117" s="2"/>
      <c r="U117" s="162"/>
      <c r="V117" s="162"/>
      <c r="W117" s="162"/>
      <c r="X117" s="162"/>
      <c r="Y117" s="9"/>
    </row>
    <row r="118" spans="2:39" ht="15" customHeight="1" thickBot="1">
      <c r="B118" s="2"/>
      <c r="C118" s="31"/>
      <c r="D118" s="73" t="s">
        <v>485</v>
      </c>
      <c r="M118" s="18"/>
      <c r="P118" s="19"/>
      <c r="T118" s="2"/>
      <c r="U118" s="162"/>
      <c r="V118" s="162"/>
      <c r="W118" s="162"/>
      <c r="X118" s="162"/>
      <c r="Y118" s="9"/>
    </row>
    <row r="119" spans="2:39" ht="15" customHeight="1">
      <c r="B119" s="2"/>
      <c r="C119" s="363" t="s">
        <v>540</v>
      </c>
      <c r="L119" s="175"/>
      <c r="M119" s="175"/>
      <c r="N119" s="175"/>
      <c r="O119" s="175"/>
      <c r="P119" s="175"/>
      <c r="T119" s="2"/>
      <c r="U119" s="162"/>
      <c r="V119" s="162"/>
      <c r="W119" s="162"/>
      <c r="X119" s="162"/>
      <c r="Y119" s="9"/>
    </row>
    <row r="120" spans="2:39" ht="15" customHeight="1" thickBot="1">
      <c r="B120" s="2"/>
      <c r="D120" s="175"/>
      <c r="E120" s="1142"/>
      <c r="F120" s="1142"/>
      <c r="G120" s="1142"/>
      <c r="H120" s="1142"/>
      <c r="K120" s="847" t="s">
        <v>487</v>
      </c>
      <c r="L120" s="847"/>
      <c r="M120" s="847"/>
      <c r="N120" s="847"/>
      <c r="O120" s="847"/>
      <c r="P120" s="847"/>
      <c r="Q120" s="1271">
        <f>U28</f>
        <v>0</v>
      </c>
      <c r="R120" s="1271"/>
      <c r="S120" s="1" t="s">
        <v>386</v>
      </c>
      <c r="T120" s="8" t="s">
        <v>478</v>
      </c>
      <c r="U120" s="1269">
        <f>IF($C118=1,0,IF(C121="○",0,IF($U28&gt;19,538000,IF($U28&gt;1,269000,IF($U28=0,0,179000)))))</f>
        <v>0</v>
      </c>
      <c r="V120" s="1269"/>
      <c r="W120" s="1269"/>
      <c r="X120" s="1269"/>
      <c r="Y120" s="9" t="s">
        <v>479</v>
      </c>
    </row>
    <row r="121" spans="2:39" ht="15" customHeight="1" thickBot="1">
      <c r="B121" s="2"/>
      <c r="C121" s="176"/>
      <c r="D121" s="1143" t="s">
        <v>488</v>
      </c>
      <c r="E121" s="1143"/>
      <c r="F121" s="1143"/>
      <c r="G121" s="1143"/>
      <c r="H121" s="1143"/>
      <c r="I121" s="1143"/>
      <c r="J121" s="1143"/>
      <c r="K121" s="1143"/>
      <c r="L121" s="1143"/>
      <c r="M121" s="1143"/>
      <c r="N121" s="1143"/>
      <c r="O121" s="1143"/>
      <c r="P121" s="1143"/>
      <c r="Q121" s="1143"/>
      <c r="R121" s="1143"/>
      <c r="S121" s="1144"/>
      <c r="T121" s="8" t="s">
        <v>478</v>
      </c>
      <c r="U121" s="1269">
        <f>IF(C118=1,0,IF(C121="○",1076000,0))</f>
        <v>0</v>
      </c>
      <c r="V121" s="1269"/>
      <c r="W121" s="1269"/>
      <c r="X121" s="1269"/>
      <c r="Y121" s="9" t="s">
        <v>479</v>
      </c>
    </row>
    <row r="122" spans="2:39" ht="7.5" customHeight="1">
      <c r="B122" s="2"/>
      <c r="D122" s="1143"/>
      <c r="E122" s="1143"/>
      <c r="F122" s="1143"/>
      <c r="G122" s="1143"/>
      <c r="H122" s="1143"/>
      <c r="I122" s="1143"/>
      <c r="J122" s="1143"/>
      <c r="K122" s="1143"/>
      <c r="L122" s="1143"/>
      <c r="M122" s="1143"/>
      <c r="N122" s="1143"/>
      <c r="O122" s="1143"/>
      <c r="P122" s="1143"/>
      <c r="Q122" s="1143"/>
      <c r="R122" s="1143"/>
      <c r="S122" s="1144"/>
      <c r="T122" s="8"/>
      <c r="U122" s="357"/>
      <c r="V122" s="357"/>
      <c r="W122" s="357"/>
      <c r="X122" s="357"/>
      <c r="Y122" s="9"/>
    </row>
    <row r="123" spans="2:39" ht="15" customHeight="1">
      <c r="B123" s="2"/>
      <c r="D123" s="175"/>
      <c r="E123" s="175"/>
      <c r="T123" s="2"/>
      <c r="U123" s="162"/>
      <c r="V123" s="162"/>
      <c r="W123" s="162"/>
      <c r="X123" s="162"/>
      <c r="Y123" s="9"/>
    </row>
    <row r="124" spans="2:39" ht="15" customHeight="1">
      <c r="B124" s="2"/>
      <c r="C124" s="363" t="s">
        <v>541</v>
      </c>
      <c r="T124" s="8" t="s">
        <v>478</v>
      </c>
      <c r="U124" s="1269">
        <f>U125+U127</f>
        <v>0</v>
      </c>
      <c r="V124" s="1269"/>
      <c r="W124" s="1269"/>
      <c r="X124" s="1269"/>
      <c r="Y124" s="9" t="s">
        <v>479</v>
      </c>
    </row>
    <row r="125" spans="2:39" ht="15" customHeight="1">
      <c r="B125" s="2"/>
      <c r="D125" s="1" t="s">
        <v>490</v>
      </c>
      <c r="T125" s="8" t="s">
        <v>190</v>
      </c>
      <c r="U125" s="1269">
        <f>IF($I$7="",0,IF(C118=1,0,240000))</f>
        <v>0</v>
      </c>
      <c r="V125" s="1269"/>
      <c r="W125" s="1269"/>
      <c r="X125" s="1269"/>
      <c r="Y125" s="9" t="s">
        <v>191</v>
      </c>
      <c r="AJ125" s="1">
        <v>0</v>
      </c>
    </row>
    <row r="126" spans="2:39" ht="15" customHeight="1">
      <c r="B126" s="2"/>
      <c r="D126" s="1" t="s">
        <v>491</v>
      </c>
      <c r="T126" s="8"/>
      <c r="U126" s="357"/>
      <c r="V126" s="357"/>
      <c r="W126" s="357"/>
      <c r="X126" s="357"/>
      <c r="Y126" s="9"/>
    </row>
    <row r="127" spans="2:39" ht="15" customHeight="1">
      <c r="B127" s="2"/>
      <c r="E127" s="350"/>
      <c r="F127" s="350"/>
      <c r="G127" s="1270">
        <v>81000</v>
      </c>
      <c r="H127" s="1270"/>
      <c r="I127" s="1270"/>
      <c r="J127" s="1" t="s">
        <v>175</v>
      </c>
      <c r="K127" s="1" t="s">
        <v>474</v>
      </c>
      <c r="L127" s="1140" t="s">
        <v>492</v>
      </c>
      <c r="M127" s="1140"/>
      <c r="N127" s="1140"/>
      <c r="O127" s="1272">
        <v>0</v>
      </c>
      <c r="P127" s="1272"/>
      <c r="Q127" s="1" t="s">
        <v>493</v>
      </c>
      <c r="T127" s="8" t="s">
        <v>190</v>
      </c>
      <c r="U127" s="1269">
        <f>IF(C118=1,0,G127*O127)</f>
        <v>0</v>
      </c>
      <c r="V127" s="1269"/>
      <c r="W127" s="1269"/>
      <c r="X127" s="1269"/>
      <c r="Y127" s="9" t="s">
        <v>191</v>
      </c>
      <c r="AM127" s="155">
        <v>0</v>
      </c>
    </row>
    <row r="128" spans="2:39" ht="15" customHeight="1">
      <c r="B128" s="2"/>
      <c r="N128" s="12" t="s">
        <v>494</v>
      </c>
      <c r="T128" s="8"/>
      <c r="U128" s="357"/>
      <c r="V128" s="357"/>
      <c r="W128" s="357"/>
      <c r="X128" s="357"/>
      <c r="Y128" s="9"/>
      <c r="AM128" s="155">
        <v>1</v>
      </c>
    </row>
    <row r="129" spans="2:39" ht="15" customHeight="1">
      <c r="B129" s="2"/>
      <c r="C129" s="363" t="s">
        <v>542</v>
      </c>
      <c r="T129" s="2"/>
      <c r="U129" s="162"/>
      <c r="V129" s="162"/>
      <c r="W129" s="162"/>
      <c r="X129" s="162"/>
      <c r="Y129" s="9"/>
      <c r="AM129" s="155">
        <v>2</v>
      </c>
    </row>
    <row r="130" spans="2:39" ht="15.75" customHeight="1">
      <c r="B130" s="2"/>
      <c r="D130" s="18" t="s">
        <v>457</v>
      </c>
      <c r="E130" s="1270">
        <v>10000</v>
      </c>
      <c r="F130" s="1270"/>
      <c r="G130" s="1270"/>
      <c r="H130" s="1" t="s">
        <v>496</v>
      </c>
      <c r="K130" s="19" t="s">
        <v>195</v>
      </c>
      <c r="M130" s="1132" t="s">
        <v>497</v>
      </c>
      <c r="N130" s="1132"/>
      <c r="O130" s="1132"/>
      <c r="P130" s="1" t="s">
        <v>498</v>
      </c>
      <c r="Q130" s="1271">
        <f>U55</f>
        <v>0</v>
      </c>
      <c r="R130" s="1271"/>
      <c r="S130" s="1" t="s">
        <v>420</v>
      </c>
      <c r="T130" s="8" t="s">
        <v>478</v>
      </c>
      <c r="U130" s="1269">
        <f>+IF(C118=1,0,E130*Q130)</f>
        <v>0</v>
      </c>
      <c r="V130" s="1269"/>
      <c r="W130" s="1269"/>
      <c r="X130" s="1269"/>
      <c r="Y130" s="9" t="s">
        <v>479</v>
      </c>
    </row>
    <row r="131" spans="2:39" ht="15.75" customHeight="1">
      <c r="B131" s="2"/>
      <c r="D131" s="18"/>
      <c r="E131" s="348"/>
      <c r="F131" s="348"/>
      <c r="G131" s="348"/>
      <c r="K131" s="19"/>
      <c r="M131" s="20"/>
      <c r="N131" s="20"/>
      <c r="O131" s="20"/>
      <c r="Q131" s="348"/>
      <c r="R131" s="348"/>
      <c r="T131" s="8"/>
      <c r="U131" s="357"/>
      <c r="V131" s="357"/>
      <c r="W131" s="357"/>
      <c r="X131" s="357"/>
      <c r="Y131" s="9"/>
    </row>
    <row r="132" spans="2:39">
      <c r="B132" s="2"/>
      <c r="C132" s="1069" t="s">
        <v>543</v>
      </c>
      <c r="D132" s="1069"/>
      <c r="E132" s="1069"/>
      <c r="F132" s="1069"/>
      <c r="G132" s="1069"/>
      <c r="H132" s="1069"/>
      <c r="I132" s="1069"/>
      <c r="J132" s="1069"/>
      <c r="K132" s="1069"/>
      <c r="L132" s="1069"/>
      <c r="M132" s="1069"/>
      <c r="N132" s="1069"/>
      <c r="O132" s="1069"/>
      <c r="P132" s="178"/>
      <c r="Q132" s="28"/>
      <c r="R132" s="28"/>
      <c r="S132" s="168"/>
      <c r="T132" s="8"/>
      <c r="U132" s="1269"/>
      <c r="V132" s="1269"/>
      <c r="W132" s="1269"/>
      <c r="X132" s="1269"/>
      <c r="Y132" s="9"/>
    </row>
    <row r="133" spans="2:39" ht="16.5" customHeight="1">
      <c r="B133" s="2"/>
      <c r="C133" s="60"/>
      <c r="D133" s="1" t="s">
        <v>500</v>
      </c>
      <c r="F133" s="60"/>
      <c r="G133" s="60"/>
      <c r="H133" s="60"/>
      <c r="I133" s="60"/>
      <c r="J133" s="60"/>
      <c r="K133" s="60"/>
      <c r="L133" s="60"/>
      <c r="M133" s="60"/>
      <c r="N133" s="60"/>
      <c r="O133" s="60"/>
      <c r="P133" s="178"/>
      <c r="Q133" s="28"/>
      <c r="R133" s="28"/>
      <c r="S133" s="168"/>
      <c r="T133" s="8" t="s">
        <v>478</v>
      </c>
      <c r="U133" s="1269">
        <f>U134+U135</f>
        <v>0</v>
      </c>
      <c r="V133" s="1269"/>
      <c r="W133" s="1269"/>
      <c r="X133" s="1269"/>
      <c r="Y133" s="9" t="s">
        <v>479</v>
      </c>
    </row>
    <row r="134" spans="2:39" ht="25.5" customHeight="1">
      <c r="B134" s="2"/>
      <c r="E134" s="1132"/>
      <c r="F134" s="1132"/>
      <c r="G134" s="18" t="s">
        <v>457</v>
      </c>
      <c r="H134" s="1267">
        <v>120000</v>
      </c>
      <c r="I134" s="1267"/>
      <c r="J134" s="1" t="s">
        <v>501</v>
      </c>
      <c r="M134" s="28" t="s">
        <v>502</v>
      </c>
      <c r="N134" s="1103" t="s">
        <v>503</v>
      </c>
      <c r="O134" s="1134"/>
      <c r="P134" s="1134"/>
      <c r="Q134" s="1135">
        <f>U63</f>
        <v>0</v>
      </c>
      <c r="R134" s="1135"/>
      <c r="S134" s="168" t="s">
        <v>432</v>
      </c>
      <c r="T134" s="167" t="s">
        <v>190</v>
      </c>
      <c r="U134" s="1268">
        <f>H134*Q134</f>
        <v>0</v>
      </c>
      <c r="V134" s="1268"/>
      <c r="W134" s="1268"/>
      <c r="X134" s="1268"/>
      <c r="Y134" s="168" t="s">
        <v>191</v>
      </c>
    </row>
    <row r="135" spans="2:39" ht="25.5" customHeight="1">
      <c r="B135" s="2"/>
      <c r="E135" s="1132"/>
      <c r="F135" s="1132"/>
      <c r="G135" s="18" t="s">
        <v>457</v>
      </c>
      <c r="H135" s="1267">
        <v>30000</v>
      </c>
      <c r="I135" s="1267"/>
      <c r="J135" s="1" t="s">
        <v>496</v>
      </c>
      <c r="M135" s="28" t="s">
        <v>502</v>
      </c>
      <c r="N135" s="1103" t="s">
        <v>504</v>
      </c>
      <c r="O135" s="1134"/>
      <c r="P135" s="1134"/>
      <c r="Q135" s="1135">
        <f>U64</f>
        <v>0</v>
      </c>
      <c r="R135" s="1135"/>
      <c r="S135" s="168" t="s">
        <v>420</v>
      </c>
      <c r="T135" s="167" t="s">
        <v>190</v>
      </c>
      <c r="U135" s="1268">
        <f>H135*Q135</f>
        <v>0</v>
      </c>
      <c r="V135" s="1268"/>
      <c r="W135" s="1268"/>
      <c r="X135" s="1268"/>
      <c r="Y135" s="168" t="s">
        <v>191</v>
      </c>
    </row>
    <row r="136" spans="2:39" ht="12.75" customHeight="1">
      <c r="B136" s="2"/>
      <c r="E136" s="20"/>
      <c r="F136" s="20"/>
      <c r="G136" s="18"/>
      <c r="H136" s="362"/>
      <c r="I136" s="362"/>
      <c r="M136" s="28"/>
      <c r="N136" s="180"/>
      <c r="O136" s="178"/>
      <c r="P136" s="178"/>
      <c r="Q136" s="181"/>
      <c r="R136" s="181"/>
      <c r="S136" s="168"/>
      <c r="T136" s="167"/>
      <c r="U136" s="361"/>
      <c r="V136" s="361"/>
      <c r="W136" s="361"/>
      <c r="X136" s="361"/>
      <c r="Y136" s="168"/>
    </row>
    <row r="137" spans="2:39" ht="15" customHeight="1">
      <c r="B137" s="2"/>
      <c r="D137" s="1" t="s">
        <v>505</v>
      </c>
      <c r="F137" s="60"/>
      <c r="G137" s="60"/>
      <c r="H137" s="60"/>
      <c r="I137" s="60"/>
      <c r="J137" s="60"/>
      <c r="K137" s="60"/>
      <c r="L137" s="60"/>
      <c r="M137" s="60"/>
      <c r="N137" s="60"/>
      <c r="O137" s="60"/>
      <c r="P137" s="178"/>
      <c r="Q137" s="181"/>
      <c r="R137" s="181"/>
      <c r="S137" s="168"/>
      <c r="T137" s="8" t="s">
        <v>478</v>
      </c>
      <c r="U137" s="1269">
        <f>U138+U139</f>
        <v>0</v>
      </c>
      <c r="V137" s="1269"/>
      <c r="W137" s="1269"/>
      <c r="X137" s="1269"/>
      <c r="Y137" s="9" t="s">
        <v>479</v>
      </c>
    </row>
    <row r="138" spans="2:39" ht="27.75" customHeight="1">
      <c r="B138" s="2"/>
      <c r="E138" s="1132"/>
      <c r="F138" s="1132"/>
      <c r="G138" s="18" t="s">
        <v>457</v>
      </c>
      <c r="H138" s="1267">
        <v>20000</v>
      </c>
      <c r="I138" s="1267"/>
      <c r="J138" s="1" t="s">
        <v>501</v>
      </c>
      <c r="M138" s="28" t="s">
        <v>502</v>
      </c>
      <c r="N138" s="1103" t="s">
        <v>506</v>
      </c>
      <c r="O138" s="1134"/>
      <c r="P138" s="1134"/>
      <c r="Q138" s="1135">
        <f>U65</f>
        <v>0</v>
      </c>
      <c r="R138" s="1135"/>
      <c r="S138" s="168" t="s">
        <v>432</v>
      </c>
      <c r="T138" s="167" t="s">
        <v>190</v>
      </c>
      <c r="U138" s="1268">
        <f>H138*Q138</f>
        <v>0</v>
      </c>
      <c r="V138" s="1268"/>
      <c r="W138" s="1268"/>
      <c r="X138" s="1268"/>
      <c r="Y138" s="168" t="s">
        <v>191</v>
      </c>
    </row>
    <row r="139" spans="2:39" ht="27.75" customHeight="1">
      <c r="B139" s="2"/>
      <c r="E139" s="1132"/>
      <c r="F139" s="1132"/>
      <c r="G139" s="18" t="s">
        <v>457</v>
      </c>
      <c r="H139" s="1267">
        <v>5000</v>
      </c>
      <c r="I139" s="1267"/>
      <c r="J139" s="1" t="s">
        <v>496</v>
      </c>
      <c r="M139" s="28" t="s">
        <v>502</v>
      </c>
      <c r="N139" s="1103" t="s">
        <v>507</v>
      </c>
      <c r="O139" s="1134"/>
      <c r="P139" s="1134"/>
      <c r="Q139" s="1135">
        <f>U66</f>
        <v>0</v>
      </c>
      <c r="R139" s="1135"/>
      <c r="S139" s="168" t="s">
        <v>420</v>
      </c>
      <c r="T139" s="167" t="s">
        <v>190</v>
      </c>
      <c r="U139" s="1268">
        <f>H139*Q139</f>
        <v>0</v>
      </c>
      <c r="V139" s="1268"/>
      <c r="W139" s="1268"/>
      <c r="X139" s="1268"/>
      <c r="Y139" s="168" t="s">
        <v>191</v>
      </c>
    </row>
    <row r="140" spans="2:39" ht="13.5" customHeight="1">
      <c r="B140" s="2"/>
      <c r="E140" s="20"/>
      <c r="F140" s="20"/>
      <c r="G140" s="18"/>
      <c r="H140" s="362"/>
      <c r="I140" s="362"/>
      <c r="M140" s="28"/>
      <c r="N140" s="180"/>
      <c r="O140" s="178"/>
      <c r="P140" s="178"/>
      <c r="Q140" s="181"/>
      <c r="R140" s="181"/>
      <c r="S140" s="168"/>
      <c r="T140" s="167"/>
      <c r="U140" s="361"/>
      <c r="V140" s="361"/>
      <c r="W140" s="361"/>
      <c r="X140" s="361"/>
      <c r="Y140" s="168"/>
    </row>
    <row r="141" spans="2:39">
      <c r="B141" s="2"/>
      <c r="C141" s="1069" t="s">
        <v>544</v>
      </c>
      <c r="D141" s="1069"/>
      <c r="E141" s="1069"/>
      <c r="F141" s="1069"/>
      <c r="G141" s="1069"/>
      <c r="H141" s="1069"/>
      <c r="I141" s="1069"/>
      <c r="J141" s="1069"/>
      <c r="K141" s="1069"/>
      <c r="L141" s="1069"/>
      <c r="M141" s="1069"/>
      <c r="N141" s="1069"/>
      <c r="O141" s="1069"/>
      <c r="P141" s="178"/>
      <c r="Q141" s="181"/>
      <c r="R141" s="181"/>
      <c r="S141" s="168"/>
      <c r="T141" s="8"/>
      <c r="U141" s="1269"/>
      <c r="V141" s="1269"/>
      <c r="W141" s="1269"/>
      <c r="X141" s="1269"/>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69">
        <f>U143+U144</f>
        <v>0</v>
      </c>
      <c r="V142" s="1269"/>
      <c r="W142" s="1269"/>
      <c r="X142" s="1269"/>
      <c r="Y142" s="9" t="s">
        <v>479</v>
      </c>
    </row>
    <row r="143" spans="2:39" ht="25.5" customHeight="1">
      <c r="B143" s="2"/>
      <c r="E143" s="1132"/>
      <c r="F143" s="1132"/>
      <c r="G143" s="18" t="s">
        <v>457</v>
      </c>
      <c r="H143" s="1267">
        <v>120000</v>
      </c>
      <c r="I143" s="1267"/>
      <c r="J143" s="1" t="s">
        <v>501</v>
      </c>
      <c r="M143" s="28" t="s">
        <v>502</v>
      </c>
      <c r="N143" s="1103" t="s">
        <v>509</v>
      </c>
      <c r="O143" s="1134"/>
      <c r="P143" s="1134"/>
      <c r="Q143" s="1135">
        <f>U68</f>
        <v>0</v>
      </c>
      <c r="R143" s="1135"/>
      <c r="S143" s="168" t="s">
        <v>432</v>
      </c>
      <c r="T143" s="167" t="s">
        <v>190</v>
      </c>
      <c r="U143" s="1268">
        <f>H143*Q143</f>
        <v>0</v>
      </c>
      <c r="V143" s="1268"/>
      <c r="W143" s="1268"/>
      <c r="X143" s="1268"/>
      <c r="Y143" s="168" t="s">
        <v>191</v>
      </c>
    </row>
    <row r="144" spans="2:39" ht="25.5" customHeight="1">
      <c r="B144" s="2"/>
      <c r="E144" s="1132"/>
      <c r="F144" s="1132"/>
      <c r="G144" s="18" t="s">
        <v>457</v>
      </c>
      <c r="H144" s="1267">
        <v>30000</v>
      </c>
      <c r="I144" s="1267"/>
      <c r="J144" s="1" t="s">
        <v>496</v>
      </c>
      <c r="M144" s="28" t="s">
        <v>502</v>
      </c>
      <c r="N144" s="1103" t="s">
        <v>510</v>
      </c>
      <c r="O144" s="1134"/>
      <c r="P144" s="1134"/>
      <c r="Q144" s="1135">
        <f>U69</f>
        <v>0</v>
      </c>
      <c r="R144" s="1135"/>
      <c r="S144" s="168" t="s">
        <v>420</v>
      </c>
      <c r="T144" s="167" t="s">
        <v>190</v>
      </c>
      <c r="U144" s="1268">
        <f>H144*Q144</f>
        <v>0</v>
      </c>
      <c r="V144" s="1268"/>
      <c r="W144" s="1268"/>
      <c r="X144" s="1268"/>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69">
        <f>U147+U148</f>
        <v>0</v>
      </c>
      <c r="V146" s="1269"/>
      <c r="W146" s="1269"/>
      <c r="X146" s="1269"/>
      <c r="Y146" s="9" t="s">
        <v>479</v>
      </c>
    </row>
    <row r="147" spans="2:28" ht="27.75" customHeight="1">
      <c r="B147" s="2"/>
      <c r="E147" s="1132"/>
      <c r="F147" s="1132"/>
      <c r="G147" s="18" t="s">
        <v>457</v>
      </c>
      <c r="H147" s="1267">
        <v>20000</v>
      </c>
      <c r="I147" s="1267"/>
      <c r="J147" s="1" t="s">
        <v>501</v>
      </c>
      <c r="M147" s="28" t="s">
        <v>502</v>
      </c>
      <c r="N147" s="1103" t="s">
        <v>511</v>
      </c>
      <c r="O147" s="1134"/>
      <c r="P147" s="1134"/>
      <c r="Q147" s="1135">
        <f>U70</f>
        <v>0</v>
      </c>
      <c r="R147" s="1135"/>
      <c r="S147" s="168" t="s">
        <v>432</v>
      </c>
      <c r="T147" s="167" t="s">
        <v>190</v>
      </c>
      <c r="U147" s="1268">
        <f>H147*Q147</f>
        <v>0</v>
      </c>
      <c r="V147" s="1268"/>
      <c r="W147" s="1268"/>
      <c r="X147" s="1268"/>
      <c r="Y147" s="168" t="s">
        <v>191</v>
      </c>
    </row>
    <row r="148" spans="2:28" ht="27.75" customHeight="1">
      <c r="B148" s="2"/>
      <c r="E148" s="1132"/>
      <c r="F148" s="1132"/>
      <c r="G148" s="18" t="s">
        <v>457</v>
      </c>
      <c r="H148" s="1267">
        <v>5000</v>
      </c>
      <c r="I148" s="1267"/>
      <c r="J148" s="1" t="s">
        <v>496</v>
      </c>
      <c r="M148" s="28" t="s">
        <v>502</v>
      </c>
      <c r="N148" s="1103" t="s">
        <v>512</v>
      </c>
      <c r="O148" s="1134"/>
      <c r="P148" s="1134"/>
      <c r="Q148" s="1135">
        <f>U71</f>
        <v>0</v>
      </c>
      <c r="R148" s="1135"/>
      <c r="S148" s="168" t="s">
        <v>420</v>
      </c>
      <c r="T148" s="167" t="s">
        <v>190</v>
      </c>
      <c r="U148" s="1268">
        <f>H148*Q148</f>
        <v>0</v>
      </c>
      <c r="V148" s="1268"/>
      <c r="W148" s="1268"/>
      <c r="X148" s="1268"/>
      <c r="Y148" s="168" t="s">
        <v>191</v>
      </c>
    </row>
    <row r="149" spans="2:28" ht="8.25" customHeight="1">
      <c r="B149" s="2"/>
      <c r="C149" s="1119"/>
      <c r="D149" s="1119"/>
      <c r="E149" s="1119"/>
      <c r="F149" s="1119"/>
      <c r="G149" s="1119"/>
      <c r="H149" s="1119"/>
      <c r="I149" s="1119"/>
      <c r="J149" s="1119"/>
      <c r="K149" s="1119"/>
      <c r="L149" s="1119"/>
      <c r="M149" s="1119"/>
      <c r="N149" s="1119"/>
      <c r="O149" s="1119"/>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66" t="e">
        <f>IF(P160="〇",(U76+U105+U109+U114+U120+U121+U124+U130+U133+U137+U142+U146)*0.8,U76+U105+U109+U114+U120+U121+U124+U130+U133+U137+U142+U146)</f>
        <v>#VALUE!</v>
      </c>
      <c r="V151" s="1266"/>
      <c r="W151" s="1266"/>
      <c r="X151" s="1266"/>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20" t="s">
        <v>514</v>
      </c>
      <c r="C153" s="1121"/>
      <c r="D153" s="1121"/>
      <c r="E153" s="1121"/>
      <c r="F153" s="1121"/>
      <c r="G153" s="1121"/>
      <c r="H153" s="1121"/>
      <c r="I153" s="1124"/>
      <c r="J153" s="1124"/>
      <c r="K153" s="1124"/>
      <c r="L153" s="1124"/>
      <c r="M153" s="1124"/>
      <c r="N153" s="1125"/>
      <c r="O153" s="1125"/>
      <c r="P153" s="1125"/>
      <c r="Q153" s="1125"/>
      <c r="R153" s="1125"/>
      <c r="S153" s="32"/>
      <c r="T153" s="1126" t="s">
        <v>515</v>
      </c>
      <c r="U153" s="1127"/>
      <c r="V153" s="1127"/>
      <c r="W153" s="1127"/>
      <c r="X153" s="1127"/>
      <c r="Y153" s="1128"/>
    </row>
    <row r="154" spans="2:28" ht="30" customHeight="1" thickBot="1">
      <c r="B154" s="1122"/>
      <c r="C154" s="1123"/>
      <c r="D154" s="1123"/>
      <c r="E154" s="1123"/>
      <c r="F154" s="1123"/>
      <c r="G154" s="1123"/>
      <c r="H154" s="1129" t="s">
        <v>516</v>
      </c>
      <c r="I154" s="1130"/>
      <c r="J154" s="1130"/>
      <c r="K154" s="1130"/>
      <c r="L154" s="1130"/>
      <c r="M154" s="1130"/>
      <c r="N154" s="1131">
        <f>'第2号様式別紙2-3（臨床研修（医師）事業計画書）'!F10</f>
        <v>0</v>
      </c>
      <c r="O154" s="1131"/>
      <c r="P154" s="1131"/>
      <c r="Q154" s="1131"/>
      <c r="R154" s="1131"/>
      <c r="S154" s="9" t="s">
        <v>175</v>
      </c>
      <c r="T154" s="1108"/>
      <c r="U154" s="1109"/>
      <c r="V154" s="1109"/>
      <c r="W154" s="1109"/>
      <c r="X154" s="1109"/>
      <c r="Y154" s="1110"/>
      <c r="AB154" s="187" t="e">
        <f>U151</f>
        <v>#VALUE!</v>
      </c>
    </row>
    <row r="155" spans="2:28" ht="17.25" customHeight="1">
      <c r="B155" s="33"/>
      <c r="C155" s="34"/>
      <c r="D155" s="34"/>
      <c r="E155" s="34"/>
      <c r="F155" s="34"/>
      <c r="G155" s="34"/>
      <c r="H155" s="34"/>
      <c r="I155" s="34"/>
      <c r="J155" s="97" t="s">
        <v>545</v>
      </c>
      <c r="S155" s="9"/>
      <c r="T155" s="8" t="s">
        <v>478</v>
      </c>
      <c r="U155" s="1264">
        <f>ROUNDDOWN(IF(N154&gt;7200000,U151*0.8,0),0)</f>
        <v>0</v>
      </c>
      <c r="V155" s="1264"/>
      <c r="W155" s="1264"/>
      <c r="X155" s="1264"/>
      <c r="Y155" s="9" t="s">
        <v>479</v>
      </c>
      <c r="AB155" s="187">
        <f>U155</f>
        <v>0</v>
      </c>
    </row>
    <row r="156" spans="2:28" ht="28.5" customHeight="1">
      <c r="B156" s="11"/>
      <c r="C156" s="35"/>
      <c r="D156" s="35"/>
      <c r="E156" s="35"/>
      <c r="F156" s="35"/>
      <c r="G156" s="35"/>
      <c r="H156" s="1106" t="s">
        <v>546</v>
      </c>
      <c r="I156" s="1106"/>
      <c r="J156" s="1106"/>
      <c r="K156" s="1106"/>
      <c r="L156" s="1106"/>
      <c r="M156" s="1106"/>
      <c r="N156" s="1106"/>
      <c r="O156" s="1106"/>
      <c r="P156" s="1106"/>
      <c r="Q156" s="1106"/>
      <c r="R156" s="1106"/>
      <c r="S156" s="1107"/>
      <c r="T156" s="1108" t="s">
        <v>519</v>
      </c>
      <c r="U156" s="1109"/>
      <c r="V156" s="1109"/>
      <c r="W156" s="1109"/>
      <c r="X156" s="1109"/>
      <c r="Y156" s="1110"/>
      <c r="AB156" s="82">
        <f>U158</f>
        <v>0</v>
      </c>
    </row>
    <row r="157" spans="2:28" ht="30" customHeight="1">
      <c r="B157" s="1111" t="s">
        <v>520</v>
      </c>
      <c r="C157" s="1112"/>
      <c r="D157" s="1112"/>
      <c r="E157" s="1112"/>
      <c r="F157" s="1112"/>
      <c r="G157" s="1112"/>
      <c r="H157" s="1115"/>
      <c r="I157" s="1115"/>
      <c r="J157" s="1115"/>
      <c r="K157" s="36"/>
      <c r="L157" s="36"/>
      <c r="M157" s="36"/>
      <c r="N157" s="37"/>
      <c r="O157" s="37"/>
      <c r="P157" s="37"/>
      <c r="Q157" s="37"/>
      <c r="R157" s="37"/>
      <c r="S157" s="38"/>
      <c r="T157" s="1108"/>
      <c r="U157" s="1109"/>
      <c r="V157" s="1109"/>
      <c r="W157" s="1109"/>
      <c r="X157" s="1109"/>
      <c r="Y157" s="1110"/>
    </row>
    <row r="158" spans="2:28" ht="30" customHeight="1" thickBot="1">
      <c r="B158" s="1113"/>
      <c r="C158" s="1114"/>
      <c r="D158" s="1114"/>
      <c r="E158" s="1114"/>
      <c r="F158" s="1114"/>
      <c r="G158" s="1114"/>
      <c r="H158" s="1116"/>
      <c r="I158" s="1117"/>
      <c r="J158" s="1117"/>
      <c r="K158" s="1117"/>
      <c r="L158" s="1117"/>
      <c r="M158" s="1117"/>
      <c r="N158" s="1118"/>
      <c r="O158" s="1118"/>
      <c r="P158" s="1118"/>
      <c r="Q158" s="1118"/>
      <c r="R158" s="1118"/>
      <c r="S158" s="9" t="s">
        <v>384</v>
      </c>
      <c r="T158" s="8" t="s">
        <v>478</v>
      </c>
      <c r="U158" s="1264">
        <f>ROUNDDOWN(IF(AND(N154&gt;6300000,N154&lt;=7200000),U151*0.9,0),0)</f>
        <v>0</v>
      </c>
      <c r="V158" s="1264"/>
      <c r="W158" s="1264"/>
      <c r="X158" s="1264"/>
      <c r="Y158" s="9" t="s">
        <v>479</v>
      </c>
    </row>
    <row r="159" spans="2:28" ht="43.5" customHeight="1">
      <c r="B159" s="1102" t="s">
        <v>521</v>
      </c>
      <c r="C159" s="1103"/>
      <c r="D159" s="1103"/>
      <c r="E159" s="1103"/>
      <c r="F159" s="1103"/>
      <c r="G159" s="1103"/>
      <c r="H159" s="1103"/>
      <c r="I159" s="1103"/>
      <c r="J159" s="1103"/>
      <c r="K159" s="1103"/>
      <c r="L159" s="1103"/>
      <c r="M159" s="1103"/>
      <c r="N159" s="1103"/>
      <c r="O159" s="1103"/>
      <c r="P159" s="1103"/>
      <c r="Q159" s="1103"/>
      <c r="R159" s="1103"/>
      <c r="S159" s="1104"/>
      <c r="T159" s="8"/>
      <c r="U159" s="351"/>
      <c r="V159" s="351"/>
      <c r="W159" s="351"/>
      <c r="X159" s="351"/>
      <c r="Y159" s="9"/>
    </row>
    <row r="160" spans="2:28" ht="48" customHeight="1">
      <c r="B160" s="1102" t="s">
        <v>768</v>
      </c>
      <c r="C160" s="1103"/>
      <c r="D160" s="1103"/>
      <c r="E160" s="1103"/>
      <c r="F160" s="1103"/>
      <c r="G160" s="1103"/>
      <c r="H160" s="1103"/>
      <c r="I160" s="1103"/>
      <c r="J160" s="1103"/>
      <c r="K160" s="1103"/>
      <c r="L160" s="1103"/>
      <c r="M160" s="1103"/>
      <c r="N160" s="1103"/>
      <c r="O160" s="180"/>
      <c r="P160" s="1265"/>
      <c r="Q160" s="1265"/>
      <c r="R160" s="180"/>
      <c r="S160" s="541"/>
      <c r="T160" s="8"/>
      <c r="U160" s="351"/>
      <c r="V160" s="351"/>
      <c r="W160" s="351"/>
      <c r="X160" s="351"/>
      <c r="Y160" s="9"/>
    </row>
    <row r="161" spans="2:25" ht="9.6" customHeight="1">
      <c r="B161" s="610"/>
      <c r="C161" s="609"/>
      <c r="D161" s="609"/>
      <c r="E161" s="609"/>
      <c r="F161" s="609"/>
      <c r="G161" s="609"/>
      <c r="H161" s="609"/>
      <c r="I161" s="609"/>
      <c r="J161" s="609"/>
      <c r="K161" s="609"/>
      <c r="L161" s="609"/>
      <c r="M161" s="609"/>
      <c r="N161" s="609"/>
      <c r="O161" s="596"/>
      <c r="P161" s="765"/>
      <c r="Q161" s="765"/>
      <c r="R161" s="596"/>
      <c r="S161" s="597"/>
      <c r="T161" s="8"/>
      <c r="U161" s="351"/>
      <c r="V161" s="351"/>
      <c r="W161" s="351"/>
      <c r="X161" s="351"/>
      <c r="Y161" s="9"/>
    </row>
    <row r="162" spans="2:25" ht="48" customHeight="1">
      <c r="B162" s="1260" t="s">
        <v>769</v>
      </c>
      <c r="C162" s="1261"/>
      <c r="D162" s="1261"/>
      <c r="E162" s="1261"/>
      <c r="F162" s="1261"/>
      <c r="G162" s="1261"/>
      <c r="H162" s="1261"/>
      <c r="I162" s="1261"/>
      <c r="J162" s="1261"/>
      <c r="K162" s="1261"/>
      <c r="L162" s="1261"/>
      <c r="M162" s="1261"/>
      <c r="N162" s="1261"/>
      <c r="O162" s="41"/>
      <c r="P162" s="1262"/>
      <c r="Q162" s="1263"/>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B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62:N162"/>
    <mergeCell ref="P162:Q162"/>
    <mergeCell ref="B159:S159"/>
    <mergeCell ref="U155:X155"/>
    <mergeCell ref="H156:S156"/>
    <mergeCell ref="T156:Y157"/>
    <mergeCell ref="B157:G158"/>
    <mergeCell ref="H157:J157"/>
    <mergeCell ref="H158:M158"/>
    <mergeCell ref="N158:R158"/>
    <mergeCell ref="U158:X158"/>
    <mergeCell ref="P160:Q160"/>
    <mergeCell ref="B160:N160"/>
  </mergeCells>
  <phoneticPr fontId="4"/>
  <conditionalFormatting sqref="C112">
    <cfRule type="containsBlanks" dxfId="113" priority="19">
      <formula>LEN(TRIM(C112))=0</formula>
    </cfRule>
  </conditionalFormatting>
  <conditionalFormatting sqref="C114">
    <cfRule type="containsBlanks" dxfId="112" priority="18">
      <formula>LEN(TRIM(C114))=0</formula>
    </cfRule>
  </conditionalFormatting>
  <conditionalFormatting sqref="C118">
    <cfRule type="containsBlanks" dxfId="111" priority="17">
      <formula>LEN(TRIM(C118))=0</formula>
    </cfRule>
  </conditionalFormatting>
  <conditionalFormatting sqref="C121">
    <cfRule type="containsBlanks" dxfId="110" priority="16">
      <formula>LEN(TRIM(C121))=0</formula>
    </cfRule>
  </conditionalFormatting>
  <conditionalFormatting sqref="F48 B48">
    <cfRule type="containsBlanks" dxfId="109" priority="13">
      <formula>LEN(TRIM(B48))=0</formula>
    </cfRule>
  </conditionalFormatting>
  <conditionalFormatting sqref="I7">
    <cfRule type="containsBlanks" dxfId="107" priority="22" stopIfTrue="1">
      <formula>LEN(TRIM(I7))=0</formula>
    </cfRule>
  </conditionalFormatting>
  <conditionalFormatting sqref="J39:M40 U39:X40">
    <cfRule type="containsBlanks" dxfId="105" priority="25">
      <formula>LEN(TRIM(J39))=0</formula>
    </cfRule>
  </conditionalFormatting>
  <conditionalFormatting sqref="K76 N76">
    <cfRule type="containsBlanks" dxfId="103" priority="20" stopIfTrue="1">
      <formula>LEN(TRIM(K76))=0</formula>
    </cfRule>
  </conditionalFormatting>
  <conditionalFormatting sqref="N158:R158">
    <cfRule type="containsBlanks" dxfId="102" priority="26">
      <formula>LEN(TRIM(N158))=0</formula>
    </cfRule>
  </conditionalFormatting>
  <conditionalFormatting sqref="N6:Y6">
    <cfRule type="containsBlanks" dxfId="101" priority="23" stopIfTrue="1">
      <formula>LEN(TRIM(N6))=0</formula>
    </cfRule>
  </conditionalFormatting>
  <conditionalFormatting sqref="O127:P127">
    <cfRule type="containsBlanks" dxfId="100" priority="15">
      <formula>LEN(TRIM(O127))=0</formula>
    </cfRule>
  </conditionalFormatting>
  <conditionalFormatting sqref="P160:Q160">
    <cfRule type="containsBlanks" dxfId="99" priority="27">
      <formula>LEN(TRIM(P160))=0</formula>
    </cfRule>
  </conditionalFormatting>
  <conditionalFormatting sqref="P162:Q162">
    <cfRule type="containsBlanks" dxfId="98" priority="1">
      <formula>LEN(TRIM(P162))=0</formula>
    </cfRule>
  </conditionalFormatting>
  <conditionalFormatting sqref="V59:Y62">
    <cfRule type="containsBlanks" dxfId="95" priority="21" stopIfTrue="1">
      <formula>LEN(TRIM(V59))=0</formula>
    </cfRule>
  </conditionalFormatting>
  <dataValidations count="7">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C00-000000000000}">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C00-000001000000}">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C00-00000200000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C00-000003000000}">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C00-000004000000}">
      <formula1>$AA$1</formula1>
    </dataValidation>
    <dataValidation type="list" allowBlank="1" showInputMessage="1" showErrorMessage="1" sqref="P160:Q160" xr:uid="{13CE3E18-E5BD-4EE2-8B77-CCEDB56DE888}">
      <formula1>"○"</formula1>
    </dataValidation>
    <dataValidation type="list" allowBlank="1" showInputMessage="1" showErrorMessage="1" sqref="P162:Q162" xr:uid="{FE7B30E7-7A0C-46E6-8F92-31273080FDB1}">
      <formula1>"〇"</formula1>
    </dataValidation>
  </dataValidations>
  <pageMargins left="0.70866141732283472" right="0.70866141732283472" top="0.78740157480314965" bottom="0" header="0.31496062992125984" footer="0.31496062992125984"/>
  <pageSetup paperSize="9" scale="92" fitToHeight="0" orientation="portrait" blackAndWhite="1" r:id="rId1"/>
  <rowBreaks count="3" manualBreakCount="3">
    <brk id="56" max="24" man="1"/>
    <brk id="71" max="24" man="1"/>
    <brk id="123" max="24" man="1"/>
  </rowBreaks>
  <extLst>
    <ext xmlns:x14="http://schemas.microsoft.com/office/spreadsheetml/2009/9/main" uri="{78C0D931-6437-407d-A8EE-F0AAD7539E65}">
      <x14:conditionalFormattings>
        <x14:conditionalFormatting xmlns:xm="http://schemas.microsoft.com/office/excel/2006/main">
          <x14:cfRule type="expression" priority="2" id="{5E7BC460-E037-4B74-AFC2-125740612B02}">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5" id="{AD0C3BEC-0446-45D8-ABA3-0E357631DEE2}">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2" id="{EB463EBC-5912-4533-A61F-6D127AD780E6}">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9" id="{DF5F230F-B98E-4536-BE7B-E626BE2CEE1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11" id="{63B4D6AF-1571-4A56-87D9-18957E94CD4F}">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6D76B9CD-D2A5-4433-A75C-E9B8D578AF81}">
            <xm:f>IF('第2号様式別紙2-1（臨床研修（医師）事業計画書）附表A2'!AI17="入力不可",TRUE,FALSE)</xm:f>
            <x14:dxf>
              <fill>
                <patternFill>
                  <bgColor theme="1"/>
                </patternFill>
              </fill>
            </x14:dxf>
          </x14:cfRule>
          <xm:sqref>U40:X40</xm:sqref>
        </x14:conditionalFormatting>
        <x14:conditionalFormatting xmlns:xm="http://schemas.microsoft.com/office/excel/2006/main">
          <x14:cfRule type="expression" priority="10" id="{1FF21309-B29F-4DCE-A40C-2F27D46EA4F7}">
            <xm:f>IF('第2号様式別紙2-1（臨床研修（医師）事業計画書）附表A2'!AI17="入力不可",TRUE,FALSE)</xm:f>
            <x14:dxf>
              <fill>
                <patternFill>
                  <bgColor theme="1"/>
                </patternFill>
              </fill>
            </x14:dxf>
          </x14:cfRule>
          <xm:sqref>AI41</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992189F7-0E63-46C2-AADA-6943C5BAAB62}">
          <x14:formula1>
            <xm:f>IF('第2号様式別紙2-1（臨床研修（医師）事業計画書）附表A1'!AI17="入力不可",FALSE,TRUE)</xm:f>
          </x14:formula1>
          <xm:sqref>J39:M39</xm:sqref>
        </x14:dataValidation>
        <x14:dataValidation type="custom" allowBlank="1" showInputMessage="1" showErrorMessage="1" xr:uid="{7306EEA7-8307-4E2B-BD53-FB64426B37D6}">
          <x14:formula1>
            <xm:f>IF('第2号様式別紙2-1（臨床研修（医師）事業計画書）附表A1'!AI17="入力不可",FALSE,TRUE)</xm:f>
          </x14:formula1>
          <xm:sqref>U39:X39</xm:sqref>
        </x14:dataValidation>
        <x14:dataValidation type="custom" allowBlank="1" showInputMessage="1" showErrorMessage="1" xr:uid="{492F96F8-55B7-4173-A84D-FB38078EEA20}">
          <x14:formula1>
            <xm:f>IF('第2号様式別紙2-1（臨床研修（医師）事業計画書）附表A1'!AI17="入力不可",FALSE,TRUE)</xm:f>
          </x14:formula1>
          <xm:sqref>B48:D48</xm:sqref>
        </x14:dataValidation>
        <x14:dataValidation type="custom" allowBlank="1" showInputMessage="1" showErrorMessage="1" xr:uid="{37C939DF-8336-4AC0-80B9-12B56B34E22C}">
          <x14:formula1>
            <xm:f>IF('第2号様式別紙2-1（臨床研修（医師）事業計画書）附表A2'!AI17="入力不可",FALSE,TRUE)</xm:f>
          </x14:formula1>
          <xm:sqref>J40:M40</xm:sqref>
        </x14:dataValidation>
        <x14:dataValidation type="custom" allowBlank="1" showInputMessage="1" showErrorMessage="1" xr:uid="{021E039F-B4EA-431E-9485-D4C8670F249D}">
          <x14:formula1>
            <xm:f>IF('第2号様式別紙2-1（臨床研修（医師）事業計画書）附表A2'!AI17="入力不可",FALSE,TRUE)</xm:f>
          </x14:formula1>
          <xm:sqref>U40:X40</xm:sqref>
        </x14:dataValidation>
        <x14:dataValidation type="custom" allowBlank="1" showInputMessage="1" showErrorMessage="1" xr:uid="{794B224E-382A-43CC-A88B-FDF121EEE4F7}">
          <x14:formula1>
            <xm:f>IF('第2号様式別紙2-1（臨床研修（医師）事業計画書）附表A2'!AI17="入力不可",FALSE,TRUE)</xm:f>
          </x14:formula1>
          <xm:sqref>F48:H48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N165"/>
  <sheetViews>
    <sheetView view="pageBreakPreview" zoomScaleNormal="100" zoomScaleSheetLayoutView="100" workbookViewId="0">
      <selection activeCell="A23" sqref="A23"/>
    </sheetView>
  </sheetViews>
  <sheetFormatPr defaultColWidth="3.6640625" defaultRowHeight="13.2"/>
  <cols>
    <col min="1" max="1" width="4.33203125" style="1" customWidth="1"/>
    <col min="2" max="8" width="3.6640625" style="1" customWidth="1"/>
    <col min="9" max="9" width="4.44140625" style="1" customWidth="1"/>
    <col min="10" max="17" width="3.6640625" style="1" customWidth="1"/>
    <col min="18" max="18" width="5.664062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548</v>
      </c>
      <c r="B1" s="298"/>
      <c r="AA1" s="1" t="s">
        <v>370</v>
      </c>
    </row>
    <row r="2" spans="1:29" ht="9" customHeight="1"/>
    <row r="3" spans="1:29" ht="18.75" customHeight="1">
      <c r="A3" s="851" t="s">
        <v>549</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9" ht="9" customHeight="1"/>
    <row r="5" spans="1:29" ht="18.75" customHeight="1">
      <c r="L5" s="10"/>
      <c r="N5" s="73" t="s">
        <v>372</v>
      </c>
    </row>
    <row r="6" spans="1:29" ht="18.75" customHeight="1">
      <c r="N6" s="1256"/>
      <c r="O6" s="1256"/>
      <c r="P6" s="1256"/>
      <c r="Q6" s="1256"/>
      <c r="R6" s="1256"/>
      <c r="S6" s="1256"/>
      <c r="T6" s="1256"/>
      <c r="U6" s="1256"/>
      <c r="V6" s="1256"/>
      <c r="W6" s="1256"/>
      <c r="X6" s="1256"/>
      <c r="Y6" s="1256"/>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9"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9"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9" ht="15" customHeight="1">
      <c r="B15" s="74" t="s">
        <v>383</v>
      </c>
      <c r="C15" s="53"/>
      <c r="D15" s="53"/>
      <c r="E15" s="53"/>
      <c r="F15" s="53"/>
      <c r="G15" s="53"/>
      <c r="H15" s="53"/>
      <c r="I15" s="53"/>
      <c r="J15" s="53"/>
      <c r="K15" s="53"/>
      <c r="L15" s="53"/>
      <c r="M15" s="1253">
        <f>'第2号様式別紙2-1（臨床研修（医師）事業計画書）'!D8</f>
        <v>0</v>
      </c>
      <c r="N15" s="1254"/>
      <c r="O15" s="1254"/>
      <c r="P15" s="342" t="s">
        <v>384</v>
      </c>
      <c r="Q15" s="1253">
        <f>'第2号様式別紙2-1（臨床研修（医師）事業計画書）'!D21</f>
        <v>0</v>
      </c>
      <c r="R15" s="1254"/>
      <c r="S15" s="1254"/>
      <c r="T15" s="23" t="s">
        <v>384</v>
      </c>
      <c r="U15" s="51" t="s">
        <v>385</v>
      </c>
      <c r="V15" s="1255">
        <f>SUM(M15+Q15)</f>
        <v>0</v>
      </c>
      <c r="W15" s="1255"/>
      <c r="X15" s="1255"/>
      <c r="Y15" s="23" t="s">
        <v>386</v>
      </c>
    </row>
    <row r="16" spans="1:29" ht="15" customHeight="1">
      <c r="B16" s="74" t="s">
        <v>387</v>
      </c>
      <c r="C16" s="53"/>
      <c r="D16" s="53"/>
      <c r="E16" s="53"/>
      <c r="F16" s="53"/>
      <c r="G16" s="53"/>
      <c r="H16" s="53"/>
      <c r="I16" s="53"/>
      <c r="J16" s="53"/>
      <c r="K16" s="53"/>
      <c r="L16" s="53"/>
      <c r="M16" s="1253">
        <f>'第2号様式別紙2-1（臨床研修（医師）事業計画書）'!E8</f>
        <v>0</v>
      </c>
      <c r="N16" s="1254"/>
      <c r="O16" s="1254"/>
      <c r="P16" s="342" t="s">
        <v>384</v>
      </c>
      <c r="Q16" s="1253">
        <f>'第2号様式別紙2-1（臨床研修（医師）事業計画書）'!E21</f>
        <v>0</v>
      </c>
      <c r="R16" s="1254"/>
      <c r="S16" s="1254"/>
      <c r="T16" s="23" t="s">
        <v>384</v>
      </c>
      <c r="U16" s="149"/>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342" t="s">
        <v>384</v>
      </c>
      <c r="Q17" s="1304">
        <f>SUM(Q15:S16)</f>
        <v>0</v>
      </c>
      <c r="R17" s="1299"/>
      <c r="S17" s="1299"/>
      <c r="T17" s="343" t="s">
        <v>384</v>
      </c>
      <c r="U17" s="344" t="s">
        <v>389</v>
      </c>
      <c r="V17" s="1299">
        <f>SUM(V15:X16)</f>
        <v>0</v>
      </c>
      <c r="W17" s="1299"/>
      <c r="X17" s="1299"/>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394" t="s">
        <v>770</v>
      </c>
      <c r="C19" s="394"/>
      <c r="D19" s="394"/>
      <c r="E19" s="394"/>
      <c r="F19" s="394"/>
      <c r="G19" s="394"/>
      <c r="H19" s="394"/>
      <c r="I19" s="394"/>
      <c r="J19" s="394"/>
      <c r="K19" s="394"/>
      <c r="L19" s="394"/>
      <c r="M19" s="394"/>
      <c r="N19" s="363"/>
      <c r="O19" s="363"/>
      <c r="P19" s="363"/>
      <c r="Q19" s="363"/>
      <c r="R19" s="363"/>
      <c r="S19" s="363"/>
      <c r="T19" s="363"/>
      <c r="U19" s="363"/>
      <c r="V19" s="363"/>
      <c r="W19" s="363"/>
      <c r="X19" s="363"/>
      <c r="Y19" s="363"/>
    </row>
    <row r="20" spans="1:25" ht="12" customHeight="1">
      <c r="B20" s="1289" t="s">
        <v>526</v>
      </c>
      <c r="C20" s="1290"/>
      <c r="D20" s="1290"/>
      <c r="E20" s="1290"/>
      <c r="F20" s="1290"/>
      <c r="G20" s="1290"/>
      <c r="H20" s="1290"/>
      <c r="I20" s="1290"/>
      <c r="J20" s="1290"/>
      <c r="K20" s="1290"/>
      <c r="L20" s="1290"/>
      <c r="M20" s="1290"/>
      <c r="N20" s="1290"/>
      <c r="O20" s="1290"/>
      <c r="P20" s="1290"/>
      <c r="Q20" s="1290"/>
      <c r="R20" s="1290"/>
      <c r="S20" s="1290"/>
      <c r="T20" s="1290"/>
      <c r="U20" s="1290"/>
      <c r="V20" s="1290"/>
      <c r="W20" s="1290"/>
      <c r="X20" s="1290"/>
      <c r="Y20" s="1290"/>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8">
        <f>M17</f>
        <v>0</v>
      </c>
      <c r="K25" s="1249"/>
      <c r="L25" s="1249"/>
      <c r="M25" s="1249"/>
      <c r="N25" s="57" t="s">
        <v>386</v>
      </c>
      <c r="O25" s="74" t="s">
        <v>396</v>
      </c>
      <c r="P25" s="53"/>
      <c r="Q25" s="53"/>
      <c r="R25" s="57"/>
      <c r="S25" s="94" t="s">
        <v>397</v>
      </c>
      <c r="T25" s="1294">
        <f>ROUND(J25/12,3)</f>
        <v>0</v>
      </c>
      <c r="U25" s="1294"/>
      <c r="V25" s="1294"/>
      <c r="W25" s="1294"/>
      <c r="X25" s="1294"/>
      <c r="Y25" s="57" t="s">
        <v>386</v>
      </c>
    </row>
    <row r="26" spans="1:25" ht="15" customHeight="1">
      <c r="B26" s="74" t="s">
        <v>398</v>
      </c>
      <c r="C26" s="75"/>
      <c r="D26" s="75"/>
      <c r="E26" s="75"/>
      <c r="F26" s="75"/>
      <c r="G26" s="75"/>
      <c r="H26" s="75"/>
      <c r="I26" s="76"/>
      <c r="J26" s="1248">
        <f>Q17</f>
        <v>0</v>
      </c>
      <c r="K26" s="1249"/>
      <c r="L26" s="1249"/>
      <c r="M26" s="1249"/>
      <c r="N26" s="57" t="s">
        <v>386</v>
      </c>
      <c r="O26" s="74" t="s">
        <v>396</v>
      </c>
      <c r="P26" s="53"/>
      <c r="Q26" s="53"/>
      <c r="R26" s="57"/>
      <c r="S26" s="94" t="s">
        <v>399</v>
      </c>
      <c r="T26" s="1294">
        <f>ROUND(J26/12,3)</f>
        <v>0</v>
      </c>
      <c r="U26" s="1294"/>
      <c r="V26" s="1294"/>
      <c r="W26" s="1294"/>
      <c r="X26" s="1294"/>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302">
        <f>SUM(T25:X26)</f>
        <v>0</v>
      </c>
      <c r="V27" s="1251"/>
      <c r="W27" s="1251"/>
      <c r="X27" s="1251"/>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303">
        <f>ROUND(IF(T25=0,IF(J26=0,0,T26),IF(J26=0,T25,(T25+T26)/2)),0)</f>
        <v>0</v>
      </c>
      <c r="V28" s="1243"/>
      <c r="W28" s="1243"/>
      <c r="X28" s="1243"/>
      <c r="Y28" s="57" t="s">
        <v>384</v>
      </c>
    </row>
    <row r="29" spans="1:25" ht="9" customHeight="1"/>
    <row r="30" spans="1:25" ht="15" customHeight="1">
      <c r="B30" s="1" t="s">
        <v>402</v>
      </c>
      <c r="T30" s="19"/>
    </row>
    <row r="31" spans="1:25" ht="15" customHeight="1">
      <c r="B31" s="74" t="s">
        <v>395</v>
      </c>
      <c r="C31" s="75"/>
      <c r="D31" s="75"/>
      <c r="E31" s="75"/>
      <c r="F31" s="75"/>
      <c r="G31" s="75"/>
      <c r="H31" s="75"/>
      <c r="I31" s="76"/>
      <c r="J31" s="1242">
        <f>M15</f>
        <v>0</v>
      </c>
      <c r="K31" s="1243"/>
      <c r="L31" s="1243"/>
      <c r="M31" s="1243"/>
      <c r="N31" s="57" t="s">
        <v>386</v>
      </c>
      <c r="O31" s="74" t="s">
        <v>396</v>
      </c>
      <c r="P31" s="53"/>
      <c r="Q31" s="53"/>
      <c r="R31" s="57"/>
      <c r="S31" s="94" t="s">
        <v>403</v>
      </c>
      <c r="T31" s="1294">
        <f>ROUND(J31/12,3)</f>
        <v>0</v>
      </c>
      <c r="U31" s="1294"/>
      <c r="V31" s="1294"/>
      <c r="W31" s="1294"/>
      <c r="X31" s="1294"/>
      <c r="Y31" s="57" t="s">
        <v>386</v>
      </c>
    </row>
    <row r="32" spans="1:25" ht="15" customHeight="1">
      <c r="B32" s="74" t="s">
        <v>398</v>
      </c>
      <c r="C32" s="75"/>
      <c r="D32" s="75"/>
      <c r="E32" s="75"/>
      <c r="F32" s="75"/>
      <c r="G32" s="75"/>
      <c r="H32" s="75"/>
      <c r="I32" s="76"/>
      <c r="J32" s="1242">
        <f>Q15</f>
        <v>0</v>
      </c>
      <c r="K32" s="1243"/>
      <c r="L32" s="1243"/>
      <c r="M32" s="1243"/>
      <c r="N32" s="57" t="s">
        <v>386</v>
      </c>
      <c r="O32" s="74" t="s">
        <v>396</v>
      </c>
      <c r="P32" s="53"/>
      <c r="Q32" s="53"/>
      <c r="R32" s="57"/>
      <c r="S32" s="94" t="s">
        <v>404</v>
      </c>
      <c r="T32" s="1294">
        <f>ROUND(J32/12,3)</f>
        <v>0</v>
      </c>
      <c r="U32" s="1294"/>
      <c r="V32" s="1294"/>
      <c r="W32" s="1294"/>
      <c r="X32" s="1294"/>
      <c r="Y32" s="57" t="s">
        <v>386</v>
      </c>
    </row>
    <row r="33" spans="1:34" ht="12" customHeight="1">
      <c r="B33" s="1245" t="s">
        <v>405</v>
      </c>
      <c r="C33" s="1245"/>
      <c r="D33" s="1245"/>
      <c r="E33" s="1245"/>
      <c r="F33" s="1245"/>
      <c r="G33" s="1245"/>
      <c r="H33" s="1245"/>
      <c r="I33" s="1245"/>
      <c r="J33" s="1245"/>
      <c r="K33" s="1245"/>
      <c r="L33" s="1245"/>
      <c r="M33" s="1245"/>
      <c r="N33" s="1245"/>
      <c r="O33" s="1245"/>
      <c r="P33" s="1245"/>
      <c r="Q33" s="1245"/>
      <c r="R33" s="1245"/>
      <c r="S33" s="1245"/>
      <c r="T33" s="1245"/>
      <c r="U33" s="1245"/>
      <c r="V33" s="1245"/>
      <c r="W33" s="1245"/>
      <c r="X33" s="1245"/>
      <c r="Y33" s="1245"/>
    </row>
    <row r="34" spans="1:34" ht="12" customHeight="1">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row>
    <row r="35" spans="1:34" ht="12" customHeight="1">
      <c r="B35" s="1246" t="s">
        <v>406</v>
      </c>
      <c r="C35" s="1246"/>
      <c r="D35" s="1246"/>
      <c r="E35" s="1246"/>
      <c r="F35" s="1246"/>
      <c r="G35" s="1246"/>
      <c r="H35" s="1246"/>
      <c r="I35" s="1246"/>
      <c r="J35" s="1246"/>
      <c r="K35" s="1246"/>
      <c r="L35" s="1246"/>
      <c r="M35" s="1246"/>
      <c r="N35" s="1246"/>
      <c r="O35" s="1246"/>
      <c r="P35" s="1246"/>
      <c r="Q35" s="1246"/>
      <c r="R35" s="1246"/>
      <c r="S35" s="1246"/>
      <c r="T35" s="1246"/>
      <c r="U35" s="1246"/>
      <c r="V35" s="1246"/>
      <c r="W35" s="1246"/>
      <c r="X35" s="1246"/>
      <c r="Y35" s="1246"/>
    </row>
    <row r="36" spans="1:34" ht="12" customHeight="1">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row>
    <row r="37" spans="1:34" ht="9" customHeight="1">
      <c r="A37" s="73"/>
    </row>
    <row r="38" spans="1:34" ht="15" customHeight="1">
      <c r="A38" s="1" t="s">
        <v>407</v>
      </c>
      <c r="AH38" s="1" t="b">
        <f>IF('第2号様式別紙2-1（臨床研修（医師）事業計画書）附表A2'!AI17="入力不可",FALSE,TRUE)</f>
        <v>1</v>
      </c>
    </row>
    <row r="39" spans="1:34" ht="15" customHeight="1">
      <c r="B39" s="74" t="s">
        <v>408</v>
      </c>
      <c r="C39" s="75"/>
      <c r="D39" s="75"/>
      <c r="E39" s="75"/>
      <c r="F39" s="75"/>
      <c r="G39" s="75"/>
      <c r="H39" s="75"/>
      <c r="I39" s="76"/>
      <c r="J39" s="1224"/>
      <c r="K39" s="1225"/>
      <c r="L39" s="1225"/>
      <c r="M39" s="1225"/>
      <c r="N39" s="57" t="s">
        <v>386</v>
      </c>
      <c r="O39" s="77" t="s">
        <v>409</v>
      </c>
      <c r="P39" s="53"/>
      <c r="Q39" s="53"/>
      <c r="R39" s="53"/>
      <c r="S39" s="133"/>
      <c r="T39" s="345"/>
      <c r="U39" s="1297"/>
      <c r="V39" s="1298"/>
      <c r="W39" s="1298"/>
      <c r="X39" s="1298"/>
      <c r="Y39" s="57" t="s">
        <v>386</v>
      </c>
    </row>
    <row r="40" spans="1:34" ht="15" customHeight="1">
      <c r="B40" s="74" t="s">
        <v>410</v>
      </c>
      <c r="C40" s="75"/>
      <c r="D40" s="75"/>
      <c r="E40" s="75"/>
      <c r="F40" s="75"/>
      <c r="G40" s="75"/>
      <c r="H40" s="75"/>
      <c r="I40" s="76"/>
      <c r="J40" s="1224"/>
      <c r="K40" s="1225"/>
      <c r="L40" s="1225"/>
      <c r="M40" s="1225"/>
      <c r="N40" s="57" t="s">
        <v>386</v>
      </c>
      <c r="O40" s="77" t="s">
        <v>411</v>
      </c>
      <c r="P40" s="53"/>
      <c r="Q40" s="53"/>
      <c r="R40" s="53"/>
      <c r="S40" s="133"/>
      <c r="T40" s="345"/>
      <c r="U40" s="1297"/>
      <c r="V40" s="1298"/>
      <c r="W40" s="1298"/>
      <c r="X40" s="1298"/>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300">
        <f>SUM(U39:X40)</f>
        <v>0</v>
      </c>
      <c r="V41" s="1229"/>
      <c r="W41" s="1229"/>
      <c r="X41" s="1229"/>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301" t="e">
        <f>ROUNDDOWN(U41/(J39+J40),3)</f>
        <v>#DIV/0!</v>
      </c>
      <c r="V42" s="1231"/>
      <c r="W42" s="1231"/>
      <c r="X42" s="1231"/>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232" t="s">
        <v>413</v>
      </c>
      <c r="C44" s="1232"/>
      <c r="D44" s="1232"/>
      <c r="E44" s="1232"/>
      <c r="F44" s="1232"/>
      <c r="G44" s="1232"/>
      <c r="H44" s="1232"/>
      <c r="I44" s="1232"/>
      <c r="J44" s="1232"/>
      <c r="K44" s="1232"/>
      <c r="L44" s="1232"/>
      <c r="M44" s="1232"/>
      <c r="N44" s="1232"/>
      <c r="O44" s="1232"/>
      <c r="P44" s="1232"/>
      <c r="Q44" s="1232"/>
      <c r="R44" s="1232"/>
      <c r="S44" s="1232"/>
      <c r="T44" s="1232"/>
      <c r="U44" s="1232"/>
      <c r="V44" s="1232"/>
      <c r="W44" s="1232"/>
      <c r="X44" s="1232"/>
      <c r="Y44" s="1232"/>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91" t="s">
        <v>380</v>
      </c>
      <c r="C47" s="1292"/>
      <c r="D47" s="1292"/>
      <c r="E47" s="1293"/>
      <c r="F47" s="1291" t="s">
        <v>381</v>
      </c>
      <c r="G47" s="1292"/>
      <c r="H47" s="1292"/>
      <c r="I47" s="1293"/>
      <c r="J47" s="1291" t="s">
        <v>382</v>
      </c>
      <c r="K47" s="1292"/>
      <c r="L47" s="1292"/>
      <c r="M47" s="1292"/>
      <c r="N47" s="1293"/>
      <c r="O47" s="492"/>
      <c r="P47" s="363"/>
      <c r="Q47" s="363"/>
      <c r="R47" s="363"/>
      <c r="S47" s="363"/>
      <c r="T47" s="363"/>
      <c r="U47" s="363"/>
      <c r="V47" s="363"/>
      <c r="W47" s="363"/>
      <c r="X47" s="363"/>
      <c r="Y47" s="363"/>
    </row>
    <row r="48" spans="1:34" ht="15" customHeight="1">
      <c r="B48" s="1286"/>
      <c r="C48" s="1287"/>
      <c r="D48" s="1287"/>
      <c r="E48" s="495" t="s">
        <v>384</v>
      </c>
      <c r="F48" s="1286"/>
      <c r="G48" s="1287"/>
      <c r="H48" s="1287"/>
      <c r="I48" s="496" t="s">
        <v>384</v>
      </c>
      <c r="J48" s="497" t="s">
        <v>416</v>
      </c>
      <c r="K48" s="1288">
        <f>B48+F48</f>
        <v>0</v>
      </c>
      <c r="L48" s="1288"/>
      <c r="M48" s="1288"/>
      <c r="N48" s="496" t="s">
        <v>384</v>
      </c>
      <c r="O48" s="492"/>
      <c r="P48" s="363"/>
      <c r="Q48" s="363"/>
      <c r="R48" s="363"/>
      <c r="S48" s="363"/>
      <c r="T48" s="363"/>
      <c r="U48" s="363"/>
      <c r="V48" s="363"/>
      <c r="W48" s="363"/>
      <c r="X48" s="363"/>
      <c r="Y48" s="363"/>
    </row>
    <row r="49" spans="1:40" ht="12" customHeight="1">
      <c r="B49" s="394" t="s">
        <v>527</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770</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89" t="s">
        <v>526</v>
      </c>
      <c r="C51" s="1290"/>
      <c r="D51" s="1290"/>
      <c r="E51" s="1290"/>
      <c r="F51" s="1290"/>
      <c r="G51" s="1290"/>
      <c r="H51" s="1290"/>
      <c r="I51" s="1290"/>
      <c r="J51" s="1290"/>
      <c r="K51" s="1290"/>
      <c r="L51" s="1290"/>
      <c r="M51" s="1290"/>
      <c r="N51" s="1290"/>
      <c r="O51" s="1290"/>
      <c r="P51" s="1290"/>
      <c r="Q51" s="1290"/>
      <c r="R51" s="1290"/>
      <c r="S51" s="1290"/>
      <c r="T51" s="1290"/>
      <c r="U51" s="1290"/>
      <c r="V51" s="1290"/>
      <c r="W51" s="1290"/>
      <c r="X51" s="1290"/>
      <c r="Y51" s="1290"/>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528</v>
      </c>
    </row>
    <row r="55" spans="1:40" ht="15" customHeight="1">
      <c r="P55" s="93"/>
      <c r="Q55" s="1210" t="s">
        <v>418</v>
      </c>
      <c r="R55" s="1211"/>
      <c r="S55" s="1212"/>
      <c r="T55" s="94" t="s">
        <v>419</v>
      </c>
      <c r="U55" s="1213">
        <f>'第2号様式別紙2-2（臨床研修（医師）事業計画書）'!F36</f>
        <v>0</v>
      </c>
      <c r="V55" s="1213"/>
      <c r="W55" s="1213"/>
      <c r="X55" s="1213"/>
      <c r="Y55" s="57" t="s">
        <v>420</v>
      </c>
    </row>
    <row r="56" spans="1:40" ht="15" customHeight="1">
      <c r="Q56" s="19"/>
      <c r="R56" s="19"/>
      <c r="S56" s="19"/>
      <c r="T56" s="19"/>
    </row>
    <row r="57" spans="1:40" ht="15" customHeight="1">
      <c r="A57" s="1" t="s">
        <v>421</v>
      </c>
      <c r="V57" s="1214" t="s">
        <v>422</v>
      </c>
      <c r="W57" s="1214"/>
      <c r="X57" s="1214" t="s">
        <v>423</v>
      </c>
      <c r="Y57" s="1214"/>
    </row>
    <row r="58" spans="1:40" ht="15" customHeight="1">
      <c r="V58" s="1214"/>
      <c r="W58" s="1214"/>
      <c r="X58" s="1214"/>
      <c r="Y58" s="1214"/>
    </row>
    <row r="59" spans="1:40"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40"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40"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40"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40" ht="24.9" customHeight="1">
      <c r="A63" s="1119" t="s">
        <v>529</v>
      </c>
      <c r="B63" s="1119"/>
      <c r="C63" s="1119"/>
      <c r="D63" s="1119"/>
      <c r="E63" s="1119"/>
      <c r="F63" s="1119"/>
      <c r="G63" s="1119"/>
      <c r="H63" s="1119"/>
      <c r="I63" s="1119"/>
      <c r="J63" s="1119"/>
      <c r="K63" s="1119"/>
      <c r="L63" s="1119"/>
      <c r="M63" s="1119"/>
      <c r="N63" s="949" t="s">
        <v>429</v>
      </c>
      <c r="O63" s="909"/>
      <c r="P63" s="1178" t="s">
        <v>430</v>
      </c>
      <c r="Q63" s="1179"/>
      <c r="R63" s="1179"/>
      <c r="S63" s="1180"/>
      <c r="T63" s="149" t="s">
        <v>431</v>
      </c>
      <c r="U63" s="1181">
        <f>'第2号様式別紙2-1（臨床研修（医師）事業計画書）'!E42</f>
        <v>0</v>
      </c>
      <c r="V63" s="1182"/>
      <c r="W63" s="1182"/>
      <c r="X63" s="1183"/>
      <c r="Y63" s="57" t="s">
        <v>432</v>
      </c>
    </row>
    <row r="64" spans="1:40" ht="24.9" customHeight="1">
      <c r="A64" s="1119"/>
      <c r="B64" s="1119"/>
      <c r="C64" s="1119"/>
      <c r="D64" s="1119"/>
      <c r="E64" s="1119"/>
      <c r="F64" s="1119"/>
      <c r="G64" s="1119"/>
      <c r="H64" s="1119"/>
      <c r="I64" s="1119"/>
      <c r="J64" s="1119"/>
      <c r="K64" s="1119"/>
      <c r="L64" s="1119"/>
      <c r="M64" s="1119"/>
      <c r="N64" s="1207"/>
      <c r="O64" s="1208"/>
      <c r="P64" s="1178" t="s">
        <v>433</v>
      </c>
      <c r="Q64" s="1179"/>
      <c r="R64" s="1179"/>
      <c r="S64" s="1180"/>
      <c r="T64" s="149" t="s">
        <v>434</v>
      </c>
      <c r="U64" s="1181">
        <f>'第2号様式別紙2-1（臨床研修（医師）事業計画書）'!E44</f>
        <v>0</v>
      </c>
      <c r="V64" s="1182"/>
      <c r="W64" s="1182"/>
      <c r="X64" s="1183"/>
      <c r="Y64" s="57" t="s">
        <v>420</v>
      </c>
      <c r="AM64" s="155"/>
      <c r="AN64" s="155"/>
    </row>
    <row r="65" spans="1:40" ht="24.9" customHeight="1">
      <c r="A65" s="1119" t="s">
        <v>435</v>
      </c>
      <c r="B65" s="1119"/>
      <c r="C65" s="1119"/>
      <c r="D65" s="1119"/>
      <c r="E65" s="1119"/>
      <c r="F65" s="1119"/>
      <c r="G65" s="1119"/>
      <c r="H65" s="1119"/>
      <c r="I65" s="1119"/>
      <c r="J65" s="1119"/>
      <c r="K65" s="1119"/>
      <c r="L65" s="1119"/>
      <c r="M65" s="1119"/>
      <c r="N65" s="1200" t="s">
        <v>436</v>
      </c>
      <c r="O65" s="1175"/>
      <c r="P65" s="1178" t="s">
        <v>430</v>
      </c>
      <c r="Q65" s="1179"/>
      <c r="R65" s="1179"/>
      <c r="S65" s="1180"/>
      <c r="T65" s="149" t="s">
        <v>437</v>
      </c>
      <c r="U65" s="1181">
        <f>'第2号様式別紙2-1（臨床研修（医師）事業計画書）'!Q42</f>
        <v>0</v>
      </c>
      <c r="V65" s="1182"/>
      <c r="W65" s="1182"/>
      <c r="X65" s="1183"/>
      <c r="Y65" s="57" t="s">
        <v>432</v>
      </c>
      <c r="AM65" s="155">
        <v>1</v>
      </c>
      <c r="AN65" s="155">
        <v>2</v>
      </c>
    </row>
    <row r="66" spans="1:40" ht="24.9" customHeight="1">
      <c r="A66" s="1119"/>
      <c r="B66" s="1119"/>
      <c r="C66" s="1119"/>
      <c r="D66" s="1119"/>
      <c r="E66" s="1119"/>
      <c r="F66" s="1119"/>
      <c r="G66" s="1119"/>
      <c r="H66" s="1119"/>
      <c r="I66" s="1119"/>
      <c r="J66" s="1119"/>
      <c r="K66" s="1119"/>
      <c r="L66" s="1119"/>
      <c r="M66" s="1119"/>
      <c r="N66" s="950"/>
      <c r="O66" s="910"/>
      <c r="P66" s="1178" t="s">
        <v>433</v>
      </c>
      <c r="Q66" s="1179"/>
      <c r="R66" s="1179"/>
      <c r="S66" s="1180"/>
      <c r="T66" s="149" t="s">
        <v>438</v>
      </c>
      <c r="U66" s="1181">
        <f>'第2号様式別紙2-1（臨床研修（医師）事業計画書）'!Q44</f>
        <v>0</v>
      </c>
      <c r="V66" s="1182"/>
      <c r="W66" s="1182"/>
      <c r="X66" s="1183"/>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19" t="s">
        <v>530</v>
      </c>
      <c r="B68" s="1119"/>
      <c r="C68" s="1119"/>
      <c r="D68" s="1119"/>
      <c r="E68" s="1119"/>
      <c r="F68" s="1119"/>
      <c r="G68" s="1119"/>
      <c r="H68" s="1119"/>
      <c r="I68" s="1119"/>
      <c r="J68" s="1119"/>
      <c r="K68" s="1119"/>
      <c r="L68" s="1119"/>
      <c r="M68" s="1119"/>
      <c r="N68" s="1190" t="s">
        <v>429</v>
      </c>
      <c r="O68" s="1191"/>
      <c r="P68" s="1194" t="s">
        <v>430</v>
      </c>
      <c r="Q68" s="1195"/>
      <c r="R68" s="1195"/>
      <c r="S68" s="1196"/>
      <c r="T68" s="156" t="s">
        <v>440</v>
      </c>
      <c r="U68" s="1197">
        <f>'第2号様式別紙2-1（臨床研修（医師）事業計画書）'!I42</f>
        <v>0</v>
      </c>
      <c r="V68" s="1198"/>
      <c r="W68" s="1198"/>
      <c r="X68" s="1199"/>
      <c r="Y68" s="157" t="s">
        <v>432</v>
      </c>
      <c r="AM68" s="155">
        <v>4</v>
      </c>
    </row>
    <row r="69" spans="1:40" ht="24.9" customHeight="1">
      <c r="A69" s="1119"/>
      <c r="B69" s="1119"/>
      <c r="C69" s="1119"/>
      <c r="D69" s="1119"/>
      <c r="E69" s="1119"/>
      <c r="F69" s="1119"/>
      <c r="G69" s="1119"/>
      <c r="H69" s="1119"/>
      <c r="I69" s="1119"/>
      <c r="J69" s="1119"/>
      <c r="K69" s="1119"/>
      <c r="L69" s="1119"/>
      <c r="M69" s="1119"/>
      <c r="N69" s="1192"/>
      <c r="O69" s="1193"/>
      <c r="P69" s="1178" t="s">
        <v>433</v>
      </c>
      <c r="Q69" s="1179"/>
      <c r="R69" s="1179"/>
      <c r="S69" s="1180"/>
      <c r="T69" s="149" t="s">
        <v>441</v>
      </c>
      <c r="U69" s="1181">
        <f>'第2号様式別紙2-1（臨床研修（医師）事業計画書）'!I44</f>
        <v>0</v>
      </c>
      <c r="V69" s="1182"/>
      <c r="W69" s="1182"/>
      <c r="X69" s="1183"/>
      <c r="Y69" s="158" t="s">
        <v>420</v>
      </c>
      <c r="AM69" s="155">
        <v>5</v>
      </c>
    </row>
    <row r="70" spans="1:40" ht="24.9" customHeight="1">
      <c r="A70" s="1119" t="s">
        <v>442</v>
      </c>
      <c r="B70" s="1119"/>
      <c r="C70" s="1119"/>
      <c r="D70" s="1119"/>
      <c r="E70" s="1119"/>
      <c r="F70" s="1119"/>
      <c r="G70" s="1119"/>
      <c r="H70" s="1119"/>
      <c r="I70" s="1119"/>
      <c r="J70" s="1119"/>
      <c r="K70" s="1119"/>
      <c r="L70" s="1119"/>
      <c r="M70" s="1119"/>
      <c r="N70" s="1174" t="s">
        <v>436</v>
      </c>
      <c r="O70" s="1175"/>
      <c r="P70" s="1178" t="s">
        <v>430</v>
      </c>
      <c r="Q70" s="1179"/>
      <c r="R70" s="1179"/>
      <c r="S70" s="1180"/>
      <c r="T70" s="149" t="s">
        <v>443</v>
      </c>
      <c r="U70" s="1181">
        <f>'第2号様式別紙2-1（臨床研修（医師）事業計画書）'!U42</f>
        <v>0</v>
      </c>
      <c r="V70" s="1182"/>
      <c r="W70" s="1182"/>
      <c r="X70" s="1183"/>
      <c r="Y70" s="158" t="s">
        <v>432</v>
      </c>
    </row>
    <row r="71" spans="1:40" ht="24.9" customHeight="1">
      <c r="A71" s="1119"/>
      <c r="B71" s="1119"/>
      <c r="C71" s="1119"/>
      <c r="D71" s="1119"/>
      <c r="E71" s="1119"/>
      <c r="F71" s="1119"/>
      <c r="G71" s="1119"/>
      <c r="H71" s="1119"/>
      <c r="I71" s="1119"/>
      <c r="J71" s="1119"/>
      <c r="K71" s="1119"/>
      <c r="L71" s="1119"/>
      <c r="M71" s="1119"/>
      <c r="N71" s="1176"/>
      <c r="O71" s="1177"/>
      <c r="P71" s="1184" t="s">
        <v>433</v>
      </c>
      <c r="Q71" s="1185"/>
      <c r="R71" s="1185"/>
      <c r="S71" s="1186"/>
      <c r="T71" s="159" t="s">
        <v>444</v>
      </c>
      <c r="U71" s="1187">
        <f>'第2号様式別紙2-1（臨床研修（医師）事業計画書）'!U44</f>
        <v>0</v>
      </c>
      <c r="V71" s="1188"/>
      <c r="W71" s="1188"/>
      <c r="X71" s="1189"/>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70" t="s">
        <v>447</v>
      </c>
      <c r="I75" s="1170"/>
      <c r="J75" s="1170"/>
      <c r="K75" s="1170"/>
      <c r="L75" s="1170"/>
      <c r="M75" s="1170"/>
      <c r="N75" s="1170"/>
      <c r="O75" s="1170"/>
      <c r="P75" s="1170"/>
      <c r="Q75" s="1170"/>
      <c r="R75" s="1170"/>
      <c r="S75" s="1170"/>
      <c r="T75" s="1170"/>
      <c r="U75" s="1170"/>
      <c r="V75" s="1170"/>
      <c r="W75" s="1170"/>
      <c r="X75" s="1170"/>
      <c r="Y75" s="1171"/>
    </row>
    <row r="76" spans="1:40" ht="15" customHeight="1">
      <c r="B76" s="2"/>
      <c r="C76" s="1" t="s">
        <v>448</v>
      </c>
      <c r="I76" s="1172" t="s">
        <v>449</v>
      </c>
      <c r="J76" s="1173"/>
      <c r="K76" s="161"/>
      <c r="L76" s="1" t="s">
        <v>450</v>
      </c>
      <c r="N76" s="161"/>
      <c r="O76" s="1" t="s">
        <v>451</v>
      </c>
      <c r="T76" s="8" t="s">
        <v>452</v>
      </c>
      <c r="U76" s="1269" t="e">
        <f>U77+U101</f>
        <v>#VALUE!</v>
      </c>
      <c r="V76" s="1269"/>
      <c r="W76" s="1269"/>
      <c r="X76" s="1269"/>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69" t="e">
        <f>IF(OR(AB78="20人未満",$C$118=1),(E79*Q79)+(E81*Q81)+(E83*Q83)+(E85*Q85)+(E87*Q87),(E91*Q91)+(E93*Q93)+(E95*Q95)+(E97*Q97)+(E99*Q99))</f>
        <v>#VALUE!</v>
      </c>
      <c r="V77" s="1269"/>
      <c r="W77" s="1269"/>
      <c r="X77" s="1269"/>
      <c r="Y77" s="9" t="s">
        <v>191</v>
      </c>
    </row>
    <row r="78" spans="1:40" ht="30" customHeight="1">
      <c r="B78" s="1167" t="s">
        <v>455</v>
      </c>
      <c r="C78" s="850"/>
      <c r="D78" s="850"/>
      <c r="E78" s="850"/>
      <c r="F78" s="850"/>
      <c r="G78" s="850"/>
      <c r="H78" s="850"/>
      <c r="I78" s="850"/>
      <c r="J78" s="850"/>
      <c r="K78" s="850"/>
      <c r="L78" s="850"/>
      <c r="M78" s="850"/>
      <c r="N78" s="850"/>
      <c r="O78" s="850"/>
      <c r="P78" s="850"/>
      <c r="Q78" s="850"/>
      <c r="R78" s="850"/>
      <c r="S78" s="1168"/>
      <c r="T78" s="8"/>
      <c r="U78" s="347"/>
      <c r="V78" s="347"/>
      <c r="W78" s="347"/>
      <c r="X78" s="347"/>
      <c r="Y78" s="9"/>
      <c r="AB78" s="162" t="str">
        <f>IF(N158="","未入力",IF(N158&gt;=20,"20人以上","20人未満"))</f>
        <v>未入力</v>
      </c>
    </row>
    <row r="79" spans="1:40" ht="32.25" customHeight="1">
      <c r="B79" s="1164" t="s">
        <v>456</v>
      </c>
      <c r="C79" s="856"/>
      <c r="D79" s="18" t="s">
        <v>457</v>
      </c>
      <c r="E79" s="1284">
        <v>63000</v>
      </c>
      <c r="F79" s="1273"/>
      <c r="G79" s="1273"/>
      <c r="H79" s="1" t="s">
        <v>458</v>
      </c>
      <c r="K79" s="19" t="s">
        <v>195</v>
      </c>
      <c r="M79" s="1162" t="s">
        <v>459</v>
      </c>
      <c r="N79" s="1162"/>
      <c r="O79" s="1162"/>
      <c r="P79" s="1162"/>
      <c r="Q79" s="1271" t="str">
        <f>IF(OR($AB$78="20人未満",$C$118=1),IF($K$76=1,$V$15,0)+IF($K$76=2,$V$15,0),"")</f>
        <v/>
      </c>
      <c r="R79" s="1271"/>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61" t="s">
        <v>460</v>
      </c>
      <c r="C81" s="856"/>
      <c r="D81" s="18" t="s">
        <v>457</v>
      </c>
      <c r="E81" s="1284">
        <v>52000</v>
      </c>
      <c r="F81" s="1273"/>
      <c r="G81" s="1273"/>
      <c r="H81" s="1" t="s">
        <v>458</v>
      </c>
      <c r="K81" s="19" t="s">
        <v>195</v>
      </c>
      <c r="M81" s="1162" t="s">
        <v>459</v>
      </c>
      <c r="N81" s="1162"/>
      <c r="O81" s="1162"/>
      <c r="P81" s="1162"/>
      <c r="Q81" s="1271" t="str">
        <f>IF(OR($AB$78="20人未満",$C$118=1),IF($K$76=3,$V$15,0),"")</f>
        <v/>
      </c>
      <c r="R81" s="1271"/>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61" t="s">
        <v>461</v>
      </c>
      <c r="C83" s="856"/>
      <c r="D83" s="18" t="s">
        <v>457</v>
      </c>
      <c r="E83" s="1273">
        <v>47000</v>
      </c>
      <c r="F83" s="1273"/>
      <c r="G83" s="1273"/>
      <c r="H83" s="1" t="s">
        <v>458</v>
      </c>
      <c r="K83" s="19" t="s">
        <v>195</v>
      </c>
      <c r="M83" s="1162" t="s">
        <v>459</v>
      </c>
      <c r="N83" s="1162"/>
      <c r="O83" s="1162"/>
      <c r="P83" s="1162"/>
      <c r="Q83" s="1271" t="str">
        <f>IF(OR($AB$78="20人未満",$C$118=1),IF($K$76=4,$V$15,0),"")</f>
        <v/>
      </c>
      <c r="R83" s="1271"/>
      <c r="S83" s="1" t="s">
        <v>386</v>
      </c>
      <c r="T83" s="8"/>
      <c r="U83" s="347"/>
      <c r="V83" s="347"/>
      <c r="W83" s="347"/>
      <c r="X83" s="347"/>
      <c r="Y83" s="9"/>
    </row>
    <row r="84" spans="2:25" ht="18" customHeight="1">
      <c r="B84" s="25"/>
      <c r="C84" s="26"/>
      <c r="D84" s="18"/>
      <c r="E84" s="1270"/>
      <c r="F84" s="1270"/>
      <c r="G84" s="1270"/>
      <c r="K84" s="19"/>
      <c r="Q84" s="359"/>
      <c r="R84" s="359"/>
      <c r="T84" s="8"/>
      <c r="U84" s="347"/>
      <c r="V84" s="347"/>
      <c r="W84" s="347"/>
      <c r="X84" s="347"/>
      <c r="Y84" s="9"/>
    </row>
    <row r="85" spans="2:25" ht="18" customHeight="1">
      <c r="B85" s="1161" t="s">
        <v>462</v>
      </c>
      <c r="C85" s="856"/>
      <c r="D85" s="18" t="s">
        <v>457</v>
      </c>
      <c r="E85" s="1273">
        <v>42000</v>
      </c>
      <c r="F85" s="1273"/>
      <c r="G85" s="1273"/>
      <c r="H85" s="1" t="s">
        <v>458</v>
      </c>
      <c r="K85" s="19" t="s">
        <v>195</v>
      </c>
      <c r="M85" s="1162" t="s">
        <v>459</v>
      </c>
      <c r="N85" s="1162"/>
      <c r="O85" s="1162"/>
      <c r="P85" s="1162"/>
      <c r="Q85" s="1271" t="str">
        <f>IF(OR($AB$78="20人未満",$C118=1),IF($K$76=5,$V$15,0),"")</f>
        <v/>
      </c>
      <c r="R85" s="1271"/>
      <c r="S85" s="1" t="s">
        <v>386</v>
      </c>
      <c r="T85" s="8"/>
      <c r="U85" s="347"/>
      <c r="V85" s="347"/>
      <c r="W85" s="347"/>
      <c r="X85" s="347"/>
      <c r="Y85" s="9"/>
    </row>
    <row r="86" spans="2:25" ht="18" customHeight="1">
      <c r="B86" s="25"/>
      <c r="C86" s="26"/>
      <c r="D86" s="18"/>
      <c r="E86" s="1270"/>
      <c r="F86" s="1270"/>
      <c r="G86" s="1270"/>
      <c r="K86" s="19"/>
      <c r="Q86" s="359"/>
      <c r="R86" s="359"/>
      <c r="T86" s="8"/>
      <c r="U86" s="347"/>
      <c r="V86" s="347"/>
      <c r="W86" s="347"/>
      <c r="X86" s="347"/>
      <c r="Y86" s="9"/>
    </row>
    <row r="87" spans="2:25" ht="33.75" customHeight="1">
      <c r="B87" s="1154" t="s">
        <v>463</v>
      </c>
      <c r="C87" s="1155"/>
      <c r="D87" s="27" t="s">
        <v>457</v>
      </c>
      <c r="E87" s="1281">
        <v>500</v>
      </c>
      <c r="F87" s="1281"/>
      <c r="G87" s="1281"/>
      <c r="H87" s="10" t="s">
        <v>458</v>
      </c>
      <c r="I87" s="10"/>
      <c r="J87" s="10"/>
      <c r="K87" s="28" t="s">
        <v>195</v>
      </c>
      <c r="L87" s="10"/>
      <c r="M87" s="1152" t="s">
        <v>459</v>
      </c>
      <c r="N87" s="1152"/>
      <c r="O87" s="1152"/>
      <c r="P87" s="1152"/>
      <c r="Q87" s="1285" t="str">
        <f>IF(OR($AB$78="20人未満",$C118=1),IF($N$76=2,$V$15,0)+IF($N$76=3,$V$15,0),"")</f>
        <v/>
      </c>
      <c r="R87" s="1285"/>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67" t="s">
        <v>469</v>
      </c>
      <c r="C90" s="850"/>
      <c r="D90" s="850"/>
      <c r="E90" s="850"/>
      <c r="F90" s="850"/>
      <c r="G90" s="850"/>
      <c r="H90" s="850"/>
      <c r="I90" s="850"/>
      <c r="J90" s="850"/>
      <c r="K90" s="850"/>
      <c r="L90" s="850"/>
      <c r="M90" s="850"/>
      <c r="N90" s="850"/>
      <c r="O90" s="850"/>
      <c r="P90" s="850"/>
      <c r="Q90" s="850"/>
      <c r="R90" s="850"/>
      <c r="S90" s="1168"/>
      <c r="T90" s="8"/>
      <c r="U90" s="347"/>
      <c r="V90" s="347"/>
      <c r="W90" s="347"/>
      <c r="X90" s="347"/>
      <c r="Y90" s="9"/>
    </row>
    <row r="91" spans="2:25" ht="32.25" customHeight="1">
      <c r="B91" s="1164" t="s">
        <v>456</v>
      </c>
      <c r="C91" s="856"/>
      <c r="D91" s="18" t="s">
        <v>457</v>
      </c>
      <c r="E91" s="1284">
        <v>46000</v>
      </c>
      <c r="F91" s="1273"/>
      <c r="G91" s="1273"/>
      <c r="H91" s="1" t="s">
        <v>458</v>
      </c>
      <c r="K91" s="19" t="s">
        <v>195</v>
      </c>
      <c r="M91" s="1162" t="s">
        <v>459</v>
      </c>
      <c r="N91" s="1162"/>
      <c r="O91" s="1162"/>
      <c r="P91" s="1162"/>
      <c r="Q91" s="1283" t="str">
        <f>IF(AND($AB$78="20人以上",$C$118=""),IF($K$76=1,$V$15,0)+IF($K$76=2,$V$15,0),"")</f>
        <v/>
      </c>
      <c r="R91" s="1283"/>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61" t="s">
        <v>460</v>
      </c>
      <c r="C93" s="856"/>
      <c r="D93" s="18" t="s">
        <v>457</v>
      </c>
      <c r="E93" s="1284">
        <v>39000</v>
      </c>
      <c r="F93" s="1273"/>
      <c r="G93" s="1273"/>
      <c r="H93" s="1" t="s">
        <v>458</v>
      </c>
      <c r="K93" s="19" t="s">
        <v>195</v>
      </c>
      <c r="M93" s="1162" t="s">
        <v>459</v>
      </c>
      <c r="N93" s="1162"/>
      <c r="O93" s="1162"/>
      <c r="P93" s="1162"/>
      <c r="Q93" s="1283" t="str">
        <f>IF(AND($AB$78="20人以上",$C$118=""),IF($K$76=3,$V$15,0),"")</f>
        <v/>
      </c>
      <c r="R93" s="1283"/>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61" t="s">
        <v>461</v>
      </c>
      <c r="C95" s="856"/>
      <c r="D95" s="18" t="s">
        <v>457</v>
      </c>
      <c r="E95" s="1273">
        <v>35000</v>
      </c>
      <c r="F95" s="1273"/>
      <c r="G95" s="1273"/>
      <c r="H95" s="1" t="s">
        <v>458</v>
      </c>
      <c r="K95" s="19" t="s">
        <v>195</v>
      </c>
      <c r="M95" s="1162" t="s">
        <v>459</v>
      </c>
      <c r="N95" s="1162"/>
      <c r="O95" s="1162"/>
      <c r="P95" s="1162"/>
      <c r="Q95" s="1283" t="str">
        <f>IF(AND($AB$78="20人以上",$C$118=""),IF($K$76=4,$V$15,0),"")</f>
        <v/>
      </c>
      <c r="R95" s="1283"/>
      <c r="S95" s="1" t="s">
        <v>386</v>
      </c>
      <c r="T95" s="8"/>
      <c r="U95" s="347"/>
      <c r="V95" s="347"/>
      <c r="W95" s="347"/>
      <c r="X95" s="347"/>
      <c r="Y95" s="9"/>
    </row>
    <row r="96" spans="2:25" ht="18" customHeight="1">
      <c r="B96" s="25"/>
      <c r="C96" s="26"/>
      <c r="D96" s="18"/>
      <c r="E96" s="1270"/>
      <c r="F96" s="1270"/>
      <c r="G96" s="1270"/>
      <c r="K96" s="19"/>
      <c r="Q96" s="359"/>
      <c r="R96" s="359"/>
      <c r="T96" s="8"/>
      <c r="U96" s="347"/>
      <c r="V96" s="347"/>
      <c r="W96" s="347"/>
      <c r="X96" s="347"/>
      <c r="Y96" s="9"/>
    </row>
    <row r="97" spans="2:33" ht="18" customHeight="1">
      <c r="B97" s="1161" t="s">
        <v>462</v>
      </c>
      <c r="C97" s="856"/>
      <c r="D97" s="18" t="s">
        <v>457</v>
      </c>
      <c r="E97" s="1273">
        <v>31000</v>
      </c>
      <c r="F97" s="1273"/>
      <c r="G97" s="1273"/>
      <c r="H97" s="1" t="s">
        <v>458</v>
      </c>
      <c r="K97" s="19" t="s">
        <v>195</v>
      </c>
      <c r="M97" s="1162" t="s">
        <v>459</v>
      </c>
      <c r="N97" s="1162"/>
      <c r="O97" s="1162"/>
      <c r="P97" s="1162"/>
      <c r="Q97" s="1283" t="str">
        <f>IF(AND($AB$78="20人以上",$C$118=""),IF($K$76=5,$V$15,0),"")</f>
        <v/>
      </c>
      <c r="R97" s="1283"/>
      <c r="S97" s="1" t="s">
        <v>386</v>
      </c>
      <c r="T97" s="8"/>
      <c r="U97" s="347"/>
      <c r="V97" s="347"/>
      <c r="W97" s="347"/>
      <c r="X97" s="347"/>
      <c r="Y97" s="9"/>
    </row>
    <row r="98" spans="2:33" ht="18" customHeight="1">
      <c r="B98" s="25"/>
      <c r="C98" s="26"/>
      <c r="D98" s="18"/>
      <c r="E98" s="1270"/>
      <c r="F98" s="1270"/>
      <c r="G98" s="1270"/>
      <c r="K98" s="19"/>
      <c r="Q98" s="359"/>
      <c r="R98" s="359"/>
      <c r="T98" s="8"/>
      <c r="U98" s="347"/>
      <c r="V98" s="347"/>
      <c r="W98" s="347"/>
      <c r="X98" s="347"/>
      <c r="Y98" s="9"/>
    </row>
    <row r="99" spans="2:33" ht="33.75" customHeight="1">
      <c r="B99" s="1154" t="s">
        <v>463</v>
      </c>
      <c r="C99" s="1155"/>
      <c r="D99" s="27" t="s">
        <v>457</v>
      </c>
      <c r="E99" s="1281">
        <v>300</v>
      </c>
      <c r="F99" s="1281"/>
      <c r="G99" s="1281"/>
      <c r="H99" s="10" t="s">
        <v>458</v>
      </c>
      <c r="I99" s="10"/>
      <c r="J99" s="10"/>
      <c r="K99" s="28" t="s">
        <v>195</v>
      </c>
      <c r="L99" s="10"/>
      <c r="M99" s="1152" t="s">
        <v>459</v>
      </c>
      <c r="N99" s="1152"/>
      <c r="O99" s="1152"/>
      <c r="P99" s="1152"/>
      <c r="Q99" s="1282" t="str">
        <f>IF(AND($AB$78="20人以上",$C$118=""),IF($N$76=2,$V$15,0)+IF($N$76=3,$V$15,0),"")</f>
        <v/>
      </c>
      <c r="R99" s="1282"/>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81">
        <v>15000</v>
      </c>
      <c r="F101" s="1281"/>
      <c r="G101" s="1281"/>
      <c r="H101" s="10" t="s">
        <v>458</v>
      </c>
      <c r="K101" s="28" t="s">
        <v>195</v>
      </c>
      <c r="M101" s="1152" t="s">
        <v>459</v>
      </c>
      <c r="N101" s="1152"/>
      <c r="O101" s="1152"/>
      <c r="P101" s="1152"/>
      <c r="Q101" s="1271">
        <f>V15</f>
        <v>0</v>
      </c>
      <c r="R101" s="1271"/>
      <c r="S101" s="10" t="s">
        <v>384</v>
      </c>
      <c r="T101" s="167" t="s">
        <v>190</v>
      </c>
      <c r="U101" s="1268">
        <f>E101*Q101</f>
        <v>0</v>
      </c>
      <c r="V101" s="1268"/>
      <c r="W101" s="1268"/>
      <c r="X101" s="1268"/>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531</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532</v>
      </c>
      <c r="AB103" s="363"/>
      <c r="AC103" s="363"/>
      <c r="AD103" s="363"/>
      <c r="AE103" s="363"/>
      <c r="AF103" s="363"/>
      <c r="AG103" s="363"/>
    </row>
    <row r="104" spans="2:33" s="355" customFormat="1" ht="14.25" customHeight="1">
      <c r="B104" s="356"/>
      <c r="C104" s="1278" t="s">
        <v>533</v>
      </c>
      <c r="D104" s="1278"/>
      <c r="E104" s="1278"/>
      <c r="F104" s="1278"/>
      <c r="G104" s="1278"/>
      <c r="H104" s="1278"/>
      <c r="I104" s="1278"/>
      <c r="J104" s="1278"/>
      <c r="K104" s="1278"/>
      <c r="L104" s="1278"/>
      <c r="M104" s="1278"/>
      <c r="N104" s="1278"/>
      <c r="O104" s="1278"/>
      <c r="P104" s="1278"/>
      <c r="Q104" s="1278"/>
      <c r="R104" s="1278"/>
      <c r="S104" s="1279"/>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74">
        <v>15000</v>
      </c>
      <c r="F105" s="1274"/>
      <c r="G105" s="1274"/>
      <c r="H105" s="372" t="s">
        <v>458</v>
      </c>
      <c r="I105" s="372"/>
      <c r="J105" s="372"/>
      <c r="K105" s="373" t="s">
        <v>195</v>
      </c>
      <c r="L105" s="372"/>
      <c r="M105" s="1280" t="s">
        <v>534</v>
      </c>
      <c r="N105" s="1280"/>
      <c r="O105" s="1280"/>
      <c r="P105" s="1280"/>
      <c r="Q105" s="1276" t="e">
        <f>IF($U$42&gt;0.5,K48,0)</f>
        <v>#DIV/0!</v>
      </c>
      <c r="R105" s="1276"/>
      <c r="S105" s="372" t="s">
        <v>384</v>
      </c>
      <c r="T105" s="374" t="s">
        <v>452</v>
      </c>
      <c r="U105" s="1277" t="e">
        <f>IF($K$76&gt;=3,0,IF($U$42&gt;=0.5,$E$105*$Q$105,0))</f>
        <v>#DIV/0!</v>
      </c>
      <c r="V105" s="1277"/>
      <c r="W105" s="1277"/>
      <c r="X105" s="1277"/>
      <c r="Y105" s="375" t="s">
        <v>453</v>
      </c>
      <c r="Z105" s="363"/>
      <c r="AA105" s="363"/>
      <c r="AB105" s="363" t="e">
        <f>IF($U$42&gt;=0.5,"50％以上","50％未満")</f>
        <v>#DIV/0!</v>
      </c>
      <c r="AC105" s="363"/>
      <c r="AD105" s="363"/>
      <c r="AE105" s="363"/>
      <c r="AF105" s="363"/>
      <c r="AG105" s="363"/>
    </row>
    <row r="106" spans="2:33" ht="14.25" customHeight="1">
      <c r="B106" s="169"/>
      <c r="C106" s="370"/>
      <c r="D106" s="371"/>
      <c r="E106" s="1274"/>
      <c r="F106" s="1274"/>
      <c r="G106" s="1274"/>
      <c r="H106" s="372"/>
      <c r="I106" s="372"/>
      <c r="J106" s="372"/>
      <c r="K106" s="373"/>
      <c r="L106" s="372"/>
      <c r="M106" s="1275"/>
      <c r="N106" s="1275"/>
      <c r="O106" s="1275"/>
      <c r="P106" s="1275"/>
      <c r="Q106" s="1276"/>
      <c r="R106" s="1276"/>
      <c r="S106" s="372"/>
      <c r="T106" s="374"/>
      <c r="U106" s="1277"/>
      <c r="V106" s="1277"/>
      <c r="W106" s="1277"/>
      <c r="X106" s="1277"/>
      <c r="Y106" s="375"/>
      <c r="Z106" s="363"/>
      <c r="AA106" s="363"/>
      <c r="AB106" s="363"/>
      <c r="AC106" s="363"/>
      <c r="AD106" s="363"/>
      <c r="AE106" s="363"/>
      <c r="AF106" s="363"/>
      <c r="AG106" s="363"/>
    </row>
    <row r="107" spans="2:33" s="355" customFormat="1" ht="14.25" customHeight="1">
      <c r="B107" s="356"/>
      <c r="C107" s="363" t="s">
        <v>535</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532</v>
      </c>
      <c r="AB107" s="363"/>
      <c r="AC107" s="363"/>
      <c r="AD107" s="363"/>
      <c r="AE107" s="363"/>
      <c r="AF107" s="363"/>
      <c r="AG107" s="363"/>
    </row>
    <row r="108" spans="2:33" s="355" customFormat="1" ht="14.25" customHeight="1">
      <c r="B108" s="356"/>
      <c r="C108" s="1278" t="s">
        <v>536</v>
      </c>
      <c r="D108" s="1278"/>
      <c r="E108" s="1278"/>
      <c r="F108" s="1278"/>
      <c r="G108" s="1278"/>
      <c r="H108" s="1278"/>
      <c r="I108" s="1278"/>
      <c r="J108" s="1278"/>
      <c r="K108" s="1278"/>
      <c r="L108" s="1278"/>
      <c r="M108" s="1278"/>
      <c r="N108" s="1278"/>
      <c r="O108" s="1278"/>
      <c r="P108" s="1278"/>
      <c r="Q108" s="1278"/>
      <c r="R108" s="1278"/>
      <c r="S108" s="1279"/>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74">
        <v>15000</v>
      </c>
      <c r="F109" s="1274"/>
      <c r="G109" s="1274"/>
      <c r="H109" s="376" t="s">
        <v>468</v>
      </c>
      <c r="I109" s="372"/>
      <c r="J109" s="372"/>
      <c r="K109" s="373" t="s">
        <v>195</v>
      </c>
      <c r="L109" s="372"/>
      <c r="M109" s="1280" t="s">
        <v>537</v>
      </c>
      <c r="N109" s="1280"/>
      <c r="O109" s="1280"/>
      <c r="P109" s="1280"/>
      <c r="Q109" s="1276" t="e">
        <f>IF($U$42&lt;0.5,K48,"0")</f>
        <v>#DIV/0!</v>
      </c>
      <c r="R109" s="1276"/>
      <c r="S109" s="372" t="s">
        <v>384</v>
      </c>
      <c r="T109" s="374" t="s">
        <v>452</v>
      </c>
      <c r="U109" s="1277" t="e">
        <f>IF($K$76&gt;=3,0,IF($U$42&lt;0.5,$E$109*$Q$109*0.5,0))</f>
        <v>#DIV/0!</v>
      </c>
      <c r="V109" s="1277"/>
      <c r="W109" s="1277"/>
      <c r="X109" s="1277"/>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538</v>
      </c>
      <c r="H111" s="73" t="s">
        <v>472</v>
      </c>
      <c r="T111" s="167"/>
      <c r="U111" s="1135"/>
      <c r="V111" s="1135"/>
      <c r="W111" s="1135"/>
      <c r="X111" s="1135"/>
      <c r="Y111" s="168"/>
    </row>
    <row r="112" spans="2:33" ht="15" customHeight="1" thickBot="1">
      <c r="B112" s="2"/>
      <c r="C112" s="171"/>
      <c r="D112" s="10" t="s">
        <v>550</v>
      </c>
      <c r="K112" s="19" t="s">
        <v>474</v>
      </c>
      <c r="L112" s="73" t="s">
        <v>475</v>
      </c>
      <c r="Q112" s="1149">
        <f>U28</f>
        <v>0</v>
      </c>
      <c r="R112" s="1150"/>
      <c r="S112" s="1" t="s">
        <v>384</v>
      </c>
      <c r="T112" s="8"/>
      <c r="U112" s="1153"/>
      <c r="V112" s="1153"/>
      <c r="W112" s="1153"/>
      <c r="X112" s="1153"/>
      <c r="Y112" s="9"/>
      <c r="AB112" s="172"/>
      <c r="AC112" s="172"/>
      <c r="AF112" s="172"/>
    </row>
    <row r="113" spans="1:39" ht="15" customHeight="1" thickBot="1">
      <c r="B113" s="2"/>
      <c r="D113" s="18" t="s">
        <v>457</v>
      </c>
      <c r="E113" s="1273">
        <v>40000</v>
      </c>
      <c r="F113" s="1273"/>
      <c r="G113" s="1273"/>
      <c r="H113" s="1" t="s">
        <v>476</v>
      </c>
      <c r="K113" s="1145"/>
      <c r="L113" s="1145"/>
      <c r="M113" s="1145"/>
      <c r="N113" s="1145"/>
      <c r="O113" s="1145"/>
      <c r="P113" s="1145"/>
      <c r="Q113" s="1145"/>
      <c r="R113" s="1145"/>
      <c r="S113" s="1146"/>
      <c r="T113" s="2"/>
      <c r="U113" s="162"/>
      <c r="V113" s="162"/>
      <c r="W113" s="162"/>
      <c r="X113" s="162"/>
      <c r="Y113" s="9"/>
      <c r="AE113" s="172"/>
      <c r="AF113" s="172"/>
    </row>
    <row r="114" spans="1:39" ht="15" customHeight="1" thickBot="1">
      <c r="B114" s="2"/>
      <c r="C114" s="173"/>
      <c r="D114" s="1" t="s">
        <v>477</v>
      </c>
      <c r="K114" s="19" t="s">
        <v>195</v>
      </c>
      <c r="L114" s="73" t="s">
        <v>475</v>
      </c>
      <c r="M114" s="174"/>
      <c r="N114" s="174"/>
      <c r="O114" s="174"/>
      <c r="P114" s="174"/>
      <c r="Q114" s="1271">
        <f>U28</f>
        <v>0</v>
      </c>
      <c r="R114" s="1271"/>
      <c r="S114" s="1" t="s">
        <v>386</v>
      </c>
      <c r="T114" s="8" t="s">
        <v>478</v>
      </c>
      <c r="U114" s="1321">
        <f>IF(C114="○",AA115,IF(C112="○",AA114,0))</f>
        <v>0</v>
      </c>
      <c r="V114" s="1321"/>
      <c r="W114" s="1321"/>
      <c r="X114" s="1321"/>
      <c r="Y114" s="9" t="s">
        <v>479</v>
      </c>
      <c r="AA114" s="1148">
        <f>IF(Q114=0,0,ROUNDDOWN((40000*M115/Q115*Q114),0))</f>
        <v>0</v>
      </c>
      <c r="AB114" s="1148"/>
      <c r="AC114" s="1148"/>
      <c r="AD114" s="1148"/>
      <c r="AE114" s="1148"/>
    </row>
    <row r="115" spans="1:39" ht="15" customHeight="1">
      <c r="B115" s="2"/>
      <c r="D115" s="18" t="s">
        <v>457</v>
      </c>
      <c r="E115" s="1273">
        <v>97000</v>
      </c>
      <c r="F115" s="1273"/>
      <c r="G115" s="1273"/>
      <c r="H115" s="1" t="s">
        <v>476</v>
      </c>
      <c r="K115" s="18" t="s">
        <v>457</v>
      </c>
      <c r="L115" s="19" t="s">
        <v>480</v>
      </c>
      <c r="M115" s="1149">
        <f>+V15</f>
        <v>0</v>
      </c>
      <c r="N115" s="1150"/>
      <c r="O115" s="19" t="s">
        <v>481</v>
      </c>
      <c r="P115" s="19" t="s">
        <v>482</v>
      </c>
      <c r="Q115" s="1149">
        <f>+V17</f>
        <v>0</v>
      </c>
      <c r="R115" s="1150"/>
      <c r="S115" s="1" t="s">
        <v>483</v>
      </c>
      <c r="T115" s="8"/>
      <c r="U115" s="357"/>
      <c r="V115" s="357"/>
      <c r="W115" s="357"/>
      <c r="X115" s="357"/>
      <c r="Y115" s="9"/>
      <c r="AA115" s="1148" t="e">
        <f>IF(C112="○","0",ROUNDDOWN((97000*M115/Q115*Q114),0))</f>
        <v>#DIV/0!</v>
      </c>
      <c r="AB115" s="1148"/>
      <c r="AC115" s="1148"/>
      <c r="AD115" s="1148"/>
      <c r="AE115" s="1148"/>
    </row>
    <row r="116" spans="1:39" ht="8.25" customHeight="1">
      <c r="B116" s="2"/>
      <c r="M116" s="18"/>
      <c r="P116" s="19"/>
      <c r="T116" s="2"/>
      <c r="U116" s="162"/>
      <c r="V116" s="162"/>
      <c r="W116" s="162"/>
      <c r="X116" s="162"/>
      <c r="Y116" s="9"/>
    </row>
    <row r="117" spans="1:39" ht="13.5" hidden="1" customHeight="1" thickBot="1">
      <c r="A117" s="377"/>
      <c r="B117" s="378"/>
      <c r="C117" s="379"/>
      <c r="D117" s="380" t="s">
        <v>539</v>
      </c>
      <c r="E117" s="377"/>
      <c r="F117" s="377"/>
      <c r="G117" s="377"/>
      <c r="H117" s="377"/>
      <c r="I117" s="377"/>
      <c r="J117" s="377"/>
      <c r="K117" s="377"/>
      <c r="L117" s="377"/>
      <c r="M117" s="381"/>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381"/>
      <c r="N118" s="377"/>
      <c r="O118" s="377"/>
      <c r="P118" s="382"/>
      <c r="Q118" s="377"/>
      <c r="R118" s="377"/>
      <c r="S118" s="377"/>
      <c r="T118" s="378"/>
      <c r="U118" s="383"/>
      <c r="V118" s="383"/>
      <c r="W118" s="383"/>
      <c r="X118" s="383"/>
      <c r="Y118" s="384"/>
    </row>
    <row r="119" spans="1:39" ht="15" hidden="1" customHeight="1">
      <c r="A119" s="377"/>
      <c r="B119" s="378"/>
      <c r="C119" s="386" t="s">
        <v>540</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18"/>
      <c r="F120" s="1318"/>
      <c r="G120" s="1318"/>
      <c r="H120" s="1318"/>
      <c r="I120" s="377"/>
      <c r="J120" s="377"/>
      <c r="K120" s="1319" t="s">
        <v>487</v>
      </c>
      <c r="L120" s="1319"/>
      <c r="M120" s="1319"/>
      <c r="N120" s="1319"/>
      <c r="O120" s="1319"/>
      <c r="P120" s="1319"/>
      <c r="Q120" s="1320">
        <v>0</v>
      </c>
      <c r="R120" s="1320"/>
      <c r="S120" s="377" t="s">
        <v>386</v>
      </c>
      <c r="T120" s="388" t="s">
        <v>478</v>
      </c>
      <c r="U120" s="1314">
        <f>IF($C118=1,0,IF(C121="○",0,IF($U28&gt;19,538000,IF($U28&gt;1,269000,IF($U28=0,0,179000)))))</f>
        <v>0</v>
      </c>
      <c r="V120" s="1314"/>
      <c r="W120" s="1314"/>
      <c r="X120" s="1314"/>
      <c r="Y120" s="384" t="s">
        <v>479</v>
      </c>
    </row>
    <row r="121" spans="1:39" ht="15" hidden="1" customHeight="1" thickBot="1">
      <c r="A121" s="377"/>
      <c r="B121" s="378"/>
      <c r="C121" s="389"/>
      <c r="D121" s="1312" t="s">
        <v>488</v>
      </c>
      <c r="E121" s="1312"/>
      <c r="F121" s="1312"/>
      <c r="G121" s="1312"/>
      <c r="H121" s="1312"/>
      <c r="I121" s="1312"/>
      <c r="J121" s="1312"/>
      <c r="K121" s="1312"/>
      <c r="L121" s="1312"/>
      <c r="M121" s="1312"/>
      <c r="N121" s="1312"/>
      <c r="O121" s="1312"/>
      <c r="P121" s="1312"/>
      <c r="Q121" s="1312"/>
      <c r="R121" s="1312"/>
      <c r="S121" s="1313"/>
      <c r="T121" s="388" t="s">
        <v>478</v>
      </c>
      <c r="U121" s="1314">
        <f>IF(C118=1,0,IF(C121="○",1076000,0))</f>
        <v>0</v>
      </c>
      <c r="V121" s="1314"/>
      <c r="W121" s="1314"/>
      <c r="X121" s="1314"/>
      <c r="Y121" s="384" t="s">
        <v>479</v>
      </c>
    </row>
    <row r="122" spans="1:39" ht="7.5" hidden="1" customHeight="1">
      <c r="A122" s="377"/>
      <c r="B122" s="378"/>
      <c r="C122" s="377"/>
      <c r="D122" s="1312"/>
      <c r="E122" s="1312"/>
      <c r="F122" s="1312"/>
      <c r="G122" s="1312"/>
      <c r="H122" s="1312"/>
      <c r="I122" s="1312"/>
      <c r="J122" s="1312"/>
      <c r="K122" s="1312"/>
      <c r="L122" s="1312"/>
      <c r="M122" s="1312"/>
      <c r="N122" s="1312"/>
      <c r="O122" s="1312"/>
      <c r="P122" s="1312"/>
      <c r="Q122" s="1312"/>
      <c r="R122" s="1312"/>
      <c r="S122" s="1313"/>
      <c r="T122" s="388"/>
      <c r="U122" s="390"/>
      <c r="V122" s="390"/>
      <c r="W122" s="390"/>
      <c r="X122" s="390"/>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541</v>
      </c>
      <c r="D124" s="377"/>
      <c r="E124" s="377"/>
      <c r="F124" s="377"/>
      <c r="G124" s="377"/>
      <c r="H124" s="377"/>
      <c r="I124" s="377"/>
      <c r="J124" s="377"/>
      <c r="K124" s="377"/>
      <c r="L124" s="377"/>
      <c r="M124" s="377"/>
      <c r="N124" s="377"/>
      <c r="O124" s="377"/>
      <c r="P124" s="377"/>
      <c r="Q124" s="377"/>
      <c r="R124" s="377"/>
      <c r="S124" s="377"/>
      <c r="T124" s="388" t="s">
        <v>478</v>
      </c>
      <c r="U124" s="1314">
        <f>U125+U127</f>
        <v>0</v>
      </c>
      <c r="V124" s="1314"/>
      <c r="W124" s="1314"/>
      <c r="X124" s="1314"/>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14">
        <f>IF($I$7="",0,IF(C118=1,0,240000))</f>
        <v>0</v>
      </c>
      <c r="V125" s="1314"/>
      <c r="W125" s="1314"/>
      <c r="X125" s="1314"/>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390"/>
      <c r="V126" s="390"/>
      <c r="W126" s="390"/>
      <c r="X126" s="390"/>
      <c r="Y126" s="384"/>
    </row>
    <row r="127" spans="1:39" ht="15" hidden="1" customHeight="1">
      <c r="A127" s="377"/>
      <c r="B127" s="378"/>
      <c r="C127" s="377"/>
      <c r="D127" s="377"/>
      <c r="E127" s="391"/>
      <c r="F127" s="391"/>
      <c r="G127" s="1315">
        <v>81000</v>
      </c>
      <c r="H127" s="1315"/>
      <c r="I127" s="1315"/>
      <c r="J127" s="377" t="s">
        <v>175</v>
      </c>
      <c r="K127" s="377" t="s">
        <v>474</v>
      </c>
      <c r="L127" s="1316" t="s">
        <v>492</v>
      </c>
      <c r="M127" s="1316"/>
      <c r="N127" s="1316"/>
      <c r="O127" s="1317">
        <v>0</v>
      </c>
      <c r="P127" s="1317"/>
      <c r="Q127" s="377" t="s">
        <v>493</v>
      </c>
      <c r="R127" s="377"/>
      <c r="S127" s="377"/>
      <c r="T127" s="388" t="s">
        <v>190</v>
      </c>
      <c r="U127" s="1314">
        <f>IF(C118=1,0,G127*O127)</f>
        <v>0</v>
      </c>
      <c r="V127" s="1314"/>
      <c r="W127" s="1314"/>
      <c r="X127" s="1314"/>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390"/>
      <c r="V128" s="390"/>
      <c r="W128" s="390"/>
      <c r="X128" s="390"/>
      <c r="Y128" s="384"/>
      <c r="AM128" s="155">
        <v>1</v>
      </c>
    </row>
    <row r="129" spans="2:39" ht="15" customHeight="1">
      <c r="B129" s="2"/>
      <c r="C129" s="363" t="s">
        <v>551</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11">
        <v>10000</v>
      </c>
      <c r="F130" s="1311"/>
      <c r="G130" s="1311"/>
      <c r="H130" s="363" t="s">
        <v>496</v>
      </c>
      <c r="I130" s="363"/>
      <c r="J130" s="363"/>
      <c r="K130" s="366" t="s">
        <v>195</v>
      </c>
      <c r="L130" s="363"/>
      <c r="M130" s="1307" t="s">
        <v>497</v>
      </c>
      <c r="N130" s="1307"/>
      <c r="O130" s="1307"/>
      <c r="P130" s="363" t="s">
        <v>498</v>
      </c>
      <c r="Q130" s="1271">
        <f>U55</f>
        <v>0</v>
      </c>
      <c r="R130" s="1271"/>
      <c r="S130" s="1" t="s">
        <v>420</v>
      </c>
      <c r="T130" s="8" t="s">
        <v>478</v>
      </c>
      <c r="U130" s="1269">
        <f>+IF(C118=1,0,E130*Q130)</f>
        <v>0</v>
      </c>
      <c r="V130" s="1269"/>
      <c r="W130" s="1269"/>
      <c r="X130" s="1269"/>
      <c r="Y130" s="9" t="s">
        <v>479</v>
      </c>
    </row>
    <row r="131" spans="2:39" ht="15.75" customHeight="1">
      <c r="B131" s="2"/>
      <c r="C131" s="363"/>
      <c r="D131" s="364"/>
      <c r="E131" s="365"/>
      <c r="F131" s="365"/>
      <c r="G131" s="365"/>
      <c r="H131" s="363"/>
      <c r="I131" s="363"/>
      <c r="J131" s="363"/>
      <c r="K131" s="366"/>
      <c r="L131" s="363"/>
      <c r="M131" s="498"/>
      <c r="N131" s="498"/>
      <c r="O131" s="498"/>
      <c r="P131" s="363"/>
      <c r="Q131" s="348"/>
      <c r="R131" s="348"/>
      <c r="T131" s="8"/>
      <c r="U131" s="357"/>
      <c r="V131" s="357"/>
      <c r="W131" s="357"/>
      <c r="X131" s="357"/>
      <c r="Y131" s="9"/>
    </row>
    <row r="132" spans="2:39">
      <c r="B132" s="2"/>
      <c r="C132" s="1069" t="s">
        <v>552</v>
      </c>
      <c r="D132" s="1069"/>
      <c r="E132" s="1069"/>
      <c r="F132" s="1069"/>
      <c r="G132" s="1069"/>
      <c r="H132" s="1069"/>
      <c r="I132" s="1069"/>
      <c r="J132" s="1069"/>
      <c r="K132" s="1069"/>
      <c r="L132" s="1069"/>
      <c r="M132" s="1069"/>
      <c r="N132" s="1069"/>
      <c r="O132" s="1069"/>
      <c r="P132" s="499"/>
      <c r="Q132" s="28"/>
      <c r="R132" s="28"/>
      <c r="S132" s="168"/>
      <c r="T132" s="8"/>
      <c r="U132" s="1269"/>
      <c r="V132" s="1269"/>
      <c r="W132" s="1269"/>
      <c r="X132" s="1269"/>
      <c r="Y132" s="9"/>
    </row>
    <row r="133" spans="2:39" ht="16.5" customHeight="1">
      <c r="B133" s="2"/>
      <c r="C133" s="393"/>
      <c r="D133" s="363" t="s">
        <v>500</v>
      </c>
      <c r="E133" s="363"/>
      <c r="F133" s="393"/>
      <c r="G133" s="393"/>
      <c r="H133" s="393"/>
      <c r="I133" s="393"/>
      <c r="J133" s="393"/>
      <c r="K133" s="393"/>
      <c r="L133" s="393"/>
      <c r="M133" s="393"/>
      <c r="N133" s="393"/>
      <c r="O133" s="393"/>
      <c r="P133" s="499"/>
      <c r="Q133" s="28"/>
      <c r="R133" s="28"/>
      <c r="S133" s="168"/>
      <c r="T133" s="8" t="s">
        <v>478</v>
      </c>
      <c r="U133" s="1269">
        <f>U134+U135</f>
        <v>0</v>
      </c>
      <c r="V133" s="1269"/>
      <c r="W133" s="1269"/>
      <c r="X133" s="1269"/>
      <c r="Y133" s="9" t="s">
        <v>479</v>
      </c>
    </row>
    <row r="134" spans="2:39" ht="25.5" customHeight="1">
      <c r="B134" s="2"/>
      <c r="C134" s="363"/>
      <c r="D134" s="363"/>
      <c r="E134" s="1307"/>
      <c r="F134" s="1307"/>
      <c r="G134" s="364" t="s">
        <v>457</v>
      </c>
      <c r="H134" s="1308">
        <v>120000</v>
      </c>
      <c r="I134" s="1308"/>
      <c r="J134" s="363" t="s">
        <v>501</v>
      </c>
      <c r="K134" s="363"/>
      <c r="L134" s="363"/>
      <c r="M134" s="373" t="s">
        <v>502</v>
      </c>
      <c r="N134" s="1309" t="s">
        <v>553</v>
      </c>
      <c r="O134" s="1310"/>
      <c r="P134" s="1310"/>
      <c r="Q134" s="1135">
        <f>U63</f>
        <v>0</v>
      </c>
      <c r="R134" s="1135"/>
      <c r="S134" s="168" t="s">
        <v>432</v>
      </c>
      <c r="T134" s="167" t="s">
        <v>190</v>
      </c>
      <c r="U134" s="1268">
        <f>H134*Q134</f>
        <v>0</v>
      </c>
      <c r="V134" s="1268"/>
      <c r="W134" s="1268"/>
      <c r="X134" s="1268"/>
      <c r="Y134" s="168" t="s">
        <v>191</v>
      </c>
    </row>
    <row r="135" spans="2:39" ht="25.5" customHeight="1">
      <c r="B135" s="2"/>
      <c r="C135" s="363"/>
      <c r="D135" s="363"/>
      <c r="E135" s="1307"/>
      <c r="F135" s="1307"/>
      <c r="G135" s="364" t="s">
        <v>457</v>
      </c>
      <c r="H135" s="1308">
        <v>30000</v>
      </c>
      <c r="I135" s="1308"/>
      <c r="J135" s="363" t="s">
        <v>496</v>
      </c>
      <c r="K135" s="363"/>
      <c r="L135" s="363"/>
      <c r="M135" s="373" t="s">
        <v>502</v>
      </c>
      <c r="N135" s="1309" t="s">
        <v>554</v>
      </c>
      <c r="O135" s="1310"/>
      <c r="P135" s="1310"/>
      <c r="Q135" s="1135">
        <f>U64</f>
        <v>0</v>
      </c>
      <c r="R135" s="1135"/>
      <c r="S135" s="168" t="s">
        <v>420</v>
      </c>
      <c r="T135" s="167" t="s">
        <v>190</v>
      </c>
      <c r="U135" s="1268">
        <f>H135*Q135</f>
        <v>0</v>
      </c>
      <c r="V135" s="1268"/>
      <c r="W135" s="1268"/>
      <c r="X135" s="1268"/>
      <c r="Y135" s="168" t="s">
        <v>191</v>
      </c>
    </row>
    <row r="136" spans="2:39" ht="12.75" customHeight="1">
      <c r="B136" s="2"/>
      <c r="C136" s="363"/>
      <c r="D136" s="363"/>
      <c r="E136" s="498"/>
      <c r="F136" s="498"/>
      <c r="G136" s="364"/>
      <c r="H136" s="500"/>
      <c r="I136" s="500"/>
      <c r="J136" s="363"/>
      <c r="K136" s="363"/>
      <c r="L136" s="363"/>
      <c r="M136" s="373"/>
      <c r="N136" s="501"/>
      <c r="O136" s="499"/>
      <c r="P136" s="499"/>
      <c r="Q136" s="181"/>
      <c r="R136" s="181"/>
      <c r="S136" s="168"/>
      <c r="T136" s="167"/>
      <c r="U136" s="361"/>
      <c r="V136" s="361"/>
      <c r="W136" s="361"/>
      <c r="X136" s="361"/>
      <c r="Y136" s="168"/>
    </row>
    <row r="137" spans="2:39" ht="15" customHeight="1">
      <c r="B137" s="2"/>
      <c r="C137" s="363"/>
      <c r="D137" s="363" t="s">
        <v>505</v>
      </c>
      <c r="E137" s="363"/>
      <c r="F137" s="393"/>
      <c r="G137" s="393"/>
      <c r="H137" s="393"/>
      <c r="I137" s="393"/>
      <c r="J137" s="393"/>
      <c r="K137" s="393"/>
      <c r="L137" s="393"/>
      <c r="M137" s="393"/>
      <c r="N137" s="393"/>
      <c r="O137" s="393"/>
      <c r="P137" s="499"/>
      <c r="Q137" s="181"/>
      <c r="R137" s="181"/>
      <c r="S137" s="168"/>
      <c r="T137" s="8" t="s">
        <v>478</v>
      </c>
      <c r="U137" s="1269">
        <f>U138+U139</f>
        <v>0</v>
      </c>
      <c r="V137" s="1269"/>
      <c r="W137" s="1269"/>
      <c r="X137" s="1269"/>
      <c r="Y137" s="9" t="s">
        <v>479</v>
      </c>
    </row>
    <row r="138" spans="2:39" ht="27.75" customHeight="1">
      <c r="B138" s="2"/>
      <c r="C138" s="363"/>
      <c r="D138" s="363"/>
      <c r="E138" s="1307"/>
      <c r="F138" s="1307"/>
      <c r="G138" s="364" t="s">
        <v>457</v>
      </c>
      <c r="H138" s="1308">
        <v>20000</v>
      </c>
      <c r="I138" s="1308"/>
      <c r="J138" s="363" t="s">
        <v>501</v>
      </c>
      <c r="K138" s="363"/>
      <c r="L138" s="363"/>
      <c r="M138" s="373" t="s">
        <v>502</v>
      </c>
      <c r="N138" s="1309" t="s">
        <v>555</v>
      </c>
      <c r="O138" s="1310"/>
      <c r="P138" s="1310"/>
      <c r="Q138" s="1135">
        <f>U65</f>
        <v>0</v>
      </c>
      <c r="R138" s="1135"/>
      <c r="S138" s="168" t="s">
        <v>432</v>
      </c>
      <c r="T138" s="167" t="s">
        <v>190</v>
      </c>
      <c r="U138" s="1268">
        <f>H138*Q138</f>
        <v>0</v>
      </c>
      <c r="V138" s="1268"/>
      <c r="W138" s="1268"/>
      <c r="X138" s="1268"/>
      <c r="Y138" s="168" t="s">
        <v>191</v>
      </c>
    </row>
    <row r="139" spans="2:39" ht="27.75" customHeight="1">
      <c r="B139" s="2"/>
      <c r="C139" s="363"/>
      <c r="D139" s="363"/>
      <c r="E139" s="1307"/>
      <c r="F139" s="1307"/>
      <c r="G139" s="364" t="s">
        <v>457</v>
      </c>
      <c r="H139" s="1308">
        <v>5000</v>
      </c>
      <c r="I139" s="1308"/>
      <c r="J139" s="363" t="s">
        <v>496</v>
      </c>
      <c r="K139" s="363"/>
      <c r="L139" s="363"/>
      <c r="M139" s="373" t="s">
        <v>502</v>
      </c>
      <c r="N139" s="1309" t="s">
        <v>556</v>
      </c>
      <c r="O139" s="1310"/>
      <c r="P139" s="1310"/>
      <c r="Q139" s="1135">
        <f>U66</f>
        <v>0</v>
      </c>
      <c r="R139" s="1135"/>
      <c r="S139" s="168" t="s">
        <v>420</v>
      </c>
      <c r="T139" s="167" t="s">
        <v>190</v>
      </c>
      <c r="U139" s="1268">
        <f>H139*Q139</f>
        <v>0</v>
      </c>
      <c r="V139" s="1268"/>
      <c r="W139" s="1268"/>
      <c r="X139" s="1268"/>
      <c r="Y139" s="168" t="s">
        <v>191</v>
      </c>
    </row>
    <row r="140" spans="2:39" ht="13.5" customHeight="1">
      <c r="B140" s="2"/>
      <c r="C140" s="363"/>
      <c r="D140" s="363"/>
      <c r="E140" s="498"/>
      <c r="F140" s="498"/>
      <c r="G140" s="364"/>
      <c r="H140" s="500"/>
      <c r="I140" s="500"/>
      <c r="J140" s="363"/>
      <c r="K140" s="363"/>
      <c r="L140" s="363"/>
      <c r="M140" s="373"/>
      <c r="N140" s="501"/>
      <c r="O140" s="499"/>
      <c r="P140" s="499"/>
      <c r="Q140" s="181"/>
      <c r="R140" s="181"/>
      <c r="S140" s="168"/>
      <c r="T140" s="167"/>
      <c r="U140" s="361"/>
      <c r="V140" s="361"/>
      <c r="W140" s="361"/>
      <c r="X140" s="361"/>
      <c r="Y140" s="168"/>
    </row>
    <row r="141" spans="2:39">
      <c r="B141" s="2"/>
      <c r="C141" s="1069" t="s">
        <v>557</v>
      </c>
      <c r="D141" s="1069"/>
      <c r="E141" s="1069"/>
      <c r="F141" s="1069"/>
      <c r="G141" s="1069"/>
      <c r="H141" s="1069"/>
      <c r="I141" s="1069"/>
      <c r="J141" s="1069"/>
      <c r="K141" s="1069"/>
      <c r="L141" s="1069"/>
      <c r="M141" s="1069"/>
      <c r="N141" s="1069"/>
      <c r="O141" s="1069"/>
      <c r="P141" s="499"/>
      <c r="Q141" s="181"/>
      <c r="R141" s="181"/>
      <c r="S141" s="168"/>
      <c r="T141" s="8"/>
      <c r="U141" s="1269"/>
      <c r="V141" s="1269"/>
      <c r="W141" s="1269"/>
      <c r="X141" s="1269"/>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69">
        <f>U143+U144</f>
        <v>0</v>
      </c>
      <c r="V142" s="1269"/>
      <c r="W142" s="1269"/>
      <c r="X142" s="1269"/>
      <c r="Y142" s="9" t="s">
        <v>479</v>
      </c>
    </row>
    <row r="143" spans="2:39" ht="25.5" customHeight="1">
      <c r="B143" s="2"/>
      <c r="E143" s="1132"/>
      <c r="F143" s="1132"/>
      <c r="G143" s="18" t="s">
        <v>457</v>
      </c>
      <c r="H143" s="1267">
        <v>120000</v>
      </c>
      <c r="I143" s="1267"/>
      <c r="J143" s="1" t="s">
        <v>501</v>
      </c>
      <c r="M143" s="28" t="s">
        <v>502</v>
      </c>
      <c r="N143" s="1103" t="s">
        <v>509</v>
      </c>
      <c r="O143" s="1134"/>
      <c r="P143" s="1134"/>
      <c r="Q143" s="1135">
        <f>U68</f>
        <v>0</v>
      </c>
      <c r="R143" s="1135"/>
      <c r="S143" s="168" t="s">
        <v>432</v>
      </c>
      <c r="T143" s="167" t="s">
        <v>190</v>
      </c>
      <c r="U143" s="1268">
        <f>H143*Q143</f>
        <v>0</v>
      </c>
      <c r="V143" s="1268"/>
      <c r="W143" s="1268"/>
      <c r="X143" s="1268"/>
      <c r="Y143" s="168" t="s">
        <v>191</v>
      </c>
    </row>
    <row r="144" spans="2:39" ht="25.5" customHeight="1">
      <c r="B144" s="2"/>
      <c r="E144" s="1132"/>
      <c r="F144" s="1132"/>
      <c r="G144" s="18" t="s">
        <v>457</v>
      </c>
      <c r="H144" s="1267">
        <v>30000</v>
      </c>
      <c r="I144" s="1267"/>
      <c r="J144" s="1" t="s">
        <v>496</v>
      </c>
      <c r="M144" s="28" t="s">
        <v>502</v>
      </c>
      <c r="N144" s="1103" t="s">
        <v>510</v>
      </c>
      <c r="O144" s="1134"/>
      <c r="P144" s="1134"/>
      <c r="Q144" s="1135">
        <f>U69</f>
        <v>0</v>
      </c>
      <c r="R144" s="1135"/>
      <c r="S144" s="168" t="s">
        <v>420</v>
      </c>
      <c r="T144" s="167" t="s">
        <v>190</v>
      </c>
      <c r="U144" s="1268">
        <f>H144*Q144</f>
        <v>0</v>
      </c>
      <c r="V144" s="1268"/>
      <c r="W144" s="1268"/>
      <c r="X144" s="1268"/>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69">
        <f>U147+U148</f>
        <v>0</v>
      </c>
      <c r="V146" s="1269"/>
      <c r="W146" s="1269"/>
      <c r="X146" s="1269"/>
      <c r="Y146" s="9" t="s">
        <v>479</v>
      </c>
    </row>
    <row r="147" spans="2:28" ht="27.75" customHeight="1">
      <c r="B147" s="2"/>
      <c r="E147" s="1132"/>
      <c r="F147" s="1132"/>
      <c r="G147" s="18" t="s">
        <v>457</v>
      </c>
      <c r="H147" s="1267">
        <v>20000</v>
      </c>
      <c r="I147" s="1267"/>
      <c r="J147" s="1" t="s">
        <v>501</v>
      </c>
      <c r="M147" s="28" t="s">
        <v>502</v>
      </c>
      <c r="N147" s="1103" t="s">
        <v>511</v>
      </c>
      <c r="O147" s="1134"/>
      <c r="P147" s="1134"/>
      <c r="Q147" s="1135">
        <f>U70</f>
        <v>0</v>
      </c>
      <c r="R147" s="1135"/>
      <c r="S147" s="168" t="s">
        <v>432</v>
      </c>
      <c r="T147" s="167" t="s">
        <v>190</v>
      </c>
      <c r="U147" s="1268">
        <f>H147*Q147</f>
        <v>0</v>
      </c>
      <c r="V147" s="1268"/>
      <c r="W147" s="1268"/>
      <c r="X147" s="1268"/>
      <c r="Y147" s="168" t="s">
        <v>191</v>
      </c>
    </row>
    <row r="148" spans="2:28" ht="27.75" customHeight="1">
      <c r="B148" s="2"/>
      <c r="E148" s="1132"/>
      <c r="F148" s="1132"/>
      <c r="G148" s="18" t="s">
        <v>457</v>
      </c>
      <c r="H148" s="1267">
        <v>5000</v>
      </c>
      <c r="I148" s="1267"/>
      <c r="J148" s="1" t="s">
        <v>496</v>
      </c>
      <c r="M148" s="28" t="s">
        <v>502</v>
      </c>
      <c r="N148" s="1103" t="s">
        <v>512</v>
      </c>
      <c r="O148" s="1134"/>
      <c r="P148" s="1134"/>
      <c r="Q148" s="1135">
        <f>U71</f>
        <v>0</v>
      </c>
      <c r="R148" s="1135"/>
      <c r="S148" s="168" t="s">
        <v>420</v>
      </c>
      <c r="T148" s="167" t="s">
        <v>190</v>
      </c>
      <c r="U148" s="1268">
        <f>H148*Q148</f>
        <v>0</v>
      </c>
      <c r="V148" s="1268"/>
      <c r="W148" s="1268"/>
      <c r="X148" s="1268"/>
      <c r="Y148" s="168" t="s">
        <v>191</v>
      </c>
    </row>
    <row r="149" spans="2:28" ht="8.25" customHeight="1">
      <c r="B149" s="2"/>
      <c r="C149" s="1119"/>
      <c r="D149" s="1119"/>
      <c r="E149" s="1119"/>
      <c r="F149" s="1119"/>
      <c r="G149" s="1119"/>
      <c r="H149" s="1119"/>
      <c r="I149" s="1119"/>
      <c r="J149" s="1119"/>
      <c r="K149" s="1119"/>
      <c r="L149" s="1119"/>
      <c r="M149" s="1119"/>
      <c r="N149" s="1119"/>
      <c r="O149" s="1119"/>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66" t="e">
        <f>IF(P160="〇",(U76+U105+U109+U114+U124+U130+U133+U137+U142+U146)*0.8,U76+U105+U109+U114+U124+U130+U133+U137+U142+U146)</f>
        <v>#VALUE!</v>
      </c>
      <c r="V151" s="1266"/>
      <c r="W151" s="1266"/>
      <c r="X151" s="1266"/>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20" t="s">
        <v>514</v>
      </c>
      <c r="C153" s="1121"/>
      <c r="D153" s="1121"/>
      <c r="E153" s="1121"/>
      <c r="F153" s="1121"/>
      <c r="G153" s="1121"/>
      <c r="H153" s="1121"/>
      <c r="I153" s="1124"/>
      <c r="J153" s="1124"/>
      <c r="K153" s="1124"/>
      <c r="L153" s="1124"/>
      <c r="M153" s="1124"/>
      <c r="N153" s="1125"/>
      <c r="O153" s="1125"/>
      <c r="P153" s="1125"/>
      <c r="Q153" s="1125"/>
      <c r="R153" s="1125"/>
      <c r="S153" s="32"/>
      <c r="T153" s="1126" t="s">
        <v>515</v>
      </c>
      <c r="U153" s="1127"/>
      <c r="V153" s="1127"/>
      <c r="W153" s="1127"/>
      <c r="X153" s="1127"/>
      <c r="Y153" s="1128"/>
    </row>
    <row r="154" spans="2:28" ht="30" customHeight="1" thickBot="1">
      <c r="B154" s="1122"/>
      <c r="C154" s="1123"/>
      <c r="D154" s="1123"/>
      <c r="E154" s="1123"/>
      <c r="F154" s="1123"/>
      <c r="G154" s="1123"/>
      <c r="H154" s="1129" t="s">
        <v>516</v>
      </c>
      <c r="I154" s="1130"/>
      <c r="J154" s="1130"/>
      <c r="K154" s="1130"/>
      <c r="L154" s="1130"/>
      <c r="M154" s="1130"/>
      <c r="N154" s="1131">
        <f>'第2号様式別紙2-3（臨床研修（医師）事業計画書）'!F10</f>
        <v>0</v>
      </c>
      <c r="O154" s="1131"/>
      <c r="P154" s="1131"/>
      <c r="Q154" s="1131"/>
      <c r="R154" s="1131"/>
      <c r="S154" s="9" t="s">
        <v>175</v>
      </c>
      <c r="T154" s="1108"/>
      <c r="U154" s="1109"/>
      <c r="V154" s="1109"/>
      <c r="W154" s="1109"/>
      <c r="X154" s="1109"/>
      <c r="Y154" s="1110"/>
      <c r="AB154" s="187" t="e">
        <f>U151</f>
        <v>#VALUE!</v>
      </c>
    </row>
    <row r="155" spans="2:28" ht="17.25" customHeight="1">
      <c r="B155" s="33"/>
      <c r="C155" s="34"/>
      <c r="D155" s="34"/>
      <c r="E155" s="34"/>
      <c r="F155" s="34"/>
      <c r="G155" s="34"/>
      <c r="H155" s="34"/>
      <c r="I155" s="34"/>
      <c r="J155" s="97" t="s">
        <v>545</v>
      </c>
      <c r="S155" s="9"/>
      <c r="T155" s="8" t="s">
        <v>478</v>
      </c>
      <c r="U155" s="1264">
        <f>ROUNDDOWN(IF(N154&gt;7200000,U151*0.8,0),0)</f>
        <v>0</v>
      </c>
      <c r="V155" s="1264"/>
      <c r="W155" s="1264"/>
      <c r="X155" s="1264"/>
      <c r="Y155" s="9" t="s">
        <v>479</v>
      </c>
      <c r="AB155" s="187">
        <f>U155</f>
        <v>0</v>
      </c>
    </row>
    <row r="156" spans="2:28" ht="28.5" customHeight="1">
      <c r="B156" s="11"/>
      <c r="C156" s="35"/>
      <c r="D156" s="35"/>
      <c r="E156" s="35"/>
      <c r="F156" s="35"/>
      <c r="G156" s="35"/>
      <c r="H156" s="1106" t="s">
        <v>546</v>
      </c>
      <c r="I156" s="1106"/>
      <c r="J156" s="1106"/>
      <c r="K156" s="1106"/>
      <c r="L156" s="1106"/>
      <c r="M156" s="1106"/>
      <c r="N156" s="1106"/>
      <c r="O156" s="1106"/>
      <c r="P156" s="1106"/>
      <c r="Q156" s="1106"/>
      <c r="R156" s="1106"/>
      <c r="S156" s="1107"/>
      <c r="T156" s="1108" t="s">
        <v>519</v>
      </c>
      <c r="U156" s="1109"/>
      <c r="V156" s="1109"/>
      <c r="W156" s="1109"/>
      <c r="X156" s="1109"/>
      <c r="Y156" s="1110"/>
      <c r="AB156" s="82">
        <f>U158</f>
        <v>0</v>
      </c>
    </row>
    <row r="157" spans="2:28" ht="30" customHeight="1">
      <c r="B157" s="1111" t="s">
        <v>520</v>
      </c>
      <c r="C157" s="1112"/>
      <c r="D157" s="1112"/>
      <c r="E157" s="1112"/>
      <c r="F157" s="1112"/>
      <c r="G157" s="1112"/>
      <c r="H157" s="1115"/>
      <c r="I157" s="1115"/>
      <c r="J157" s="1115"/>
      <c r="K157" s="36"/>
      <c r="L157" s="36"/>
      <c r="M157" s="36"/>
      <c r="N157" s="37"/>
      <c r="O157" s="37"/>
      <c r="P157" s="37"/>
      <c r="Q157" s="37"/>
      <c r="R157" s="37"/>
      <c r="S157" s="38"/>
      <c r="T157" s="1108"/>
      <c r="U157" s="1109"/>
      <c r="V157" s="1109"/>
      <c r="W157" s="1109"/>
      <c r="X157" s="1109"/>
      <c r="Y157" s="1110"/>
    </row>
    <row r="158" spans="2:28" ht="30" customHeight="1" thickBot="1">
      <c r="B158" s="1113"/>
      <c r="C158" s="1114"/>
      <c r="D158" s="1114"/>
      <c r="E158" s="1114"/>
      <c r="F158" s="1114"/>
      <c r="G158" s="1114"/>
      <c r="H158" s="1116"/>
      <c r="I158" s="1117"/>
      <c r="J158" s="1117"/>
      <c r="K158" s="1117"/>
      <c r="L158" s="1117"/>
      <c r="M158" s="1117"/>
      <c r="N158" s="1118"/>
      <c r="O158" s="1118"/>
      <c r="P158" s="1118"/>
      <c r="Q158" s="1118"/>
      <c r="R158" s="1118"/>
      <c r="S158" s="9" t="s">
        <v>384</v>
      </c>
      <c r="T158" s="8" t="s">
        <v>478</v>
      </c>
      <c r="U158" s="1264">
        <f>ROUNDDOWN(IF(AND(N154&gt;6300000,N154&lt;=7200000),U151*0.9,0),0)</f>
        <v>0</v>
      </c>
      <c r="V158" s="1264"/>
      <c r="W158" s="1264"/>
      <c r="X158" s="1264"/>
      <c r="Y158" s="9" t="s">
        <v>479</v>
      </c>
    </row>
    <row r="159" spans="2:28" ht="43.5" customHeight="1">
      <c r="B159" s="1102" t="s">
        <v>521</v>
      </c>
      <c r="C159" s="1103"/>
      <c r="D159" s="1103"/>
      <c r="E159" s="1103"/>
      <c r="F159" s="1103"/>
      <c r="G159" s="1103"/>
      <c r="H159" s="1103"/>
      <c r="I159" s="1103"/>
      <c r="J159" s="1103"/>
      <c r="K159" s="1103"/>
      <c r="L159" s="1103"/>
      <c r="M159" s="1103"/>
      <c r="N159" s="1103"/>
      <c r="O159" s="1103"/>
      <c r="P159" s="1103"/>
      <c r="Q159" s="1103"/>
      <c r="R159" s="1103"/>
      <c r="S159" s="1104"/>
      <c r="T159" s="8"/>
      <c r="U159" s="351"/>
      <c r="V159" s="351"/>
      <c r="W159" s="351"/>
      <c r="X159" s="351"/>
      <c r="Y159" s="9"/>
    </row>
    <row r="160" spans="2:28" ht="48" customHeight="1">
      <c r="B160" s="1102" t="s">
        <v>768</v>
      </c>
      <c r="C160" s="1103"/>
      <c r="D160" s="1103"/>
      <c r="E160" s="1103"/>
      <c r="F160" s="1103"/>
      <c r="G160" s="1103"/>
      <c r="H160" s="1103"/>
      <c r="I160" s="1103"/>
      <c r="J160" s="1103"/>
      <c r="K160" s="1103"/>
      <c r="L160" s="1103"/>
      <c r="M160" s="1103"/>
      <c r="N160" s="1103"/>
      <c r="O160" s="180"/>
      <c r="P160" s="1265"/>
      <c r="Q160" s="1265"/>
      <c r="R160" s="180"/>
      <c r="S160" s="541"/>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66"/>
      <c r="Q161" s="768"/>
      <c r="R161" s="596"/>
      <c r="S161" s="597"/>
      <c r="T161" s="8"/>
      <c r="U161" s="351"/>
      <c r="V161" s="351"/>
      <c r="W161" s="351"/>
      <c r="X161" s="351"/>
      <c r="Y161" s="9"/>
    </row>
    <row r="162" spans="2:25" s="822" customFormat="1" ht="48" customHeight="1">
      <c r="B162" s="1260" t="s">
        <v>769</v>
      </c>
      <c r="C162" s="1261"/>
      <c r="D162" s="1261"/>
      <c r="E162" s="1261"/>
      <c r="F162" s="1261"/>
      <c r="G162" s="1261"/>
      <c r="H162" s="1261"/>
      <c r="I162" s="1261"/>
      <c r="J162" s="1261"/>
      <c r="K162" s="1261"/>
      <c r="L162" s="1261"/>
      <c r="M162" s="1261"/>
      <c r="N162" s="1261"/>
      <c r="O162" s="824"/>
      <c r="P162" s="1305"/>
      <c r="Q162" s="1306"/>
      <c r="R162" s="824"/>
      <c r="S162" s="825"/>
      <c r="T162" s="826"/>
      <c r="U162" s="823"/>
      <c r="V162" s="823"/>
      <c r="W162" s="823"/>
      <c r="X162" s="823"/>
      <c r="Y162" s="827"/>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B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62:N162"/>
    <mergeCell ref="P162:Q162"/>
    <mergeCell ref="B159:S159"/>
    <mergeCell ref="U155:X155"/>
    <mergeCell ref="H156:S156"/>
    <mergeCell ref="T156:Y157"/>
    <mergeCell ref="B157:G158"/>
    <mergeCell ref="H157:J157"/>
    <mergeCell ref="H158:M158"/>
    <mergeCell ref="N158:R158"/>
    <mergeCell ref="U158:X158"/>
    <mergeCell ref="B160:N160"/>
    <mergeCell ref="P160:Q160"/>
  </mergeCells>
  <phoneticPr fontId="4"/>
  <conditionalFormatting sqref="B48">
    <cfRule type="containsBlanks" dxfId="93" priority="6">
      <formula>LEN(TRIM(B48))=0</formula>
    </cfRule>
  </conditionalFormatting>
  <conditionalFormatting sqref="C112">
    <cfRule type="containsBlanks" dxfId="91" priority="21">
      <formula>LEN(TRIM(C112))=0</formula>
    </cfRule>
  </conditionalFormatting>
  <conditionalFormatting sqref="C114">
    <cfRule type="containsBlanks" dxfId="90" priority="20">
      <formula>LEN(TRIM(C114))=0</formula>
    </cfRule>
  </conditionalFormatting>
  <conditionalFormatting sqref="C118">
    <cfRule type="containsBlanks" dxfId="89" priority="19">
      <formula>LEN(TRIM(C118))=0</formula>
    </cfRule>
  </conditionalFormatting>
  <conditionalFormatting sqref="C121">
    <cfRule type="containsBlanks" dxfId="88" priority="18">
      <formula>LEN(TRIM(C121))=0</formula>
    </cfRule>
  </conditionalFormatting>
  <conditionalFormatting sqref="F48">
    <cfRule type="containsBlanks" dxfId="87" priority="4">
      <formula>LEN(TRIM(F48))=0</formula>
    </cfRule>
  </conditionalFormatting>
  <conditionalFormatting sqref="I7">
    <cfRule type="containsBlanks" dxfId="85" priority="24" stopIfTrue="1">
      <formula>LEN(TRIM(I7))=0</formula>
    </cfRule>
  </conditionalFormatting>
  <conditionalFormatting sqref="J39:M39">
    <cfRule type="containsBlanks" dxfId="83" priority="14">
      <formula>LEN(TRIM(J39))=0</formula>
    </cfRule>
  </conditionalFormatting>
  <conditionalFormatting sqref="J40:M40">
    <cfRule type="containsBlanks" dxfId="81" priority="12">
      <formula>LEN(TRIM(J40))=0</formula>
    </cfRule>
  </conditionalFormatting>
  <conditionalFormatting sqref="K76 N76">
    <cfRule type="containsBlanks" dxfId="80" priority="22" stopIfTrue="1">
      <formula>LEN(TRIM(K76))=0</formula>
    </cfRule>
  </conditionalFormatting>
  <conditionalFormatting sqref="N158:R158">
    <cfRule type="containsBlanks" dxfId="79" priority="16">
      <formula>LEN(TRIM(N158))=0</formula>
    </cfRule>
  </conditionalFormatting>
  <conditionalFormatting sqref="N6:Y6">
    <cfRule type="containsBlanks" dxfId="78" priority="25" stopIfTrue="1">
      <formula>LEN(TRIM(N6))=0</formula>
    </cfRule>
  </conditionalFormatting>
  <conditionalFormatting sqref="O127:P127">
    <cfRule type="containsBlanks" dxfId="77" priority="17">
      <formula>LEN(TRIM(O127))=0</formula>
    </cfRule>
  </conditionalFormatting>
  <conditionalFormatting sqref="P160:Q160">
    <cfRule type="containsBlanks" dxfId="76" priority="2">
      <formula>LEN(TRIM(P160))=0</formula>
    </cfRule>
  </conditionalFormatting>
  <conditionalFormatting sqref="P162:Q162">
    <cfRule type="containsBlanks" dxfId="75" priority="1">
      <formula>LEN(TRIM(P162))=0</formula>
    </cfRule>
  </conditionalFormatting>
  <conditionalFormatting sqref="U39:X39">
    <cfRule type="containsBlanks" dxfId="73" priority="10">
      <formula>LEN(TRIM(U39))=0</formula>
    </cfRule>
  </conditionalFormatting>
  <conditionalFormatting sqref="U40:X40">
    <cfRule type="containsBlanks" dxfId="71" priority="8">
      <formula>LEN(TRIM(U40))=0</formula>
    </cfRule>
  </conditionalFormatting>
  <conditionalFormatting sqref="V59:Y62">
    <cfRule type="containsBlanks" dxfId="70" priority="23" stopIfTrue="1">
      <formula>LEN(TRIM(V59))=0</formula>
    </cfRule>
  </conditionalFormatting>
  <dataValidations count="7">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D00-000000000000}">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D00-000001000000}">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D00-000002000000}">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D00-000003000000}">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D00-000004000000}">
      <formula1>$AM$127:$AM$129</formula1>
    </dataValidation>
    <dataValidation type="list" allowBlank="1" showInputMessage="1" showErrorMessage="1" sqref="P160:Q160" xr:uid="{38109009-655A-4D6D-A2DA-6DC702159C98}">
      <formula1>"○"</formula1>
    </dataValidation>
    <dataValidation type="list" allowBlank="1" showInputMessage="1" showErrorMessage="1" sqref="P162:Q162" xr:uid="{4289A0C1-0A5D-4C08-BB75-0994727EAB1C}">
      <formula1>"〇"</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rowBreaks count="3" manualBreakCount="3">
    <brk id="53" max="24" man="1"/>
    <brk id="71" max="24" man="1"/>
    <brk id="122" max="24" man="1"/>
  </rowBreaks>
  <drawing r:id="rId2"/>
  <extLst>
    <ext xmlns:x14="http://schemas.microsoft.com/office/spreadsheetml/2009/9/main" uri="{78C0D931-6437-407d-A8EE-F0AAD7539E65}">
      <x14:conditionalFormattings>
        <x14:conditionalFormatting xmlns:xm="http://schemas.microsoft.com/office/excel/2006/main">
          <x14:cfRule type="expression" priority="5" id="{90CDB143-785A-44CE-B6C0-2F387A7FA20E}">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3" id="{57CC15A5-8ACD-4F1C-8FF3-241327C04CF7}">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3" id="{0AF11538-C767-4B4E-AB8C-F83C3281E7DF}">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11" id="{F009A288-94AA-49CE-9324-6571DFB69F4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9" id="{A07062FF-5DEA-414B-A5BC-E43291E66076}">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BCF225CD-DD6F-4143-9A34-563C22AF130D}">
            <xm:f>IF('第2号様式別紙2-1（臨床研修（医師）事業計画書）附表A2'!AI17="入力不可",TRUE,FALSE)</xm:f>
            <x14:dxf>
              <fill>
                <patternFill>
                  <bgColor theme="1"/>
                </patternFill>
              </fill>
            </x14:dxf>
          </x14:cfRule>
          <xm:sqref>U40:X40</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AB670910-1BFF-48EC-A036-4FF5BF9C0A5A}">
          <x14:formula1>
            <xm:f>IF('第2号様式別紙2-1（臨床研修（医師）事業計画書）附表A1'!AI17="入力不可",FALSE,TRUE)</xm:f>
          </x14:formula1>
          <xm:sqref>J39:M39</xm:sqref>
        </x14:dataValidation>
        <x14:dataValidation type="custom" allowBlank="1" showInputMessage="1" showErrorMessage="1" xr:uid="{2097CC05-B8B2-4FF7-8EEF-8DE3AEFBFC85}">
          <x14:formula1>
            <xm:f>IF('第2号様式別紙2-1（臨床研修（医師）事業計画書）附表A1'!AI17="入力不可",FALSE,TRUE)</xm:f>
          </x14:formula1>
          <xm:sqref>U39:X39</xm:sqref>
        </x14:dataValidation>
        <x14:dataValidation type="custom" allowBlank="1" showInputMessage="1" showErrorMessage="1" xr:uid="{1361A028-B80E-4694-9AE6-E68256C6CFB3}">
          <x14:formula1>
            <xm:f>IF('第2号様式別紙2-1（臨床研修（医師）事業計画書）附表A1'!AI17="入力不可",FALSE,TRUE)</xm:f>
          </x14:formula1>
          <xm:sqref>B48:D48</xm:sqref>
        </x14:dataValidation>
        <x14:dataValidation type="custom" allowBlank="1" showInputMessage="1" showErrorMessage="1" xr:uid="{61531553-20C4-44B6-90EE-398316F76694}">
          <x14:formula1>
            <xm:f>IF('第2号様式別紙2-1（臨床研修（医師）事業計画書）附表A2'!AI17="入力不可",FALSE,TRUE)</xm:f>
          </x14:formula1>
          <xm:sqref>J40:M40</xm:sqref>
        </x14:dataValidation>
        <x14:dataValidation type="custom" allowBlank="1" showInputMessage="1" showErrorMessage="1" xr:uid="{A6234182-E676-4AD2-A381-8440FF1EA333}">
          <x14:formula1>
            <xm:f>IF('第2号様式別紙2-1（臨床研修（医師）事業計画書）附表A2'!AI17="入力不可",FALSE,TRUE)</xm:f>
          </x14:formula1>
          <xm:sqref>U40:X40</xm:sqref>
        </x14:dataValidation>
        <x14:dataValidation type="custom" allowBlank="1" showInputMessage="1" showErrorMessage="1" xr:uid="{C307E659-6438-4A69-AFC3-5A0E4DEA4781}">
          <x14:formula1>
            <xm:f>IF('第2号様式別紙2-1（臨床研修（医師）事業計画書）附表A2'!AI17="入力不可",FALSE,TRUE)</xm:f>
          </x14:formula1>
          <xm:sqref>F48:H48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7C9B-1824-4F08-843F-B297BA3DD485}">
  <sheetPr>
    <tabColor rgb="FF00B050"/>
    <pageSetUpPr fitToPage="1"/>
  </sheetPr>
  <dimension ref="A1:X57"/>
  <sheetViews>
    <sheetView view="pageBreakPreview" zoomScaleNormal="100" zoomScaleSheetLayoutView="100" workbookViewId="0">
      <selection activeCell="AB7" sqref="AB7"/>
    </sheetView>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4" ht="15" thickBot="1">
      <c r="A1" s="123" t="s">
        <v>635</v>
      </c>
      <c r="B1" s="299"/>
    </row>
    <row r="2" spans="1:24" ht="13.8" thickBot="1">
      <c r="A2" s="123"/>
      <c r="V2" s="636">
        <v>0</v>
      </c>
      <c r="W2" s="121" t="s">
        <v>636</v>
      </c>
    </row>
    <row r="3" spans="1:24">
      <c r="Q3" s="637"/>
      <c r="R3" s="637"/>
      <c r="S3" s="637"/>
      <c r="T3" s="638" t="s">
        <v>603</v>
      </c>
    </row>
    <row r="4" spans="1:24">
      <c r="Q4" s="637"/>
      <c r="R4" s="637"/>
      <c r="S4" s="637"/>
      <c r="T4" s="638" t="s">
        <v>604</v>
      </c>
    </row>
    <row r="7" spans="1:24">
      <c r="A7" s="123" t="str">
        <f>VLOOKUP($V$2,$U$7:$X$10,2,0)</f>
        <v>　              　    　殿</v>
      </c>
      <c r="U7" s="121">
        <v>0</v>
      </c>
      <c r="V7" s="121" t="s">
        <v>637</v>
      </c>
      <c r="X7" s="121" t="s">
        <v>638</v>
      </c>
    </row>
    <row r="8" spans="1:24">
      <c r="U8" s="121">
        <v>1</v>
      </c>
      <c r="V8" s="121" t="s">
        <v>43</v>
      </c>
      <c r="X8" s="121" t="s">
        <v>639</v>
      </c>
    </row>
    <row r="9" spans="1:24">
      <c r="U9" s="121">
        <v>2</v>
      </c>
      <c r="V9" s="121" t="s">
        <v>56</v>
      </c>
      <c r="X9" s="121" t="s">
        <v>640</v>
      </c>
    </row>
    <row r="10" spans="1:24">
      <c r="N10" s="639" t="s">
        <v>606</v>
      </c>
      <c r="O10" s="637"/>
      <c r="P10" s="637"/>
      <c r="Q10" s="637"/>
      <c r="R10" s="637"/>
      <c r="S10" s="637"/>
      <c r="T10" s="637"/>
      <c r="U10" s="121">
        <v>3</v>
      </c>
      <c r="V10" s="121" t="s">
        <v>641</v>
      </c>
      <c r="X10" s="121" t="s">
        <v>640</v>
      </c>
    </row>
    <row r="11" spans="1:24">
      <c r="N11" s="639" t="s">
        <v>607</v>
      </c>
      <c r="O11" s="637"/>
      <c r="P11" s="637"/>
      <c r="Q11" s="637"/>
      <c r="R11" s="637"/>
      <c r="S11" s="637"/>
      <c r="T11" s="637"/>
    </row>
    <row r="12" spans="1:24">
      <c r="N12" s="639" t="s">
        <v>642</v>
      </c>
      <c r="O12" s="637"/>
      <c r="P12" s="637"/>
      <c r="Q12" s="637"/>
      <c r="R12" s="637"/>
      <c r="S12" s="637"/>
      <c r="T12" s="637"/>
    </row>
    <row r="17" spans="1:20">
      <c r="A17" s="1323" t="s">
        <v>609</v>
      </c>
      <c r="B17" s="1323"/>
      <c r="C17" s="1323"/>
      <c r="D17" s="1323"/>
      <c r="E17" s="1323"/>
      <c r="F17" s="1323"/>
      <c r="G17" s="1323"/>
      <c r="H17" s="1323"/>
      <c r="I17" s="1323"/>
      <c r="J17" s="1323"/>
      <c r="K17" s="1323"/>
      <c r="L17" s="1323"/>
      <c r="M17" s="1323"/>
      <c r="N17" s="1323"/>
      <c r="O17" s="1323"/>
      <c r="P17" s="1323"/>
      <c r="Q17" s="1323"/>
      <c r="R17" s="1323"/>
      <c r="S17" s="1323"/>
      <c r="T17" s="1323"/>
    </row>
    <row r="22" spans="1:20">
      <c r="B22" s="122"/>
    </row>
    <row r="23" spans="1:20">
      <c r="B23" s="1324" t="s">
        <v>643</v>
      </c>
      <c r="C23" s="1324"/>
      <c r="D23" s="1324"/>
      <c r="E23" s="1324"/>
      <c r="F23" s="1324"/>
      <c r="G23" s="1324"/>
      <c r="H23" s="1324"/>
      <c r="I23" s="1324"/>
      <c r="J23" s="1324"/>
      <c r="K23" s="1324"/>
      <c r="L23" s="1324"/>
      <c r="M23" s="121" t="s">
        <v>611</v>
      </c>
    </row>
    <row r="24" spans="1:20">
      <c r="B24" s="121" t="str">
        <f>CONCATENATE(VLOOKUP(V2,$U$7:$X$10,4,0),"について、当該交付要綱第５の（９）の規定に基づき")</f>
        <v xml:space="preserve">                           補助金について、当該交付要綱第５の（９）の規定に基づき</v>
      </c>
      <c r="C24" s="122"/>
      <c r="D24" s="122"/>
      <c r="E24" s="122"/>
      <c r="F24" s="122"/>
      <c r="G24" s="122"/>
      <c r="H24" s="122"/>
      <c r="I24" s="122"/>
      <c r="J24" s="122"/>
      <c r="K24" s="122"/>
      <c r="L24" s="122"/>
      <c r="M24" s="122"/>
      <c r="N24" s="122"/>
      <c r="O24" s="122"/>
      <c r="P24" s="122"/>
    </row>
    <row r="25" spans="1:20">
      <c r="B25" s="1325" t="s">
        <v>613</v>
      </c>
      <c r="C25" s="1325"/>
      <c r="D25" s="1325"/>
      <c r="E25" s="1325"/>
      <c r="F25" s="1325"/>
      <c r="G25" s="1325"/>
      <c r="H25" s="1325"/>
      <c r="I25" s="1325"/>
      <c r="J25" s="1325"/>
      <c r="K25" s="1325"/>
      <c r="L25" s="1325"/>
      <c r="M25" s="1325"/>
      <c r="N25" s="1325"/>
      <c r="O25" s="1325"/>
      <c r="P25" s="1325"/>
      <c r="Q25" s="1325"/>
      <c r="R25" s="1325"/>
    </row>
    <row r="26" spans="1:20">
      <c r="B26" s="123"/>
    </row>
    <row r="29" spans="1:20">
      <c r="B29" s="123" t="s">
        <v>644</v>
      </c>
    </row>
    <row r="30" spans="1:20">
      <c r="B30" s="121" t="s">
        <v>645</v>
      </c>
    </row>
    <row r="31" spans="1:20">
      <c r="B31" s="123"/>
    </row>
    <row r="32" spans="1:20">
      <c r="B32" s="123"/>
      <c r="O32" s="256" t="s">
        <v>617</v>
      </c>
      <c r="P32" s="1322"/>
      <c r="Q32" s="1322"/>
      <c r="R32" s="1322"/>
      <c r="S32" s="121" t="s">
        <v>618</v>
      </c>
    </row>
    <row r="35" spans="2:19">
      <c r="B35" s="121" t="s">
        <v>646</v>
      </c>
    </row>
    <row r="37" spans="2:19">
      <c r="O37" s="256" t="s">
        <v>617</v>
      </c>
      <c r="P37" s="1322"/>
      <c r="Q37" s="1322"/>
      <c r="R37" s="1322"/>
      <c r="S37" s="121" t="s">
        <v>618</v>
      </c>
    </row>
    <row r="40" spans="2:19">
      <c r="B40" s="123" t="s">
        <v>647</v>
      </c>
    </row>
    <row r="41" spans="2:19">
      <c r="B41" s="121" t="s">
        <v>648</v>
      </c>
    </row>
    <row r="42" spans="2:19">
      <c r="B42" s="123"/>
    </row>
    <row r="43" spans="2:19">
      <c r="O43" s="256" t="s">
        <v>617</v>
      </c>
      <c r="P43" s="1322"/>
      <c r="Q43" s="1322"/>
      <c r="R43" s="1322"/>
      <c r="S43" s="257" t="s">
        <v>618</v>
      </c>
    </row>
    <row r="46" spans="2:19">
      <c r="B46" s="123" t="s">
        <v>649</v>
      </c>
    </row>
    <row r="47" spans="2:19">
      <c r="B47" s="123"/>
    </row>
    <row r="48" spans="2:19">
      <c r="B48" s="123"/>
      <c r="O48" s="256" t="s">
        <v>617</v>
      </c>
      <c r="P48" s="1322"/>
      <c r="Q48" s="1322"/>
      <c r="R48" s="1322"/>
      <c r="S48" s="257" t="s">
        <v>618</v>
      </c>
    </row>
    <row r="49" spans="2:2">
      <c r="B49" s="123"/>
    </row>
    <row r="50" spans="2:2">
      <c r="B50" s="123"/>
    </row>
    <row r="51" spans="2:2">
      <c r="B51" s="124" t="s">
        <v>650</v>
      </c>
    </row>
    <row r="52" spans="2:2">
      <c r="B52" s="124" t="s">
        <v>651</v>
      </c>
    </row>
    <row r="53" spans="2:2">
      <c r="B53" s="124" t="s">
        <v>652</v>
      </c>
    </row>
    <row r="54" spans="2:2">
      <c r="B54" s="123" t="s">
        <v>615</v>
      </c>
    </row>
    <row r="56" spans="2:2">
      <c r="B56" s="258" t="s">
        <v>624</v>
      </c>
    </row>
    <row r="57" spans="2:2">
      <c r="B57" s="258" t="s">
        <v>625</v>
      </c>
    </row>
  </sheetData>
  <mergeCells count="7">
    <mergeCell ref="P48:R48"/>
    <mergeCell ref="A17:T17"/>
    <mergeCell ref="B23:L23"/>
    <mergeCell ref="B25:R25"/>
    <mergeCell ref="P32:R32"/>
    <mergeCell ref="P37:R37"/>
    <mergeCell ref="P43:R43"/>
  </mergeCells>
  <phoneticPr fontId="4"/>
  <dataValidations count="1">
    <dataValidation type="list" allowBlank="1" showInputMessage="1" showErrorMessage="1" sqref="V2" xr:uid="{AEA0F38D-624D-4DAF-811F-38C6019CC19C}">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6434-BDCE-4D4C-81D9-5A3238BED5F7}">
  <sheetPr>
    <tabColor theme="1"/>
  </sheetPr>
  <dimension ref="A1"/>
  <sheetViews>
    <sheetView workbookViewId="0">
      <selection activeCell="AB7" sqref="AB7"/>
    </sheetView>
  </sheetViews>
  <sheetFormatPr defaultRowHeight="13.2"/>
  <sheetData/>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6C45-EF30-46FD-BF25-03E7932E36DF}">
  <sheetPr>
    <tabColor rgb="FFFFC000"/>
    <pageSetUpPr fitToPage="1"/>
  </sheetPr>
  <dimension ref="A1:L32"/>
  <sheetViews>
    <sheetView view="pageBreakPreview" zoomScaleNormal="100" zoomScaleSheetLayoutView="100" workbookViewId="0">
      <selection activeCell="AB7" sqref="AB7"/>
    </sheetView>
  </sheetViews>
  <sheetFormatPr defaultColWidth="9" defaultRowHeight="13.2"/>
  <cols>
    <col min="1" max="1" width="9" style="71"/>
    <col min="2" max="2" width="4.88671875" style="71" customWidth="1"/>
    <col min="3" max="10" width="9" style="71"/>
    <col min="11" max="11" width="12.109375" style="71" customWidth="1"/>
    <col min="12" max="12" width="47.77734375" style="71" customWidth="1"/>
    <col min="13" max="16384" width="9" style="71"/>
  </cols>
  <sheetData>
    <row r="1" spans="1:12" ht="15" thickBot="1">
      <c r="A1" s="71" t="s">
        <v>653</v>
      </c>
      <c r="B1" s="298"/>
    </row>
    <row r="2" spans="1:12" ht="13.8" thickBot="1">
      <c r="H2" s="1326" t="s">
        <v>123</v>
      </c>
      <c r="I2" s="1326"/>
      <c r="K2" s="250" t="s">
        <v>124</v>
      </c>
      <c r="L2" s="251" t="s">
        <v>118</v>
      </c>
    </row>
    <row r="3" spans="1:12">
      <c r="H3" s="1326" t="s">
        <v>654</v>
      </c>
      <c r="I3" s="1326"/>
    </row>
    <row r="5" spans="1:12">
      <c r="A5" s="71" t="s">
        <v>744</v>
      </c>
    </row>
    <row r="8" spans="1:12">
      <c r="F8" s="71" t="s">
        <v>126</v>
      </c>
      <c r="G8" s="831"/>
      <c r="H8" s="831"/>
      <c r="I8" s="831"/>
    </row>
    <row r="9" spans="1:12">
      <c r="F9" s="71" t="s">
        <v>655</v>
      </c>
      <c r="G9" s="831"/>
      <c r="H9" s="831"/>
      <c r="I9" s="831"/>
    </row>
    <row r="16" spans="1:12">
      <c r="B16" s="1327"/>
      <c r="C16" s="1327"/>
      <c r="D16" s="71" t="s">
        <v>745</v>
      </c>
    </row>
    <row r="17" spans="1:9">
      <c r="A17" s="71" t="s">
        <v>656</v>
      </c>
    </row>
    <row r="23" spans="1:9">
      <c r="A23" s="833" t="s">
        <v>657</v>
      </c>
      <c r="B23" s="833"/>
      <c r="C23" s="833"/>
      <c r="D23" s="833"/>
      <c r="E23" s="833"/>
      <c r="F23" s="833"/>
      <c r="G23" s="833"/>
      <c r="H23" s="833"/>
      <c r="I23" s="833"/>
    </row>
    <row r="24" spans="1:9">
      <c r="A24" s="71" t="s">
        <v>658</v>
      </c>
    </row>
    <row r="28" spans="1:9">
      <c r="B28" s="71" t="s">
        <v>659</v>
      </c>
    </row>
    <row r="30" spans="1:9">
      <c r="B30" s="71" t="s">
        <v>660</v>
      </c>
    </row>
    <row r="32" spans="1:9">
      <c r="B32" s="71" t="s">
        <v>661</v>
      </c>
    </row>
  </sheetData>
  <mergeCells count="6">
    <mergeCell ref="A23:I23"/>
    <mergeCell ref="H2:I2"/>
    <mergeCell ref="H3:I3"/>
    <mergeCell ref="G8:I8"/>
    <mergeCell ref="G9:I9"/>
    <mergeCell ref="B16:C16"/>
  </mergeCells>
  <phoneticPr fontId="4"/>
  <conditionalFormatting sqref="G8:G9 B16:C16">
    <cfRule type="containsBlanks" dxfId="69"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F53B-51C6-48EF-AACC-A302AA6FD7F8}">
  <sheetPr>
    <tabColor rgb="FFFFFF00"/>
  </sheetPr>
  <dimension ref="A1:CI9"/>
  <sheetViews>
    <sheetView zoomScaleNormal="100" workbookViewId="0">
      <pane xSplit="2" ySplit="2" topLeftCell="C3" activePane="bottomRight" state="frozen"/>
      <selection activeCell="B12" sqref="B12"/>
      <selection pane="topRight" activeCell="B12" sqref="B12"/>
      <selection pane="bottomLeft" activeCell="B12" sqref="B12"/>
      <selection pane="bottomRight" activeCell="B11" sqref="B11"/>
    </sheetView>
  </sheetViews>
  <sheetFormatPr defaultColWidth="9" defaultRowHeight="13.2"/>
  <cols>
    <col min="1" max="1" width="11" style="71" bestFit="1" customWidth="1"/>
    <col min="2" max="2" width="51.109375" style="71" customWidth="1"/>
    <col min="3" max="3" width="18.88671875" style="71" customWidth="1"/>
    <col min="4" max="4" width="46.109375" style="71" bestFit="1" customWidth="1"/>
    <col min="5" max="5" width="16.109375" style="71" bestFit="1" customWidth="1"/>
    <col min="6" max="6" width="21.44140625" style="71" customWidth="1"/>
    <col min="7" max="7" width="16.109375" style="71" bestFit="1" customWidth="1"/>
    <col min="8" max="8" width="7.44140625" style="71" bestFit="1" customWidth="1"/>
    <col min="9" max="11" width="9" style="71"/>
    <col min="12" max="12" width="18.109375" style="71" customWidth="1"/>
    <col min="13" max="16" width="9" style="71"/>
    <col min="17" max="17" width="9" style="71" customWidth="1"/>
    <col min="18" max="18" width="9" style="71"/>
    <col min="19" max="19" width="9" style="71" customWidth="1"/>
    <col min="20" max="29" width="9" style="71"/>
    <col min="30" max="30" width="20.109375" style="71" customWidth="1"/>
    <col min="31" max="34" width="9" style="71"/>
    <col min="35" max="35" width="11.44140625" style="71" customWidth="1"/>
    <col min="36" max="76" width="9" style="71"/>
    <col min="77" max="77" width="47.77734375" style="71" bestFit="1" customWidth="1"/>
    <col min="78" max="79" width="33.77734375" style="71" customWidth="1"/>
    <col min="80" max="81" width="14.33203125" style="71" bestFit="1" customWidth="1"/>
    <col min="82" max="16384" width="9" style="71"/>
  </cols>
  <sheetData>
    <row r="1" spans="1:87" s="279" customFormat="1" ht="14.4">
      <c r="B1" s="300">
        <v>1</v>
      </c>
      <c r="C1" s="279">
        <v>2</v>
      </c>
      <c r="D1" s="279">
        <v>3</v>
      </c>
      <c r="E1" s="300">
        <v>4</v>
      </c>
      <c r="F1" s="279">
        <v>5</v>
      </c>
      <c r="G1" s="279">
        <v>6</v>
      </c>
      <c r="H1" s="300">
        <v>7</v>
      </c>
      <c r="I1" s="279">
        <v>8</v>
      </c>
      <c r="J1" s="279">
        <v>9</v>
      </c>
      <c r="K1" s="300">
        <v>10</v>
      </c>
      <c r="L1" s="279">
        <v>11</v>
      </c>
      <c r="M1" s="279">
        <v>12</v>
      </c>
      <c r="N1" s="300">
        <v>13</v>
      </c>
      <c r="O1" s="279">
        <v>14</v>
      </c>
      <c r="P1" s="279">
        <v>15</v>
      </c>
      <c r="Q1" s="300">
        <v>16</v>
      </c>
      <c r="R1" s="279">
        <v>17</v>
      </c>
      <c r="S1" s="279">
        <v>18</v>
      </c>
      <c r="T1" s="300">
        <v>19</v>
      </c>
      <c r="U1" s="279">
        <v>20</v>
      </c>
      <c r="V1" s="279">
        <v>21</v>
      </c>
      <c r="W1" s="300">
        <v>22</v>
      </c>
      <c r="X1" s="279">
        <v>23</v>
      </c>
      <c r="Y1" s="279">
        <v>24</v>
      </c>
      <c r="Z1" s="300">
        <v>25</v>
      </c>
      <c r="AA1" s="279">
        <v>26</v>
      </c>
      <c r="AB1" s="279">
        <v>27</v>
      </c>
      <c r="AC1" s="300">
        <v>28</v>
      </c>
      <c r="AD1" s="279">
        <v>29</v>
      </c>
      <c r="AE1" s="279">
        <v>30</v>
      </c>
      <c r="AF1" s="300">
        <v>31</v>
      </c>
      <c r="AG1" s="279">
        <v>32</v>
      </c>
      <c r="AH1" s="279">
        <v>33</v>
      </c>
      <c r="AI1" s="300">
        <v>34</v>
      </c>
      <c r="AJ1" s="279">
        <v>35</v>
      </c>
      <c r="AK1" s="279">
        <v>36</v>
      </c>
      <c r="AL1" s="300">
        <v>37</v>
      </c>
      <c r="AM1" s="279">
        <v>38</v>
      </c>
      <c r="AN1" s="279">
        <v>39</v>
      </c>
      <c r="AO1" s="300">
        <v>40</v>
      </c>
      <c r="AP1" s="279">
        <v>41</v>
      </c>
      <c r="AQ1" s="279">
        <v>42</v>
      </c>
      <c r="AR1" s="300">
        <v>43</v>
      </c>
      <c r="AS1" s="279">
        <v>44</v>
      </c>
      <c r="AT1" s="279">
        <v>45</v>
      </c>
      <c r="AU1" s="300">
        <v>46</v>
      </c>
      <c r="AV1" s="279">
        <v>47</v>
      </c>
      <c r="AW1" s="279">
        <v>48</v>
      </c>
      <c r="AX1" s="300">
        <v>49</v>
      </c>
      <c r="AY1" s="279">
        <v>50</v>
      </c>
      <c r="AZ1" s="279">
        <v>51</v>
      </c>
      <c r="BA1" s="300">
        <v>52</v>
      </c>
      <c r="BB1" s="279">
        <v>53</v>
      </c>
      <c r="BC1" s="279">
        <v>54</v>
      </c>
      <c r="BD1" s="300">
        <v>55</v>
      </c>
      <c r="BE1" s="279">
        <v>56</v>
      </c>
      <c r="BF1" s="279">
        <v>57</v>
      </c>
      <c r="BG1" s="300">
        <v>58</v>
      </c>
      <c r="BH1" s="279">
        <v>59</v>
      </c>
      <c r="BI1" s="279">
        <v>60</v>
      </c>
      <c r="BJ1" s="300">
        <v>61</v>
      </c>
      <c r="BK1" s="279">
        <v>62</v>
      </c>
      <c r="BL1" s="279">
        <v>63</v>
      </c>
      <c r="BM1" s="300">
        <v>64</v>
      </c>
      <c r="BN1" s="279">
        <v>65</v>
      </c>
      <c r="BO1" s="279">
        <v>66</v>
      </c>
      <c r="BP1" s="300">
        <v>67</v>
      </c>
      <c r="BQ1" s="279">
        <v>68</v>
      </c>
      <c r="BR1" s="279">
        <v>69</v>
      </c>
      <c r="BS1" s="300">
        <v>70</v>
      </c>
      <c r="BT1" s="279">
        <v>71</v>
      </c>
      <c r="BU1" s="279">
        <v>72</v>
      </c>
      <c r="BV1" s="300">
        <v>73</v>
      </c>
      <c r="BW1" s="279">
        <v>74</v>
      </c>
      <c r="BX1" s="279">
        <v>75</v>
      </c>
      <c r="BY1" s="300">
        <v>76</v>
      </c>
      <c r="BZ1" s="279">
        <v>77</v>
      </c>
      <c r="CA1" s="279">
        <v>78</v>
      </c>
      <c r="CB1" s="279">
        <v>78</v>
      </c>
      <c r="CC1" s="279">
        <v>79</v>
      </c>
    </row>
    <row r="2" spans="1:87" s="301" customFormat="1">
      <c r="A2" s="71"/>
      <c r="B2" s="71" t="s">
        <v>33</v>
      </c>
      <c r="C2" s="301" t="s">
        <v>34</v>
      </c>
      <c r="D2" s="301" t="s">
        <v>35</v>
      </c>
      <c r="E2" s="301" t="s">
        <v>36</v>
      </c>
      <c r="BX2" s="302" t="s">
        <v>37</v>
      </c>
      <c r="BY2" s="301" t="s">
        <v>38</v>
      </c>
      <c r="BZ2" s="301" t="s">
        <v>39</v>
      </c>
      <c r="CB2" s="301" t="s">
        <v>40</v>
      </c>
      <c r="CC2" s="301" t="s">
        <v>41</v>
      </c>
    </row>
    <row r="3" spans="1:87" ht="14.4">
      <c r="A3" s="828"/>
      <c r="B3" s="71" t="s">
        <v>42</v>
      </c>
      <c r="C3" s="71" t="s">
        <v>43</v>
      </c>
      <c r="D3" s="71" t="s">
        <v>44</v>
      </c>
      <c r="E3" s="10" t="s">
        <v>45</v>
      </c>
      <c r="F3" s="10" t="s">
        <v>46</v>
      </c>
      <c r="G3" s="10" t="s">
        <v>47</v>
      </c>
      <c r="H3" s="10" t="s">
        <v>46</v>
      </c>
      <c r="I3" s="10" t="s">
        <v>48</v>
      </c>
      <c r="J3" s="10" t="s">
        <v>46</v>
      </c>
      <c r="K3" s="10" t="s">
        <v>49</v>
      </c>
      <c r="L3" s="10" t="s">
        <v>46</v>
      </c>
      <c r="M3" s="10" t="s">
        <v>50</v>
      </c>
      <c r="N3" s="10" t="s">
        <v>46</v>
      </c>
      <c r="O3" s="10" t="s">
        <v>51</v>
      </c>
      <c r="P3" s="10" t="s">
        <v>46</v>
      </c>
      <c r="Q3" s="10" t="s">
        <v>52</v>
      </c>
      <c r="R3" s="10" t="s">
        <v>46</v>
      </c>
      <c r="S3" s="10" t="s">
        <v>53</v>
      </c>
      <c r="T3" s="10" t="s">
        <v>46</v>
      </c>
      <c r="U3" s="71" t="s">
        <v>46</v>
      </c>
      <c r="V3" s="10" t="s">
        <v>46</v>
      </c>
      <c r="W3" s="10" t="s">
        <v>46</v>
      </c>
      <c r="X3" s="10" t="s">
        <v>46</v>
      </c>
      <c r="Y3" s="10" t="s">
        <v>46</v>
      </c>
      <c r="Z3" s="71" t="s">
        <v>46</v>
      </c>
      <c r="AA3" s="508" t="s">
        <v>46</v>
      </c>
      <c r="AB3" s="71" t="s">
        <v>46</v>
      </c>
      <c r="AC3" s="71" t="s">
        <v>46</v>
      </c>
      <c r="AD3" s="71" t="s">
        <v>46</v>
      </c>
      <c r="AE3" s="71" t="s">
        <v>46</v>
      </c>
      <c r="AF3" s="71" t="s">
        <v>46</v>
      </c>
      <c r="AG3" s="71" t="s">
        <v>46</v>
      </c>
      <c r="AH3" s="71" t="s">
        <v>46</v>
      </c>
      <c r="AI3" s="71" t="s">
        <v>46</v>
      </c>
      <c r="AJ3" s="71" t="s">
        <v>46</v>
      </c>
      <c r="AK3" s="71" t="s">
        <v>46</v>
      </c>
      <c r="AL3" s="71" t="s">
        <v>46</v>
      </c>
      <c r="AM3" s="71" t="s">
        <v>46</v>
      </c>
      <c r="AN3" s="71" t="s">
        <v>46</v>
      </c>
      <c r="AO3" s="71" t="s">
        <v>46</v>
      </c>
      <c r="AP3" s="71" t="s">
        <v>46</v>
      </c>
      <c r="AQ3" s="71" t="s">
        <v>46</v>
      </c>
      <c r="AR3" s="71" t="s">
        <v>46</v>
      </c>
      <c r="AS3" s="71" t="s">
        <v>46</v>
      </c>
      <c r="AT3" s="71" t="s">
        <v>46</v>
      </c>
      <c r="AU3" s="71" t="s">
        <v>46</v>
      </c>
      <c r="AV3" s="71" t="s">
        <v>46</v>
      </c>
      <c r="AW3" s="71" t="s">
        <v>46</v>
      </c>
      <c r="AX3" s="71" t="s">
        <v>46</v>
      </c>
      <c r="AY3" s="71" t="s">
        <v>46</v>
      </c>
      <c r="AZ3" s="71" t="s">
        <v>46</v>
      </c>
      <c r="BA3" s="71" t="s">
        <v>46</v>
      </c>
      <c r="BB3" s="71" t="s">
        <v>46</v>
      </c>
      <c r="BC3" s="71" t="s">
        <v>46</v>
      </c>
      <c r="BD3" s="71" t="s">
        <v>46</v>
      </c>
      <c r="BE3" s="71" t="s">
        <v>46</v>
      </c>
      <c r="BF3" s="71" t="s">
        <v>46</v>
      </c>
      <c r="BG3" s="71" t="s">
        <v>46</v>
      </c>
      <c r="BH3" s="71" t="s">
        <v>46</v>
      </c>
      <c r="BI3" s="71" t="s">
        <v>46</v>
      </c>
      <c r="BJ3" s="71" t="s">
        <v>46</v>
      </c>
      <c r="BK3" s="71" t="s">
        <v>46</v>
      </c>
      <c r="BL3" s="71" t="s">
        <v>46</v>
      </c>
      <c r="BM3" s="71" t="s">
        <v>46</v>
      </c>
      <c r="BN3" s="71" t="s">
        <v>46</v>
      </c>
      <c r="BO3" s="71" t="s">
        <v>46</v>
      </c>
      <c r="BP3" s="71" t="s">
        <v>46</v>
      </c>
      <c r="BQ3" s="71" t="s">
        <v>46</v>
      </c>
      <c r="BR3" s="71" t="s">
        <v>46</v>
      </c>
      <c r="BS3" s="71" t="s">
        <v>46</v>
      </c>
      <c r="BT3" s="71" t="s">
        <v>46</v>
      </c>
      <c r="BU3" s="71" t="s">
        <v>46</v>
      </c>
      <c r="BV3" s="71" t="s">
        <v>46</v>
      </c>
      <c r="BW3" s="71" t="s">
        <v>46</v>
      </c>
      <c r="BX3" s="71" t="s">
        <v>46</v>
      </c>
      <c r="BY3" s="71" t="s">
        <v>46</v>
      </c>
      <c r="BZ3" s="71" t="s">
        <v>46</v>
      </c>
      <c r="CB3" s="71">
        <v>5048000</v>
      </c>
      <c r="CC3" s="352" t="s">
        <v>46</v>
      </c>
      <c r="CI3" s="71" t="s">
        <v>54</v>
      </c>
    </row>
    <row r="4" spans="1:87" ht="14.4">
      <c r="A4" s="828"/>
      <c r="B4" s="509" t="s">
        <v>55</v>
      </c>
      <c r="C4" s="71" t="s">
        <v>56</v>
      </c>
      <c r="D4" s="71" t="s">
        <v>57</v>
      </c>
      <c r="E4" s="1" t="s">
        <v>58</v>
      </c>
      <c r="F4" s="1" t="s">
        <v>59</v>
      </c>
      <c r="G4" s="1" t="s">
        <v>60</v>
      </c>
      <c r="H4" s="1" t="s">
        <v>61</v>
      </c>
      <c r="I4" s="1" t="s">
        <v>62</v>
      </c>
      <c r="J4" s="1" t="s">
        <v>63</v>
      </c>
      <c r="K4" s="1" t="s">
        <v>64</v>
      </c>
      <c r="L4" s="1" t="s">
        <v>65</v>
      </c>
      <c r="M4" s="1" t="s">
        <v>66</v>
      </c>
      <c r="N4" s="15" t="s">
        <v>67</v>
      </c>
      <c r="O4" s="1" t="s">
        <v>68</v>
      </c>
      <c r="P4" s="1" t="s">
        <v>69</v>
      </c>
      <c r="Q4" s="15" t="s">
        <v>70</v>
      </c>
      <c r="R4" s="15" t="s">
        <v>71</v>
      </c>
      <c r="S4" s="1" t="s">
        <v>72</v>
      </c>
      <c r="T4" s="508" t="s">
        <v>73</v>
      </c>
      <c r="U4" s="1" t="s">
        <v>70</v>
      </c>
      <c r="V4" s="1" t="s">
        <v>74</v>
      </c>
      <c r="W4" s="15" t="s">
        <v>46</v>
      </c>
      <c r="X4" s="1" t="s">
        <v>75</v>
      </c>
      <c r="Y4" s="1" t="s">
        <v>68</v>
      </c>
      <c r="Z4" s="1" t="s">
        <v>69</v>
      </c>
      <c r="AA4" s="71" t="s">
        <v>73</v>
      </c>
      <c r="AB4" s="1" t="s">
        <v>45</v>
      </c>
      <c r="AC4" s="17" t="s">
        <v>70</v>
      </c>
      <c r="AD4" s="1" t="s">
        <v>76</v>
      </c>
      <c r="AE4" s="1" t="s">
        <v>47</v>
      </c>
      <c r="AF4" s="1" t="s">
        <v>77</v>
      </c>
      <c r="AG4" s="1" t="s">
        <v>78</v>
      </c>
      <c r="AH4" s="1" t="s">
        <v>70</v>
      </c>
      <c r="AI4" s="1" t="s">
        <v>79</v>
      </c>
      <c r="AJ4" s="1" t="s">
        <v>80</v>
      </c>
      <c r="AK4" s="1" t="s">
        <v>81</v>
      </c>
      <c r="AL4" s="1" t="s">
        <v>82</v>
      </c>
      <c r="AM4" s="71" t="s">
        <v>46</v>
      </c>
      <c r="AN4" s="1" t="s">
        <v>83</v>
      </c>
      <c r="AO4" s="1" t="s">
        <v>47</v>
      </c>
      <c r="AP4" s="1" t="s">
        <v>70</v>
      </c>
      <c r="AQ4" s="15" t="s">
        <v>84</v>
      </c>
      <c r="AR4" s="1" t="s">
        <v>85</v>
      </c>
      <c r="AS4" s="1" t="s">
        <v>86</v>
      </c>
      <c r="AT4" s="1" t="s">
        <v>87</v>
      </c>
      <c r="AU4" s="1" t="s">
        <v>88</v>
      </c>
      <c r="AV4" s="71" t="s">
        <v>46</v>
      </c>
      <c r="AW4" s="71" t="s">
        <v>46</v>
      </c>
      <c r="AX4" s="1" t="s">
        <v>89</v>
      </c>
      <c r="AY4" s="1" t="s">
        <v>72</v>
      </c>
      <c r="AZ4" s="1" t="s">
        <v>73</v>
      </c>
      <c r="BA4" s="1" t="s">
        <v>90</v>
      </c>
      <c r="BB4" s="1" t="s">
        <v>45</v>
      </c>
      <c r="BC4" s="1" t="s">
        <v>47</v>
      </c>
      <c r="BD4" s="1" t="s">
        <v>52</v>
      </c>
      <c r="BE4" s="1" t="s">
        <v>70</v>
      </c>
      <c r="BF4" s="71" t="s">
        <v>70</v>
      </c>
      <c r="BG4" s="71" t="s">
        <v>91</v>
      </c>
      <c r="BH4" s="71" t="s">
        <v>92</v>
      </c>
      <c r="BI4" s="71" t="s">
        <v>93</v>
      </c>
      <c r="BJ4" s="1" t="s">
        <v>94</v>
      </c>
      <c r="BK4" s="1" t="s">
        <v>95</v>
      </c>
      <c r="BL4" s="1" t="s">
        <v>47</v>
      </c>
      <c r="BM4" s="71" t="s">
        <v>48</v>
      </c>
      <c r="BN4" s="15" t="s">
        <v>49</v>
      </c>
      <c r="BO4" s="1" t="s">
        <v>96</v>
      </c>
      <c r="BP4" s="1" t="s">
        <v>52</v>
      </c>
      <c r="BQ4" s="1" t="s">
        <v>97</v>
      </c>
      <c r="BR4" s="71" t="s">
        <v>98</v>
      </c>
      <c r="BS4" s="71" t="s">
        <v>46</v>
      </c>
      <c r="BT4" s="71" t="s">
        <v>99</v>
      </c>
      <c r="BX4" s="352" t="s">
        <v>66</v>
      </c>
      <c r="BY4" s="71" t="s">
        <v>100</v>
      </c>
      <c r="BZ4" s="71" t="s">
        <v>101</v>
      </c>
      <c r="CA4" s="71" t="s">
        <v>102</v>
      </c>
      <c r="CB4" s="71" t="s">
        <v>103</v>
      </c>
    </row>
    <row r="5" spans="1:87">
      <c r="A5" s="828"/>
      <c r="B5" s="303" t="s">
        <v>104</v>
      </c>
      <c r="C5" s="507" t="s">
        <v>43</v>
      </c>
      <c r="D5" s="507" t="s">
        <v>57</v>
      </c>
      <c r="E5" s="35" t="s">
        <v>58</v>
      </c>
      <c r="F5" s="35" t="s">
        <v>59</v>
      </c>
      <c r="G5" s="35" t="s">
        <v>60</v>
      </c>
      <c r="H5" s="35" t="s">
        <v>61</v>
      </c>
      <c r="I5" s="35" t="s">
        <v>62</v>
      </c>
      <c r="J5" s="35" t="s">
        <v>63</v>
      </c>
      <c r="K5" s="35" t="s">
        <v>64</v>
      </c>
      <c r="L5" s="35" t="s">
        <v>65</v>
      </c>
      <c r="M5" s="35" t="s">
        <v>66</v>
      </c>
      <c r="N5" s="353" t="s">
        <v>67</v>
      </c>
      <c r="O5" s="35" t="s">
        <v>68</v>
      </c>
      <c r="P5" s="35" t="s">
        <v>69</v>
      </c>
      <c r="Q5" s="35" t="s">
        <v>105</v>
      </c>
      <c r="R5" s="353" t="s">
        <v>70</v>
      </c>
      <c r="S5" s="35" t="s">
        <v>106</v>
      </c>
      <c r="T5" s="35" t="s">
        <v>70</v>
      </c>
      <c r="U5" s="35" t="s">
        <v>107</v>
      </c>
      <c r="V5" s="507" t="s">
        <v>108</v>
      </c>
      <c r="W5" s="35" t="s">
        <v>68</v>
      </c>
      <c r="X5" s="35" t="s">
        <v>69</v>
      </c>
      <c r="Y5" s="71" t="s">
        <v>109</v>
      </c>
      <c r="Z5" s="35" t="s">
        <v>45</v>
      </c>
      <c r="AA5" s="35" t="s">
        <v>110</v>
      </c>
      <c r="AB5" s="35" t="s">
        <v>70</v>
      </c>
      <c r="AC5" s="35" t="s">
        <v>111</v>
      </c>
      <c r="AD5" s="71" t="s">
        <v>48</v>
      </c>
      <c r="AE5" s="35" t="s">
        <v>49</v>
      </c>
      <c r="AF5" s="35" t="s">
        <v>112</v>
      </c>
      <c r="AG5" s="35" t="s">
        <v>70</v>
      </c>
      <c r="AH5" s="35" t="s">
        <v>76</v>
      </c>
      <c r="AI5" s="35" t="s">
        <v>47</v>
      </c>
      <c r="AJ5" s="35" t="s">
        <v>77</v>
      </c>
      <c r="AK5" s="35" t="s">
        <v>78</v>
      </c>
      <c r="AL5" s="35" t="s">
        <v>70</v>
      </c>
      <c r="AM5" s="35" t="s">
        <v>113</v>
      </c>
      <c r="AN5" s="35" t="s">
        <v>47</v>
      </c>
      <c r="AO5" s="35" t="s">
        <v>70</v>
      </c>
      <c r="AP5" s="35" t="s">
        <v>114</v>
      </c>
      <c r="AQ5" s="35" t="s">
        <v>45</v>
      </c>
      <c r="AR5" s="35" t="s">
        <v>47</v>
      </c>
      <c r="AS5" s="35" t="s">
        <v>82</v>
      </c>
      <c r="AT5" s="35" t="s">
        <v>49</v>
      </c>
      <c r="AU5" s="35" t="s">
        <v>96</v>
      </c>
      <c r="AV5" s="35" t="s">
        <v>52</v>
      </c>
      <c r="AW5" s="35" t="s">
        <v>70</v>
      </c>
      <c r="AX5" s="35" t="s">
        <v>115</v>
      </c>
      <c r="AY5" s="35" t="s">
        <v>72</v>
      </c>
      <c r="AZ5" s="35" t="s">
        <v>73</v>
      </c>
      <c r="BA5" s="35" t="s">
        <v>45</v>
      </c>
      <c r="BB5" s="35" t="s">
        <v>47</v>
      </c>
      <c r="BC5" s="35" t="s">
        <v>48</v>
      </c>
      <c r="BD5" s="35" t="s">
        <v>49</v>
      </c>
      <c r="BE5" s="35" t="s">
        <v>116</v>
      </c>
      <c r="BF5" s="507" t="s">
        <v>70</v>
      </c>
      <c r="BG5" s="507" t="s">
        <v>70</v>
      </c>
      <c r="BH5" s="507" t="s">
        <v>70</v>
      </c>
      <c r="BI5" s="507" t="s">
        <v>70</v>
      </c>
      <c r="BJ5" s="507" t="s">
        <v>70</v>
      </c>
      <c r="BK5" s="507" t="s">
        <v>66</v>
      </c>
      <c r="BL5" s="507" t="s">
        <v>66</v>
      </c>
      <c r="BM5" s="507" t="s">
        <v>66</v>
      </c>
      <c r="BN5" s="507" t="s">
        <v>70</v>
      </c>
      <c r="BO5" s="507" t="s">
        <v>70</v>
      </c>
      <c r="BP5" s="507" t="s">
        <v>70</v>
      </c>
      <c r="BQ5" s="507" t="s">
        <v>70</v>
      </c>
      <c r="BR5" s="507" t="s">
        <v>70</v>
      </c>
      <c r="BS5" s="507" t="s">
        <v>70</v>
      </c>
      <c r="BT5" s="507" t="s">
        <v>70</v>
      </c>
      <c r="BU5" s="507" t="s">
        <v>70</v>
      </c>
      <c r="BV5" s="507" t="s">
        <v>70</v>
      </c>
      <c r="BW5" s="507" t="s">
        <v>70</v>
      </c>
      <c r="BX5" s="507" t="s">
        <v>46</v>
      </c>
      <c r="BY5" s="507" t="s">
        <v>70</v>
      </c>
      <c r="BZ5" s="507" t="s">
        <v>66</v>
      </c>
      <c r="CA5" s="507"/>
      <c r="CB5" s="507">
        <v>1932000</v>
      </c>
      <c r="CC5" s="354" t="s">
        <v>66</v>
      </c>
    </row>
    <row r="6" spans="1:87" ht="14.4">
      <c r="A6" s="829"/>
      <c r="B6" s="71" t="s">
        <v>42</v>
      </c>
      <c r="C6" s="71" t="s">
        <v>43</v>
      </c>
      <c r="D6" s="71" t="s">
        <v>117</v>
      </c>
      <c r="E6" s="10" t="s">
        <v>45</v>
      </c>
      <c r="F6" s="10" t="s">
        <v>46</v>
      </c>
      <c r="G6" s="10" t="s">
        <v>47</v>
      </c>
      <c r="H6" s="10" t="s">
        <v>46</v>
      </c>
      <c r="I6" s="10" t="s">
        <v>48</v>
      </c>
      <c r="J6" s="10" t="s">
        <v>46</v>
      </c>
      <c r="K6" s="10" t="s">
        <v>49</v>
      </c>
      <c r="L6" s="10" t="s">
        <v>46</v>
      </c>
      <c r="M6" s="10" t="s">
        <v>50</v>
      </c>
      <c r="N6" s="10" t="s">
        <v>46</v>
      </c>
      <c r="O6" s="10" t="s">
        <v>51</v>
      </c>
      <c r="P6" s="10" t="s">
        <v>46</v>
      </c>
      <c r="Q6" s="10" t="s">
        <v>52</v>
      </c>
      <c r="R6" s="10" t="s">
        <v>46</v>
      </c>
      <c r="S6" s="10" t="s">
        <v>53</v>
      </c>
      <c r="T6" s="10" t="s">
        <v>46</v>
      </c>
      <c r="U6" s="71" t="s">
        <v>46</v>
      </c>
      <c r="V6" s="10" t="s">
        <v>46</v>
      </c>
      <c r="W6" s="10" t="s">
        <v>46</v>
      </c>
      <c r="X6" s="10" t="s">
        <v>46</v>
      </c>
      <c r="Y6" s="10" t="s">
        <v>46</v>
      </c>
      <c r="Z6" s="71" t="s">
        <v>46</v>
      </c>
      <c r="AA6" s="508" t="s">
        <v>46</v>
      </c>
      <c r="AB6" s="71" t="s">
        <v>46</v>
      </c>
      <c r="AC6" s="71" t="s">
        <v>46</v>
      </c>
      <c r="AD6" s="71" t="s">
        <v>46</v>
      </c>
      <c r="AE6" s="71" t="s">
        <v>46</v>
      </c>
      <c r="AF6" s="71" t="s">
        <v>46</v>
      </c>
      <c r="AG6" s="71" t="s">
        <v>46</v>
      </c>
      <c r="AH6" s="71" t="s">
        <v>46</v>
      </c>
      <c r="AI6" s="71" t="s">
        <v>46</v>
      </c>
      <c r="AJ6" s="71" t="s">
        <v>46</v>
      </c>
      <c r="AK6" s="71" t="s">
        <v>46</v>
      </c>
      <c r="AL6" s="71" t="s">
        <v>46</v>
      </c>
      <c r="AM6" s="71" t="s">
        <v>46</v>
      </c>
      <c r="AN6" s="71" t="s">
        <v>46</v>
      </c>
      <c r="AO6" s="71" t="s">
        <v>46</v>
      </c>
      <c r="AP6" s="71" t="s">
        <v>46</v>
      </c>
      <c r="AQ6" s="71" t="s">
        <v>46</v>
      </c>
      <c r="AR6" s="71" t="s">
        <v>46</v>
      </c>
      <c r="AS6" s="71" t="s">
        <v>46</v>
      </c>
      <c r="AT6" s="71" t="s">
        <v>46</v>
      </c>
      <c r="AU6" s="71" t="s">
        <v>46</v>
      </c>
      <c r="AV6" s="71" t="s">
        <v>46</v>
      </c>
      <c r="AW6" s="71" t="s">
        <v>46</v>
      </c>
      <c r="AX6" s="71" t="s">
        <v>46</v>
      </c>
      <c r="AY6" s="71" t="s">
        <v>46</v>
      </c>
      <c r="AZ6" s="71" t="s">
        <v>46</v>
      </c>
      <c r="BA6" s="71" t="s">
        <v>46</v>
      </c>
      <c r="BB6" s="71" t="s">
        <v>46</v>
      </c>
      <c r="BC6" s="71" t="s">
        <v>46</v>
      </c>
      <c r="BD6" s="71" t="s">
        <v>46</v>
      </c>
      <c r="BE6" s="71" t="s">
        <v>46</v>
      </c>
      <c r="BF6" s="71" t="s">
        <v>46</v>
      </c>
      <c r="BG6" s="71" t="s">
        <v>46</v>
      </c>
      <c r="BH6" s="71" t="s">
        <v>46</v>
      </c>
      <c r="BI6" s="71" t="s">
        <v>46</v>
      </c>
      <c r="BJ6" s="71" t="s">
        <v>46</v>
      </c>
      <c r="BK6" s="71" t="s">
        <v>46</v>
      </c>
      <c r="BL6" s="71" t="s">
        <v>46</v>
      </c>
      <c r="BM6" s="71" t="s">
        <v>46</v>
      </c>
      <c r="BN6" s="71" t="s">
        <v>46</v>
      </c>
      <c r="BO6" s="71" t="s">
        <v>46</v>
      </c>
      <c r="BP6" s="71" t="s">
        <v>46</v>
      </c>
      <c r="BQ6" s="71" t="s">
        <v>46</v>
      </c>
      <c r="BR6" s="71" t="s">
        <v>46</v>
      </c>
      <c r="BS6" s="71" t="s">
        <v>46</v>
      </c>
      <c r="BT6" s="71" t="s">
        <v>46</v>
      </c>
      <c r="BU6" s="71" t="s">
        <v>46</v>
      </c>
      <c r="BV6" s="71" t="s">
        <v>46</v>
      </c>
      <c r="BW6" s="71" t="s">
        <v>46</v>
      </c>
      <c r="BX6" s="71" t="s">
        <v>46</v>
      </c>
      <c r="BY6" s="71" t="s">
        <v>46</v>
      </c>
      <c r="BZ6" s="71" t="s">
        <v>46</v>
      </c>
      <c r="CB6" s="71">
        <v>5048000</v>
      </c>
      <c r="CC6" s="352" t="s">
        <v>46</v>
      </c>
    </row>
    <row r="7" spans="1:87" ht="14.4">
      <c r="A7" s="829"/>
      <c r="B7" s="509" t="s">
        <v>118</v>
      </c>
      <c r="C7" s="71" t="s">
        <v>56</v>
      </c>
      <c r="D7" s="507" t="s">
        <v>119</v>
      </c>
      <c r="E7" s="1" t="s">
        <v>58</v>
      </c>
      <c r="F7" s="1" t="s">
        <v>59</v>
      </c>
      <c r="G7" s="1" t="s">
        <v>60</v>
      </c>
      <c r="H7" s="1" t="s">
        <v>61</v>
      </c>
      <c r="I7" s="1" t="s">
        <v>62</v>
      </c>
      <c r="J7" s="1" t="s">
        <v>63</v>
      </c>
      <c r="K7" s="1" t="s">
        <v>64</v>
      </c>
      <c r="L7" s="1" t="s">
        <v>65</v>
      </c>
      <c r="M7" s="1" t="s">
        <v>66</v>
      </c>
      <c r="N7" s="15" t="s">
        <v>67</v>
      </c>
      <c r="O7" s="1" t="s">
        <v>68</v>
      </c>
      <c r="P7" s="1" t="s">
        <v>69</v>
      </c>
      <c r="Q7" s="15" t="s">
        <v>70</v>
      </c>
      <c r="R7" s="15" t="s">
        <v>71</v>
      </c>
      <c r="S7" s="1" t="s">
        <v>72</v>
      </c>
      <c r="T7" s="508" t="s">
        <v>73</v>
      </c>
      <c r="U7" s="1" t="s">
        <v>70</v>
      </c>
      <c r="V7" s="1" t="s">
        <v>74</v>
      </c>
      <c r="W7" s="15" t="s">
        <v>46</v>
      </c>
      <c r="X7" s="1" t="s">
        <v>75</v>
      </c>
      <c r="Y7" s="1" t="s">
        <v>68</v>
      </c>
      <c r="Z7" s="1" t="s">
        <v>69</v>
      </c>
      <c r="AA7" s="71" t="s">
        <v>73</v>
      </c>
      <c r="AB7" s="1" t="s">
        <v>45</v>
      </c>
      <c r="AC7" s="17" t="s">
        <v>70</v>
      </c>
      <c r="AD7" s="1" t="s">
        <v>76</v>
      </c>
      <c r="AE7" s="1" t="s">
        <v>47</v>
      </c>
      <c r="AF7" s="1" t="s">
        <v>77</v>
      </c>
      <c r="AG7" s="1" t="s">
        <v>78</v>
      </c>
      <c r="AH7" s="1" t="s">
        <v>70</v>
      </c>
      <c r="AI7" s="1" t="s">
        <v>79</v>
      </c>
      <c r="AJ7" s="1" t="s">
        <v>80</v>
      </c>
      <c r="AK7" s="1" t="s">
        <v>81</v>
      </c>
      <c r="AL7" s="1" t="s">
        <v>82</v>
      </c>
      <c r="AM7" s="71" t="s">
        <v>46</v>
      </c>
      <c r="AN7" s="1" t="s">
        <v>83</v>
      </c>
      <c r="AO7" s="1" t="s">
        <v>47</v>
      </c>
      <c r="AP7" s="1" t="s">
        <v>70</v>
      </c>
      <c r="AQ7" s="15" t="s">
        <v>84</v>
      </c>
      <c r="AR7" s="1" t="s">
        <v>85</v>
      </c>
      <c r="AS7" s="1" t="s">
        <v>86</v>
      </c>
      <c r="AT7" s="1" t="s">
        <v>87</v>
      </c>
      <c r="AU7" s="1" t="s">
        <v>88</v>
      </c>
      <c r="AV7" s="71" t="s">
        <v>46</v>
      </c>
      <c r="AW7" s="71" t="s">
        <v>46</v>
      </c>
      <c r="AX7" s="1" t="s">
        <v>89</v>
      </c>
      <c r="AY7" s="1" t="s">
        <v>72</v>
      </c>
      <c r="AZ7" s="1" t="s">
        <v>73</v>
      </c>
      <c r="BA7" s="1" t="s">
        <v>90</v>
      </c>
      <c r="BB7" s="1" t="s">
        <v>45</v>
      </c>
      <c r="BC7" s="1" t="s">
        <v>47</v>
      </c>
      <c r="BD7" s="1" t="s">
        <v>52</v>
      </c>
      <c r="BE7" s="1" t="s">
        <v>70</v>
      </c>
      <c r="BF7" s="71" t="s">
        <v>70</v>
      </c>
      <c r="BG7" s="71" t="s">
        <v>91</v>
      </c>
      <c r="BH7" s="71" t="s">
        <v>92</v>
      </c>
      <c r="BI7" s="71" t="s">
        <v>93</v>
      </c>
      <c r="BJ7" s="1" t="s">
        <v>94</v>
      </c>
      <c r="BK7" s="1" t="s">
        <v>95</v>
      </c>
      <c r="BL7" s="1" t="s">
        <v>47</v>
      </c>
      <c r="BM7" s="71" t="s">
        <v>48</v>
      </c>
      <c r="BN7" s="15" t="s">
        <v>49</v>
      </c>
      <c r="BO7" s="1" t="s">
        <v>96</v>
      </c>
      <c r="BP7" s="1" t="s">
        <v>52</v>
      </c>
      <c r="BQ7" s="1" t="s">
        <v>97</v>
      </c>
      <c r="BR7" s="71" t="s">
        <v>98</v>
      </c>
      <c r="BS7" s="71" t="s">
        <v>46</v>
      </c>
      <c r="BT7" s="71" t="s">
        <v>99</v>
      </c>
      <c r="BX7" s="352" t="s">
        <v>66</v>
      </c>
      <c r="BY7" s="71" t="s">
        <v>100</v>
      </c>
      <c r="BZ7" s="71" t="s">
        <v>101</v>
      </c>
      <c r="CA7" s="71" t="s">
        <v>102</v>
      </c>
      <c r="CB7" s="71" t="s">
        <v>103</v>
      </c>
      <c r="CC7" s="352" t="s">
        <v>66</v>
      </c>
    </row>
    <row r="8" spans="1:87">
      <c r="A8" s="829"/>
      <c r="B8" s="303" t="s">
        <v>120</v>
      </c>
      <c r="C8" s="507" t="s">
        <v>43</v>
      </c>
      <c r="D8" s="507" t="s">
        <v>119</v>
      </c>
      <c r="E8" s="35" t="s">
        <v>58</v>
      </c>
      <c r="F8" s="35" t="s">
        <v>59</v>
      </c>
      <c r="G8" s="35" t="s">
        <v>60</v>
      </c>
      <c r="H8" s="35" t="s">
        <v>61</v>
      </c>
      <c r="I8" s="35" t="s">
        <v>62</v>
      </c>
      <c r="J8" s="35" t="s">
        <v>63</v>
      </c>
      <c r="K8" s="35" t="s">
        <v>64</v>
      </c>
      <c r="L8" s="35" t="s">
        <v>65</v>
      </c>
      <c r="M8" s="35" t="s">
        <v>66</v>
      </c>
      <c r="N8" s="353" t="s">
        <v>67</v>
      </c>
      <c r="O8" s="35" t="s">
        <v>68</v>
      </c>
      <c r="P8" s="35" t="s">
        <v>69</v>
      </c>
      <c r="Q8" s="35" t="s">
        <v>105</v>
      </c>
      <c r="R8" s="353" t="s">
        <v>70</v>
      </c>
      <c r="S8" s="35" t="s">
        <v>106</v>
      </c>
      <c r="T8" s="35" t="s">
        <v>70</v>
      </c>
      <c r="U8" s="35" t="s">
        <v>107</v>
      </c>
      <c r="V8" s="507" t="s">
        <v>108</v>
      </c>
      <c r="W8" s="35" t="s">
        <v>68</v>
      </c>
      <c r="X8" s="35" t="s">
        <v>69</v>
      </c>
      <c r="Y8" s="71" t="s">
        <v>109</v>
      </c>
      <c r="Z8" s="35" t="s">
        <v>45</v>
      </c>
      <c r="AA8" s="35" t="s">
        <v>110</v>
      </c>
      <c r="AB8" s="35" t="s">
        <v>70</v>
      </c>
      <c r="AC8" s="35" t="s">
        <v>111</v>
      </c>
      <c r="AD8" s="71" t="s">
        <v>48</v>
      </c>
      <c r="AE8" s="35" t="s">
        <v>49</v>
      </c>
      <c r="AF8" s="35" t="s">
        <v>112</v>
      </c>
      <c r="AG8" s="35" t="s">
        <v>70</v>
      </c>
      <c r="AH8" s="35" t="s">
        <v>76</v>
      </c>
      <c r="AI8" s="35" t="s">
        <v>47</v>
      </c>
      <c r="AJ8" s="35" t="s">
        <v>77</v>
      </c>
      <c r="AK8" s="35" t="s">
        <v>78</v>
      </c>
      <c r="AL8" s="35" t="s">
        <v>70</v>
      </c>
      <c r="AM8" s="35" t="s">
        <v>113</v>
      </c>
      <c r="AN8" s="35" t="s">
        <v>47</v>
      </c>
      <c r="AO8" s="35" t="s">
        <v>70</v>
      </c>
      <c r="AP8" s="35" t="s">
        <v>114</v>
      </c>
      <c r="AQ8" s="35" t="s">
        <v>45</v>
      </c>
      <c r="AR8" s="35" t="s">
        <v>47</v>
      </c>
      <c r="AS8" s="35" t="s">
        <v>82</v>
      </c>
      <c r="AT8" s="35" t="s">
        <v>49</v>
      </c>
      <c r="AU8" s="35" t="s">
        <v>96</v>
      </c>
      <c r="AV8" s="35" t="s">
        <v>52</v>
      </c>
      <c r="AW8" s="35" t="s">
        <v>70</v>
      </c>
      <c r="AX8" s="35" t="s">
        <v>115</v>
      </c>
      <c r="AY8" s="35" t="s">
        <v>72</v>
      </c>
      <c r="AZ8" s="35" t="s">
        <v>73</v>
      </c>
      <c r="BA8" s="35" t="s">
        <v>45</v>
      </c>
      <c r="BB8" s="35" t="s">
        <v>47</v>
      </c>
      <c r="BC8" s="35" t="s">
        <v>48</v>
      </c>
      <c r="BD8" s="35" t="s">
        <v>49</v>
      </c>
      <c r="BE8" s="35" t="s">
        <v>116</v>
      </c>
      <c r="BF8" s="507" t="s">
        <v>70</v>
      </c>
      <c r="BG8" s="507" t="s">
        <v>70</v>
      </c>
      <c r="BH8" s="507" t="s">
        <v>70</v>
      </c>
      <c r="BI8" s="507" t="s">
        <v>70</v>
      </c>
      <c r="BJ8" s="507" t="s">
        <v>70</v>
      </c>
      <c r="BK8" s="507" t="s">
        <v>66</v>
      </c>
      <c r="BL8" s="507" t="s">
        <v>66</v>
      </c>
      <c r="BM8" s="507" t="s">
        <v>66</v>
      </c>
      <c r="BN8" s="507" t="s">
        <v>70</v>
      </c>
      <c r="BO8" s="507" t="s">
        <v>70</v>
      </c>
      <c r="BP8" s="507" t="s">
        <v>70</v>
      </c>
      <c r="BQ8" s="507" t="s">
        <v>70</v>
      </c>
      <c r="BR8" s="507" t="s">
        <v>70</v>
      </c>
      <c r="BS8" s="507" t="s">
        <v>70</v>
      </c>
      <c r="BT8" s="507" t="s">
        <v>70</v>
      </c>
      <c r="BU8" s="507" t="s">
        <v>70</v>
      </c>
      <c r="BV8" s="507" t="s">
        <v>70</v>
      </c>
      <c r="BW8" s="507" t="s">
        <v>70</v>
      </c>
      <c r="BX8" s="507" t="s">
        <v>46</v>
      </c>
      <c r="BY8" s="507" t="s">
        <v>70</v>
      </c>
      <c r="BZ8" s="507" t="s">
        <v>66</v>
      </c>
      <c r="CA8" s="507"/>
      <c r="CB8" s="507">
        <v>1932000</v>
      </c>
      <c r="CC8" s="354" t="s">
        <v>66</v>
      </c>
    </row>
    <row r="9" spans="1:87">
      <c r="B9" s="71"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00C6-139A-4E31-843D-E68D4DEB9862}">
  <sheetPr>
    <tabColor rgb="FFFFC000"/>
    <pageSetUpPr fitToPage="1"/>
  </sheetPr>
  <dimension ref="B1:P90"/>
  <sheetViews>
    <sheetView view="pageBreakPreview" zoomScale="85" zoomScaleNormal="100" zoomScaleSheetLayoutView="85" workbookViewId="0">
      <selection activeCell="AB7" sqref="AB7"/>
    </sheetView>
  </sheetViews>
  <sheetFormatPr defaultRowHeight="13.2" outlineLevelCol="1"/>
  <cols>
    <col min="1" max="1" width="3.6640625" style="306" customWidth="1"/>
    <col min="2" max="2" width="24.6640625" style="306" customWidth="1"/>
    <col min="3" max="15" width="12.88671875" style="306" customWidth="1"/>
    <col min="16" max="16" width="11.88671875" style="306" customWidth="1" outlineLevel="1"/>
    <col min="17" max="260" width="9" style="306"/>
    <col min="261" max="261" width="14.33203125" style="306" customWidth="1"/>
    <col min="262" max="270" width="9.109375" style="306" customWidth="1"/>
    <col min="271" max="271" width="12" style="306" customWidth="1"/>
    <col min="272" max="272" width="11.88671875" style="306" customWidth="1"/>
    <col min="273" max="516" width="9" style="306"/>
    <col min="517" max="517" width="14.33203125" style="306" customWidth="1"/>
    <col min="518" max="526" width="9.109375" style="306" customWidth="1"/>
    <col min="527" max="527" width="12" style="306" customWidth="1"/>
    <col min="528" max="528" width="11.88671875" style="306" customWidth="1"/>
    <col min="529" max="772" width="9" style="306"/>
    <col min="773" max="773" width="14.33203125" style="306" customWidth="1"/>
    <col min="774" max="782" width="9.109375" style="306" customWidth="1"/>
    <col min="783" max="783" width="12" style="306" customWidth="1"/>
    <col min="784" max="784" width="11.88671875" style="306" customWidth="1"/>
    <col min="785" max="1028" width="9" style="306"/>
    <col min="1029" max="1029" width="14.33203125" style="306" customWidth="1"/>
    <col min="1030" max="1038" width="9.109375" style="306" customWidth="1"/>
    <col min="1039" max="1039" width="12" style="306" customWidth="1"/>
    <col min="1040" max="1040" width="11.88671875" style="306" customWidth="1"/>
    <col min="1041" max="1284" width="9" style="306"/>
    <col min="1285" max="1285" width="14.33203125" style="306" customWidth="1"/>
    <col min="1286" max="1294" width="9.109375" style="306" customWidth="1"/>
    <col min="1295" max="1295" width="12" style="306" customWidth="1"/>
    <col min="1296" max="1296" width="11.88671875" style="306" customWidth="1"/>
    <col min="1297" max="1540" width="9" style="306"/>
    <col min="1541" max="1541" width="14.33203125" style="306" customWidth="1"/>
    <col min="1542" max="1550" width="9.109375" style="306" customWidth="1"/>
    <col min="1551" max="1551" width="12" style="306" customWidth="1"/>
    <col min="1552" max="1552" width="11.88671875" style="306" customWidth="1"/>
    <col min="1553" max="1796" width="9" style="306"/>
    <col min="1797" max="1797" width="14.33203125" style="306" customWidth="1"/>
    <col min="1798" max="1806" width="9.109375" style="306" customWidth="1"/>
    <col min="1807" max="1807" width="12" style="306" customWidth="1"/>
    <col min="1808" max="1808" width="11.88671875" style="306" customWidth="1"/>
    <col min="1809" max="2052" width="9" style="306"/>
    <col min="2053" max="2053" width="14.33203125" style="306" customWidth="1"/>
    <col min="2054" max="2062" width="9.109375" style="306" customWidth="1"/>
    <col min="2063" max="2063" width="12" style="306" customWidth="1"/>
    <col min="2064" max="2064" width="11.88671875" style="306" customWidth="1"/>
    <col min="2065" max="2308" width="9" style="306"/>
    <col min="2309" max="2309" width="14.33203125" style="306" customWidth="1"/>
    <col min="2310" max="2318" width="9.109375" style="306" customWidth="1"/>
    <col min="2319" max="2319" width="12" style="306" customWidth="1"/>
    <col min="2320" max="2320" width="11.88671875" style="306" customWidth="1"/>
    <col min="2321" max="2564" width="9" style="306"/>
    <col min="2565" max="2565" width="14.33203125" style="306" customWidth="1"/>
    <col min="2566" max="2574" width="9.109375" style="306" customWidth="1"/>
    <col min="2575" max="2575" width="12" style="306" customWidth="1"/>
    <col min="2576" max="2576" width="11.88671875" style="306" customWidth="1"/>
    <col min="2577" max="2820" width="9" style="306"/>
    <col min="2821" max="2821" width="14.33203125" style="306" customWidth="1"/>
    <col min="2822" max="2830" width="9.109375" style="306" customWidth="1"/>
    <col min="2831" max="2831" width="12" style="306" customWidth="1"/>
    <col min="2832" max="2832" width="11.88671875" style="306" customWidth="1"/>
    <col min="2833" max="3076" width="9" style="306"/>
    <col min="3077" max="3077" width="14.33203125" style="306" customWidth="1"/>
    <col min="3078" max="3086" width="9.109375" style="306" customWidth="1"/>
    <col min="3087" max="3087" width="12" style="306" customWidth="1"/>
    <col min="3088" max="3088" width="11.88671875" style="306" customWidth="1"/>
    <col min="3089" max="3332" width="9" style="306"/>
    <col min="3333" max="3333" width="14.33203125" style="306" customWidth="1"/>
    <col min="3334" max="3342" width="9.109375" style="306" customWidth="1"/>
    <col min="3343" max="3343" width="12" style="306" customWidth="1"/>
    <col min="3344" max="3344" width="11.88671875" style="306" customWidth="1"/>
    <col min="3345" max="3588" width="9" style="306"/>
    <col min="3589" max="3589" width="14.33203125" style="306" customWidth="1"/>
    <col min="3590" max="3598" width="9.109375" style="306" customWidth="1"/>
    <col min="3599" max="3599" width="12" style="306" customWidth="1"/>
    <col min="3600" max="3600" width="11.88671875" style="306" customWidth="1"/>
    <col min="3601" max="3844" width="9" style="306"/>
    <col min="3845" max="3845" width="14.33203125" style="306" customWidth="1"/>
    <col min="3846" max="3854" width="9.109375" style="306" customWidth="1"/>
    <col min="3855" max="3855" width="12" style="306" customWidth="1"/>
    <col min="3856" max="3856" width="11.88671875" style="306" customWidth="1"/>
    <col min="3857" max="4100" width="9" style="306"/>
    <col min="4101" max="4101" width="14.33203125" style="306" customWidth="1"/>
    <col min="4102" max="4110" width="9.109375" style="306" customWidth="1"/>
    <col min="4111" max="4111" width="12" style="306" customWidth="1"/>
    <col min="4112" max="4112" width="11.88671875" style="306" customWidth="1"/>
    <col min="4113" max="4356" width="9" style="306"/>
    <col min="4357" max="4357" width="14.33203125" style="306" customWidth="1"/>
    <col min="4358" max="4366" width="9.109375" style="306" customWidth="1"/>
    <col min="4367" max="4367" width="12" style="306" customWidth="1"/>
    <col min="4368" max="4368" width="11.88671875" style="306" customWidth="1"/>
    <col min="4369" max="4612" width="9" style="306"/>
    <col min="4613" max="4613" width="14.33203125" style="306" customWidth="1"/>
    <col min="4614" max="4622" width="9.109375" style="306" customWidth="1"/>
    <col min="4623" max="4623" width="12" style="306" customWidth="1"/>
    <col min="4624" max="4624" width="11.88671875" style="306" customWidth="1"/>
    <col min="4625" max="4868" width="9" style="306"/>
    <col min="4869" max="4869" width="14.33203125" style="306" customWidth="1"/>
    <col min="4870" max="4878" width="9.109375" style="306" customWidth="1"/>
    <col min="4879" max="4879" width="12" style="306" customWidth="1"/>
    <col min="4880" max="4880" width="11.88671875" style="306" customWidth="1"/>
    <col min="4881" max="5124" width="9" style="306"/>
    <col min="5125" max="5125" width="14.33203125" style="306" customWidth="1"/>
    <col min="5126" max="5134" width="9.109375" style="306" customWidth="1"/>
    <col min="5135" max="5135" width="12" style="306" customWidth="1"/>
    <col min="5136" max="5136" width="11.88671875" style="306" customWidth="1"/>
    <col min="5137" max="5380" width="9" style="306"/>
    <col min="5381" max="5381" width="14.33203125" style="306" customWidth="1"/>
    <col min="5382" max="5390" width="9.109375" style="306" customWidth="1"/>
    <col min="5391" max="5391" width="12" style="306" customWidth="1"/>
    <col min="5392" max="5392" width="11.88671875" style="306" customWidth="1"/>
    <col min="5393" max="5636" width="9" style="306"/>
    <col min="5637" max="5637" width="14.33203125" style="306" customWidth="1"/>
    <col min="5638" max="5646" width="9.109375" style="306" customWidth="1"/>
    <col min="5647" max="5647" width="12" style="306" customWidth="1"/>
    <col min="5648" max="5648" width="11.88671875" style="306" customWidth="1"/>
    <col min="5649" max="5892" width="9" style="306"/>
    <col min="5893" max="5893" width="14.33203125" style="306" customWidth="1"/>
    <col min="5894" max="5902" width="9.109375" style="306" customWidth="1"/>
    <col min="5903" max="5903" width="12" style="306" customWidth="1"/>
    <col min="5904" max="5904" width="11.88671875" style="306" customWidth="1"/>
    <col min="5905" max="6148" width="9" style="306"/>
    <col min="6149" max="6149" width="14.33203125" style="306" customWidth="1"/>
    <col min="6150" max="6158" width="9.109375" style="306" customWidth="1"/>
    <col min="6159" max="6159" width="12" style="306" customWidth="1"/>
    <col min="6160" max="6160" width="11.88671875" style="306" customWidth="1"/>
    <col min="6161" max="6404" width="9" style="306"/>
    <col min="6405" max="6405" width="14.33203125" style="306" customWidth="1"/>
    <col min="6406" max="6414" width="9.109375" style="306" customWidth="1"/>
    <col min="6415" max="6415" width="12" style="306" customWidth="1"/>
    <col min="6416" max="6416" width="11.88671875" style="306" customWidth="1"/>
    <col min="6417" max="6660" width="9" style="306"/>
    <col min="6661" max="6661" width="14.33203125" style="306" customWidth="1"/>
    <col min="6662" max="6670" width="9.109375" style="306" customWidth="1"/>
    <col min="6671" max="6671" width="12" style="306" customWidth="1"/>
    <col min="6672" max="6672" width="11.88671875" style="306" customWidth="1"/>
    <col min="6673" max="6916" width="9" style="306"/>
    <col min="6917" max="6917" width="14.33203125" style="306" customWidth="1"/>
    <col min="6918" max="6926" width="9.109375" style="306" customWidth="1"/>
    <col min="6927" max="6927" width="12" style="306" customWidth="1"/>
    <col min="6928" max="6928" width="11.88671875" style="306" customWidth="1"/>
    <col min="6929" max="7172" width="9" style="306"/>
    <col min="7173" max="7173" width="14.33203125" style="306" customWidth="1"/>
    <col min="7174" max="7182" width="9.109375" style="306" customWidth="1"/>
    <col min="7183" max="7183" width="12" style="306" customWidth="1"/>
    <col min="7184" max="7184" width="11.88671875" style="306" customWidth="1"/>
    <col min="7185" max="7428" width="9" style="306"/>
    <col min="7429" max="7429" width="14.33203125" style="306" customWidth="1"/>
    <col min="7430" max="7438" width="9.109375" style="306" customWidth="1"/>
    <col min="7439" max="7439" width="12" style="306" customWidth="1"/>
    <col min="7440" max="7440" width="11.88671875" style="306" customWidth="1"/>
    <col min="7441" max="7684" width="9" style="306"/>
    <col min="7685" max="7685" width="14.33203125" style="306" customWidth="1"/>
    <col min="7686" max="7694" width="9.109375" style="306" customWidth="1"/>
    <col min="7695" max="7695" width="12" style="306" customWidth="1"/>
    <col min="7696" max="7696" width="11.88671875" style="306" customWidth="1"/>
    <col min="7697" max="7940" width="9" style="306"/>
    <col min="7941" max="7941" width="14.33203125" style="306" customWidth="1"/>
    <col min="7942" max="7950" width="9.109375" style="306" customWidth="1"/>
    <col min="7951" max="7951" width="12" style="306" customWidth="1"/>
    <col min="7952" max="7952" width="11.88671875" style="306" customWidth="1"/>
    <col min="7953" max="8196" width="9" style="306"/>
    <col min="8197" max="8197" width="14.33203125" style="306" customWidth="1"/>
    <col min="8198" max="8206" width="9.109375" style="306" customWidth="1"/>
    <col min="8207" max="8207" width="12" style="306" customWidth="1"/>
    <col min="8208" max="8208" width="11.88671875" style="306" customWidth="1"/>
    <col min="8209" max="8452" width="9" style="306"/>
    <col min="8453" max="8453" width="14.33203125" style="306" customWidth="1"/>
    <col min="8454" max="8462" width="9.109375" style="306" customWidth="1"/>
    <col min="8463" max="8463" width="12" style="306" customWidth="1"/>
    <col min="8464" max="8464" width="11.88671875" style="306" customWidth="1"/>
    <col min="8465" max="8708" width="9" style="306"/>
    <col min="8709" max="8709" width="14.33203125" style="306" customWidth="1"/>
    <col min="8710" max="8718" width="9.109375" style="306" customWidth="1"/>
    <col min="8719" max="8719" width="12" style="306" customWidth="1"/>
    <col min="8720" max="8720" width="11.88671875" style="306" customWidth="1"/>
    <col min="8721" max="8964" width="9" style="306"/>
    <col min="8965" max="8965" width="14.33203125" style="306" customWidth="1"/>
    <col min="8966" max="8974" width="9.109375" style="306" customWidth="1"/>
    <col min="8975" max="8975" width="12" style="306" customWidth="1"/>
    <col min="8976" max="8976" width="11.88671875" style="306" customWidth="1"/>
    <col min="8977" max="9220" width="9" style="306"/>
    <col min="9221" max="9221" width="14.33203125" style="306" customWidth="1"/>
    <col min="9222" max="9230" width="9.109375" style="306" customWidth="1"/>
    <col min="9231" max="9231" width="12" style="306" customWidth="1"/>
    <col min="9232" max="9232" width="11.88671875" style="306" customWidth="1"/>
    <col min="9233" max="9476" width="9" style="306"/>
    <col min="9477" max="9477" width="14.33203125" style="306" customWidth="1"/>
    <col min="9478" max="9486" width="9.109375" style="306" customWidth="1"/>
    <col min="9487" max="9487" width="12" style="306" customWidth="1"/>
    <col min="9488" max="9488" width="11.88671875" style="306" customWidth="1"/>
    <col min="9489" max="9732" width="9" style="306"/>
    <col min="9733" max="9733" width="14.33203125" style="306" customWidth="1"/>
    <col min="9734" max="9742" width="9.109375" style="306" customWidth="1"/>
    <col min="9743" max="9743" width="12" style="306" customWidth="1"/>
    <col min="9744" max="9744" width="11.88671875" style="306" customWidth="1"/>
    <col min="9745" max="9988" width="9" style="306"/>
    <col min="9989" max="9989" width="14.33203125" style="306" customWidth="1"/>
    <col min="9990" max="9998" width="9.109375" style="306" customWidth="1"/>
    <col min="9999" max="9999" width="12" style="306" customWidth="1"/>
    <col min="10000" max="10000" width="11.88671875" style="306" customWidth="1"/>
    <col min="10001" max="10244" width="9" style="306"/>
    <col min="10245" max="10245" width="14.33203125" style="306" customWidth="1"/>
    <col min="10246" max="10254" width="9.109375" style="306" customWidth="1"/>
    <col min="10255" max="10255" width="12" style="306" customWidth="1"/>
    <col min="10256" max="10256" width="11.88671875" style="306" customWidth="1"/>
    <col min="10257" max="10500" width="9" style="306"/>
    <col min="10501" max="10501" width="14.33203125" style="306" customWidth="1"/>
    <col min="10502" max="10510" width="9.109375" style="306" customWidth="1"/>
    <col min="10511" max="10511" width="12" style="306" customWidth="1"/>
    <col min="10512" max="10512" width="11.88671875" style="306" customWidth="1"/>
    <col min="10513" max="10756" width="9" style="306"/>
    <col min="10757" max="10757" width="14.33203125" style="306" customWidth="1"/>
    <col min="10758" max="10766" width="9.109375" style="306" customWidth="1"/>
    <col min="10767" max="10767" width="12" style="306" customWidth="1"/>
    <col min="10768" max="10768" width="11.88671875" style="306" customWidth="1"/>
    <col min="10769" max="11012" width="9" style="306"/>
    <col min="11013" max="11013" width="14.33203125" style="306" customWidth="1"/>
    <col min="11014" max="11022" width="9.109375" style="306" customWidth="1"/>
    <col min="11023" max="11023" width="12" style="306" customWidth="1"/>
    <col min="11024" max="11024" width="11.88671875" style="306" customWidth="1"/>
    <col min="11025" max="11268" width="9" style="306"/>
    <col min="11269" max="11269" width="14.33203125" style="306" customWidth="1"/>
    <col min="11270" max="11278" width="9.109375" style="306" customWidth="1"/>
    <col min="11279" max="11279" width="12" style="306" customWidth="1"/>
    <col min="11280" max="11280" width="11.88671875" style="306" customWidth="1"/>
    <col min="11281" max="11524" width="9" style="306"/>
    <col min="11525" max="11525" width="14.33203125" style="306" customWidth="1"/>
    <col min="11526" max="11534" width="9.109375" style="306" customWidth="1"/>
    <col min="11535" max="11535" width="12" style="306" customWidth="1"/>
    <col min="11536" max="11536" width="11.88671875" style="306" customWidth="1"/>
    <col min="11537" max="11780" width="9" style="306"/>
    <col min="11781" max="11781" width="14.33203125" style="306" customWidth="1"/>
    <col min="11782" max="11790" width="9.109375" style="306" customWidth="1"/>
    <col min="11791" max="11791" width="12" style="306" customWidth="1"/>
    <col min="11792" max="11792" width="11.88671875" style="306" customWidth="1"/>
    <col min="11793" max="12036" width="9" style="306"/>
    <col min="12037" max="12037" width="14.33203125" style="306" customWidth="1"/>
    <col min="12038" max="12046" width="9.109375" style="306" customWidth="1"/>
    <col min="12047" max="12047" width="12" style="306" customWidth="1"/>
    <col min="12048" max="12048" width="11.88671875" style="306" customWidth="1"/>
    <col min="12049" max="12292" width="9" style="306"/>
    <col min="12293" max="12293" width="14.33203125" style="306" customWidth="1"/>
    <col min="12294" max="12302" width="9.109375" style="306" customWidth="1"/>
    <col min="12303" max="12303" width="12" style="306" customWidth="1"/>
    <col min="12304" max="12304" width="11.88671875" style="306" customWidth="1"/>
    <col min="12305" max="12548" width="9" style="306"/>
    <col min="12549" max="12549" width="14.33203125" style="306" customWidth="1"/>
    <col min="12550" max="12558" width="9.109375" style="306" customWidth="1"/>
    <col min="12559" max="12559" width="12" style="306" customWidth="1"/>
    <col min="12560" max="12560" width="11.88671875" style="306" customWidth="1"/>
    <col min="12561" max="12804" width="9" style="306"/>
    <col min="12805" max="12805" width="14.33203125" style="306" customWidth="1"/>
    <col min="12806" max="12814" width="9.109375" style="306" customWidth="1"/>
    <col min="12815" max="12815" width="12" style="306" customWidth="1"/>
    <col min="12816" max="12816" width="11.88671875" style="306" customWidth="1"/>
    <col min="12817" max="13060" width="9" style="306"/>
    <col min="13061" max="13061" width="14.33203125" style="306" customWidth="1"/>
    <col min="13062" max="13070" width="9.109375" style="306" customWidth="1"/>
    <col min="13071" max="13071" width="12" style="306" customWidth="1"/>
    <col min="13072" max="13072" width="11.88671875" style="306" customWidth="1"/>
    <col min="13073" max="13316" width="9" style="306"/>
    <col min="13317" max="13317" width="14.33203125" style="306" customWidth="1"/>
    <col min="13318" max="13326" width="9.109375" style="306" customWidth="1"/>
    <col min="13327" max="13327" width="12" style="306" customWidth="1"/>
    <col min="13328" max="13328" width="11.88671875" style="306" customWidth="1"/>
    <col min="13329" max="13572" width="9" style="306"/>
    <col min="13573" max="13573" width="14.33203125" style="306" customWidth="1"/>
    <col min="13574" max="13582" width="9.109375" style="306" customWidth="1"/>
    <col min="13583" max="13583" width="12" style="306" customWidth="1"/>
    <col min="13584" max="13584" width="11.88671875" style="306" customWidth="1"/>
    <col min="13585" max="13828" width="9" style="306"/>
    <col min="13829" max="13829" width="14.33203125" style="306" customWidth="1"/>
    <col min="13830" max="13838" width="9.109375" style="306" customWidth="1"/>
    <col min="13839" max="13839" width="12" style="306" customWidth="1"/>
    <col min="13840" max="13840" width="11.88671875" style="306" customWidth="1"/>
    <col min="13841" max="14084" width="9" style="306"/>
    <col min="14085" max="14085" width="14.33203125" style="306" customWidth="1"/>
    <col min="14086" max="14094" width="9.109375" style="306" customWidth="1"/>
    <col min="14095" max="14095" width="12" style="306" customWidth="1"/>
    <col min="14096" max="14096" width="11.88671875" style="306" customWidth="1"/>
    <col min="14097" max="14340" width="9" style="306"/>
    <col min="14341" max="14341" width="14.33203125" style="306" customWidth="1"/>
    <col min="14342" max="14350" width="9.109375" style="306" customWidth="1"/>
    <col min="14351" max="14351" width="12" style="306" customWidth="1"/>
    <col min="14352" max="14352" width="11.88671875" style="306" customWidth="1"/>
    <col min="14353" max="14596" width="9" style="306"/>
    <col min="14597" max="14597" width="14.33203125" style="306" customWidth="1"/>
    <col min="14598" max="14606" width="9.109375" style="306" customWidth="1"/>
    <col min="14607" max="14607" width="12" style="306" customWidth="1"/>
    <col min="14608" max="14608" width="11.88671875" style="306" customWidth="1"/>
    <col min="14609" max="14852" width="9" style="306"/>
    <col min="14853" max="14853" width="14.33203125" style="306" customWidth="1"/>
    <col min="14854" max="14862" width="9.109375" style="306" customWidth="1"/>
    <col min="14863" max="14863" width="12" style="306" customWidth="1"/>
    <col min="14864" max="14864" width="11.88671875" style="306" customWidth="1"/>
    <col min="14865" max="15108" width="9" style="306"/>
    <col min="15109" max="15109" width="14.33203125" style="306" customWidth="1"/>
    <col min="15110" max="15118" width="9.109375" style="306" customWidth="1"/>
    <col min="15119" max="15119" width="12" style="306" customWidth="1"/>
    <col min="15120" max="15120" width="11.88671875" style="306" customWidth="1"/>
    <col min="15121" max="15364" width="9" style="306"/>
    <col min="15365" max="15365" width="14.33203125" style="306" customWidth="1"/>
    <col min="15366" max="15374" width="9.109375" style="306" customWidth="1"/>
    <col min="15375" max="15375" width="12" style="306" customWidth="1"/>
    <col min="15376" max="15376" width="11.88671875" style="306" customWidth="1"/>
    <col min="15377" max="15620" width="9" style="306"/>
    <col min="15621" max="15621" width="14.33203125" style="306" customWidth="1"/>
    <col min="15622" max="15630" width="9.109375" style="306" customWidth="1"/>
    <col min="15631" max="15631" width="12" style="306" customWidth="1"/>
    <col min="15632" max="15632" width="11.88671875" style="306" customWidth="1"/>
    <col min="15633" max="15876" width="9" style="306"/>
    <col min="15877" max="15877" width="14.33203125" style="306" customWidth="1"/>
    <col min="15878" max="15886" width="9.109375" style="306" customWidth="1"/>
    <col min="15887" max="15887" width="12" style="306" customWidth="1"/>
    <col min="15888" max="15888" width="11.88671875" style="306" customWidth="1"/>
    <col min="15889" max="16132" width="9" style="306"/>
    <col min="16133" max="16133" width="14.33203125" style="306" customWidth="1"/>
    <col min="16134" max="16142" width="9.109375" style="306" customWidth="1"/>
    <col min="16143" max="16143" width="12" style="306" customWidth="1"/>
    <col min="16144" max="16144" width="11.88671875" style="306" customWidth="1"/>
    <col min="16145" max="16384" width="9" style="306"/>
  </cols>
  <sheetData>
    <row r="1" spans="2:16" ht="16.5" customHeight="1">
      <c r="B1" s="304" t="str">
        <f>"別紙１"&amp;IF(第4号様式!L2="臨床研修事業","ー１","")</f>
        <v>別紙１ー１</v>
      </c>
    </row>
    <row r="2" spans="2:16" ht="13.5" customHeight="1"/>
    <row r="3" spans="2:16" ht="23.25" customHeight="1">
      <c r="B3" s="640" t="s">
        <v>662</v>
      </c>
      <c r="C3" s="307"/>
      <c r="D3" s="307"/>
      <c r="E3" s="307"/>
      <c r="F3" s="307"/>
      <c r="G3" s="307"/>
      <c r="H3" s="307"/>
      <c r="I3" s="307"/>
      <c r="J3" s="307"/>
      <c r="K3" s="307"/>
      <c r="L3" s="307"/>
      <c r="M3" s="307"/>
      <c r="N3" s="307"/>
      <c r="O3" s="307"/>
    </row>
    <row r="4" spans="2:16" ht="23.25" customHeight="1">
      <c r="B4" s="307"/>
      <c r="C4" s="307"/>
      <c r="D4" s="307"/>
      <c r="E4" s="307"/>
      <c r="F4" s="307"/>
      <c r="G4" s="307"/>
      <c r="H4" s="307"/>
      <c r="I4" s="307"/>
      <c r="J4" s="307"/>
      <c r="K4" s="307"/>
      <c r="L4" s="307"/>
      <c r="M4" s="307"/>
      <c r="N4" s="307"/>
      <c r="O4" s="307"/>
      <c r="P4" s="306" t="str">
        <f>第4号様式!L2</f>
        <v>臨床研修事業</v>
      </c>
    </row>
    <row r="5" spans="2:16" ht="23.25" customHeight="1">
      <c r="B5" s="306" t="str">
        <f>CONCATENATE(1,"　",第4号様式!L2,"所要額")</f>
        <v>1　臨床研修事業所要額</v>
      </c>
    </row>
    <row r="6" spans="2:16" ht="17.25" customHeight="1">
      <c r="B6" s="1336" t="s">
        <v>187</v>
      </c>
      <c r="C6" s="1338" t="s">
        <v>148</v>
      </c>
      <c r="D6" s="641" t="s">
        <v>663</v>
      </c>
      <c r="E6" s="1338" t="s">
        <v>664</v>
      </c>
      <c r="F6" s="641" t="s">
        <v>151</v>
      </c>
      <c r="G6" s="1338" t="s">
        <v>665</v>
      </c>
      <c r="H6" s="1338" t="s">
        <v>666</v>
      </c>
      <c r="I6" s="1328" t="s">
        <v>667</v>
      </c>
      <c r="J6" s="1328" t="s">
        <v>668</v>
      </c>
      <c r="K6" s="1328" t="s">
        <v>669</v>
      </c>
      <c r="L6" s="1328" t="s">
        <v>670</v>
      </c>
      <c r="M6" s="1331" t="s">
        <v>671</v>
      </c>
      <c r="N6" s="1328" t="s">
        <v>672</v>
      </c>
      <c r="O6" s="1328" t="s">
        <v>673</v>
      </c>
    </row>
    <row r="7" spans="2:16" ht="17.25" customHeight="1">
      <c r="B7" s="1337"/>
      <c r="C7" s="1329"/>
      <c r="D7" s="642" t="s">
        <v>674</v>
      </c>
      <c r="E7" s="1329"/>
      <c r="F7" s="642" t="s">
        <v>160</v>
      </c>
      <c r="G7" s="1329"/>
      <c r="H7" s="1329"/>
      <c r="I7" s="1329"/>
      <c r="J7" s="1329"/>
      <c r="K7" s="1330"/>
      <c r="L7" s="1330"/>
      <c r="M7" s="1332"/>
      <c r="N7" s="1329"/>
      <c r="O7" s="1329"/>
    </row>
    <row r="8" spans="2:16" ht="17.25" customHeight="1">
      <c r="B8" s="1337"/>
      <c r="C8" s="1329"/>
      <c r="D8" s="642" t="s">
        <v>675</v>
      </c>
      <c r="E8" s="1329"/>
      <c r="F8" s="642" t="s">
        <v>676</v>
      </c>
      <c r="G8" s="1329"/>
      <c r="H8" s="1329"/>
      <c r="I8" s="1329"/>
      <c r="J8" s="1329"/>
      <c r="K8" s="1330"/>
      <c r="L8" s="1330"/>
      <c r="M8" s="1332"/>
      <c r="N8" s="1329"/>
      <c r="O8" s="1329"/>
    </row>
    <row r="9" spans="2:16" ht="17.25" customHeight="1">
      <c r="B9" s="643"/>
      <c r="C9" s="644" t="s">
        <v>677</v>
      </c>
      <c r="D9" s="645" t="s">
        <v>678</v>
      </c>
      <c r="E9" s="645" t="s">
        <v>679</v>
      </c>
      <c r="F9" s="645" t="s">
        <v>680</v>
      </c>
      <c r="G9" s="644" t="s">
        <v>681</v>
      </c>
      <c r="H9" s="644" t="s">
        <v>168</v>
      </c>
      <c r="I9" s="644" t="s">
        <v>169</v>
      </c>
      <c r="J9" s="644" t="s">
        <v>250</v>
      </c>
      <c r="K9" s="644" t="s">
        <v>682</v>
      </c>
      <c r="L9" s="644" t="s">
        <v>683</v>
      </c>
      <c r="M9" s="644" t="s">
        <v>258</v>
      </c>
      <c r="N9" s="644" t="s">
        <v>259</v>
      </c>
      <c r="O9" s="644" t="s">
        <v>260</v>
      </c>
    </row>
    <row r="10" spans="2:16" ht="16.5" customHeight="1">
      <c r="B10" s="646"/>
      <c r="C10" s="646" t="s">
        <v>173</v>
      </c>
      <c r="D10" s="646" t="s">
        <v>173</v>
      </c>
      <c r="E10" s="646" t="s">
        <v>173</v>
      </c>
      <c r="F10" s="646" t="s">
        <v>173</v>
      </c>
      <c r="G10" s="646" t="s">
        <v>173</v>
      </c>
      <c r="H10" s="646" t="s">
        <v>173</v>
      </c>
      <c r="I10" s="646" t="s">
        <v>175</v>
      </c>
      <c r="J10" s="646" t="s">
        <v>173</v>
      </c>
      <c r="K10" s="646" t="s">
        <v>173</v>
      </c>
      <c r="L10" s="646" t="s">
        <v>173</v>
      </c>
      <c r="M10" s="646" t="s">
        <v>173</v>
      </c>
      <c r="N10" s="646" t="s">
        <v>173</v>
      </c>
      <c r="O10" s="646" t="s">
        <v>173</v>
      </c>
    </row>
    <row r="11" spans="2:16" ht="29.25" customHeight="1">
      <c r="B11" s="330" t="s">
        <v>100</v>
      </c>
      <c r="C11" s="647"/>
      <c r="D11" s="648"/>
      <c r="E11" s="649" t="str">
        <f>IF(C11="","",C11-D11)</f>
        <v/>
      </c>
      <c r="F11" s="754">
        <f>F90</f>
        <v>0</v>
      </c>
      <c r="G11" s="755"/>
      <c r="H11" s="650" t="str">
        <f>IF(G11="","",MIN(G11,E11))</f>
        <v/>
      </c>
      <c r="I11" s="650" t="str">
        <f>IF(H11="","",IF(OR($P$4=#REF!,$P$4=#REF!),MIN(H11,F11)*0.5,MIN(H11,F11)))</f>
        <v/>
      </c>
      <c r="J11" s="650" t="str">
        <f>IF(I11="","",IFERROR(ROUNDDOWN(I11,-3),""))</f>
        <v/>
      </c>
      <c r="K11" s="651"/>
      <c r="L11" s="650" t="e">
        <f>J11-K11</f>
        <v>#VALUE!</v>
      </c>
      <c r="M11" s="652"/>
      <c r="N11" s="647"/>
      <c r="O11" s="650" t="str">
        <f>IF(M11="","",N11-(MIN(J11,M11)))</f>
        <v/>
      </c>
      <c r="P11" s="306">
        <v>76</v>
      </c>
    </row>
    <row r="12" spans="2:16" ht="29.25" customHeight="1">
      <c r="B12" s="330" t="s">
        <v>101</v>
      </c>
      <c r="C12" s="653"/>
      <c r="D12" s="654"/>
      <c r="E12" s="655" t="str">
        <f>IF(C12="","",C12-D12)</f>
        <v/>
      </c>
      <c r="F12" s="654"/>
      <c r="G12" s="756"/>
      <c r="H12" s="656" t="str">
        <f>IF(G12="","",MIN(G12,E12))</f>
        <v/>
      </c>
      <c r="I12" s="656" t="str">
        <f>IF(H12="","",IF(OR($P$4=#REF!,$P$4=#REF!),MIN(H12,F12)*0.5,MIN(H12,F12)))</f>
        <v/>
      </c>
      <c r="J12" s="650" t="str">
        <f>IF(I12="","",IFERROR(ROUNDDOWN(I12,-3),""))</f>
        <v/>
      </c>
      <c r="K12" s="657"/>
      <c r="L12" s="656" t="e">
        <f>J12-K12</f>
        <v>#VALUE!</v>
      </c>
      <c r="M12" s="658"/>
      <c r="N12" s="653"/>
      <c r="O12" s="656" t="str">
        <f>IF(M12="","",N12-(MIN(J12,M12)))</f>
        <v/>
      </c>
      <c r="P12" s="306">
        <v>77</v>
      </c>
    </row>
    <row r="13" spans="2:16" ht="24" customHeight="1">
      <c r="B13" s="147" t="s">
        <v>236</v>
      </c>
      <c r="C13" s="659" t="str">
        <f>IF(SUM(C11:C12)=0,"",SUM(C11:C12))</f>
        <v/>
      </c>
      <c r="D13" s="659" t="str">
        <f t="shared" ref="D13:O13" si="0">IF(SUM(D11:D12)=0,"",SUM(D11:D12))</f>
        <v/>
      </c>
      <c r="E13" s="659" t="str">
        <f t="shared" si="0"/>
        <v/>
      </c>
      <c r="F13" s="659" t="str">
        <f t="shared" si="0"/>
        <v/>
      </c>
      <c r="G13" s="659" t="str">
        <f t="shared" si="0"/>
        <v/>
      </c>
      <c r="H13" s="659" t="str">
        <f t="shared" si="0"/>
        <v/>
      </c>
      <c r="I13" s="659" t="str">
        <f t="shared" si="0"/>
        <v/>
      </c>
      <c r="J13" s="659" t="str">
        <f t="shared" si="0"/>
        <v/>
      </c>
      <c r="K13" s="659"/>
      <c r="L13" s="659"/>
      <c r="M13" s="659" t="str">
        <f t="shared" si="0"/>
        <v/>
      </c>
      <c r="N13" s="659" t="str">
        <f t="shared" si="0"/>
        <v/>
      </c>
      <c r="O13" s="659" t="str">
        <f t="shared" si="0"/>
        <v/>
      </c>
    </row>
    <row r="14" spans="2:16" ht="23.1" customHeight="1"/>
    <row r="15" spans="2:16" ht="23.25" customHeight="1">
      <c r="B15" s="306" t="s">
        <v>684</v>
      </c>
    </row>
    <row r="16" spans="2:16" ht="22.5" customHeight="1">
      <c r="B16" s="660" t="s">
        <v>178</v>
      </c>
      <c r="C16" s="661"/>
      <c r="D16" s="661"/>
      <c r="E16" s="660" t="s">
        <v>685</v>
      </c>
      <c r="F16" s="662"/>
      <c r="G16" s="660" t="s">
        <v>686</v>
      </c>
      <c r="H16" s="661"/>
      <c r="I16" s="661"/>
      <c r="J16" s="661"/>
      <c r="K16" s="661"/>
      <c r="L16" s="661"/>
      <c r="M16" s="661"/>
      <c r="N16" s="661"/>
      <c r="O16" s="663"/>
    </row>
    <row r="17" spans="2:16" ht="15.75" customHeight="1">
      <c r="B17" s="1333"/>
      <c r="C17" s="1334"/>
      <c r="D17" s="1335"/>
      <c r="E17" s="664"/>
      <c r="F17" s="665" t="s">
        <v>173</v>
      </c>
      <c r="G17" s="666"/>
      <c r="H17" s="666"/>
      <c r="I17" s="666"/>
      <c r="J17" s="666"/>
      <c r="K17" s="666"/>
      <c r="L17" s="666"/>
      <c r="M17" s="666"/>
      <c r="N17" s="666"/>
      <c r="O17" s="667"/>
    </row>
    <row r="18" spans="2:16" ht="15.75" customHeight="1">
      <c r="B18" s="893" t="s">
        <v>746</v>
      </c>
      <c r="C18" s="894"/>
      <c r="D18" s="895"/>
      <c r="E18" s="668"/>
      <c r="F18" s="669"/>
      <c r="G18" s="670"/>
      <c r="H18" s="670"/>
      <c r="I18" s="670"/>
      <c r="J18" s="670"/>
      <c r="K18" s="670"/>
      <c r="L18" s="670"/>
      <c r="M18" s="670"/>
      <c r="N18" s="670"/>
      <c r="O18" s="671"/>
      <c r="P18" s="306">
        <v>4</v>
      </c>
    </row>
    <row r="19" spans="2:16" ht="15.75" customHeight="1">
      <c r="B19" s="893" t="s">
        <v>747</v>
      </c>
      <c r="C19" s="894"/>
      <c r="D19" s="895"/>
      <c r="E19" s="668"/>
      <c r="F19" s="669"/>
      <c r="G19" s="670"/>
      <c r="H19" s="670"/>
      <c r="I19" s="670"/>
      <c r="J19" s="670"/>
      <c r="K19" s="670"/>
      <c r="L19" s="670"/>
      <c r="M19" s="670"/>
      <c r="N19" s="670"/>
      <c r="O19" s="671"/>
      <c r="P19" s="306">
        <v>5</v>
      </c>
    </row>
    <row r="20" spans="2:16" ht="15.75" customHeight="1">
      <c r="B20" s="893" t="s">
        <v>695</v>
      </c>
      <c r="C20" s="894"/>
      <c r="D20" s="895"/>
      <c r="E20" s="668"/>
      <c r="F20" s="671"/>
      <c r="G20" s="670"/>
      <c r="H20" s="670"/>
      <c r="I20" s="670"/>
      <c r="J20" s="670"/>
      <c r="K20" s="670"/>
      <c r="L20" s="670"/>
      <c r="M20" s="670"/>
      <c r="N20" s="670"/>
      <c r="O20" s="671"/>
      <c r="P20" s="306">
        <v>6</v>
      </c>
    </row>
    <row r="21" spans="2:16" ht="15.75" customHeight="1">
      <c r="B21" s="893" t="s">
        <v>696</v>
      </c>
      <c r="C21" s="894"/>
      <c r="D21" s="895"/>
      <c r="E21" s="668"/>
      <c r="F21" s="671"/>
      <c r="G21" s="670"/>
      <c r="H21" s="670"/>
      <c r="I21" s="670"/>
      <c r="J21" s="670"/>
      <c r="K21" s="670"/>
      <c r="L21" s="670"/>
      <c r="M21" s="670"/>
      <c r="N21" s="670"/>
      <c r="O21" s="671"/>
      <c r="P21" s="306">
        <v>7</v>
      </c>
    </row>
    <row r="22" spans="2:16" ht="15.75" customHeight="1">
      <c r="B22" s="893" t="s">
        <v>697</v>
      </c>
      <c r="C22" s="894"/>
      <c r="D22" s="895"/>
      <c r="E22" s="668"/>
      <c r="F22" s="671"/>
      <c r="G22" s="670"/>
      <c r="H22" s="670"/>
      <c r="I22" s="670"/>
      <c r="J22" s="670"/>
      <c r="K22" s="670"/>
      <c r="L22" s="670"/>
      <c r="M22" s="670"/>
      <c r="N22" s="670"/>
      <c r="O22" s="671"/>
      <c r="P22" s="306">
        <v>8</v>
      </c>
    </row>
    <row r="23" spans="2:16" ht="15.75" customHeight="1">
      <c r="B23" s="893" t="s">
        <v>698</v>
      </c>
      <c r="C23" s="894"/>
      <c r="D23" s="895"/>
      <c r="E23" s="668"/>
      <c r="F23" s="671"/>
      <c r="G23" s="670"/>
      <c r="H23" s="670"/>
      <c r="I23" s="670"/>
      <c r="J23" s="670"/>
      <c r="K23" s="670"/>
      <c r="L23" s="670"/>
      <c r="M23" s="670"/>
      <c r="N23" s="670"/>
      <c r="O23" s="671"/>
      <c r="P23" s="306">
        <v>9</v>
      </c>
    </row>
    <row r="24" spans="2:16" ht="15.75" customHeight="1">
      <c r="B24" s="893" t="s">
        <v>699</v>
      </c>
      <c r="C24" s="894"/>
      <c r="D24" s="895"/>
      <c r="E24" s="668"/>
      <c r="F24" s="671"/>
      <c r="G24" s="670"/>
      <c r="H24" s="670"/>
      <c r="I24" s="670"/>
      <c r="J24" s="670"/>
      <c r="K24" s="670"/>
      <c r="L24" s="670"/>
      <c r="M24" s="670"/>
      <c r="N24" s="670"/>
      <c r="O24" s="671"/>
      <c r="P24" s="306">
        <v>10</v>
      </c>
    </row>
    <row r="25" spans="2:16" ht="15.75" customHeight="1">
      <c r="B25" s="893" t="s">
        <v>700</v>
      </c>
      <c r="C25" s="894"/>
      <c r="D25" s="895"/>
      <c r="E25" s="668"/>
      <c r="F25" s="671"/>
      <c r="G25" s="670"/>
      <c r="H25" s="670"/>
      <c r="I25" s="670"/>
      <c r="J25" s="670"/>
      <c r="K25" s="670"/>
      <c r="L25" s="670"/>
      <c r="M25" s="670"/>
      <c r="N25" s="670"/>
      <c r="O25" s="671"/>
      <c r="P25" s="306">
        <v>11</v>
      </c>
    </row>
    <row r="26" spans="2:16" ht="15.75" customHeight="1">
      <c r="B26" s="893" t="s">
        <v>66</v>
      </c>
      <c r="C26" s="894"/>
      <c r="D26" s="895"/>
      <c r="E26" s="668"/>
      <c r="F26" s="671"/>
      <c r="G26" s="670"/>
      <c r="H26" s="670"/>
      <c r="I26" s="670"/>
      <c r="J26" s="670"/>
      <c r="K26" s="670"/>
      <c r="L26" s="670"/>
      <c r="M26" s="670"/>
      <c r="N26" s="670"/>
      <c r="O26" s="671"/>
      <c r="P26" s="306">
        <v>12</v>
      </c>
    </row>
    <row r="27" spans="2:16" ht="15.75" customHeight="1">
      <c r="B27" s="893" t="s">
        <v>748</v>
      </c>
      <c r="C27" s="894"/>
      <c r="D27" s="895"/>
      <c r="E27" s="668"/>
      <c r="F27" s="671"/>
      <c r="G27" s="670"/>
      <c r="H27" s="670"/>
      <c r="I27" s="670"/>
      <c r="J27" s="670"/>
      <c r="K27" s="670"/>
      <c r="L27" s="670"/>
      <c r="M27" s="670"/>
      <c r="N27" s="670"/>
      <c r="O27" s="671"/>
      <c r="P27" s="306">
        <v>13</v>
      </c>
    </row>
    <row r="28" spans="2:16" ht="15.75" customHeight="1">
      <c r="B28" s="893" t="s">
        <v>749</v>
      </c>
      <c r="C28" s="894"/>
      <c r="D28" s="895"/>
      <c r="E28" s="668"/>
      <c r="F28" s="671"/>
      <c r="G28" s="670"/>
      <c r="H28" s="670"/>
      <c r="I28" s="670"/>
      <c r="J28" s="670"/>
      <c r="K28" s="670"/>
      <c r="L28" s="670"/>
      <c r="M28" s="670"/>
      <c r="N28" s="670"/>
      <c r="O28" s="671"/>
      <c r="P28" s="306">
        <v>14</v>
      </c>
    </row>
    <row r="29" spans="2:16" ht="15.75" customHeight="1">
      <c r="B29" s="893" t="s">
        <v>750</v>
      </c>
      <c r="C29" s="894"/>
      <c r="D29" s="895"/>
      <c r="E29" s="668"/>
      <c r="F29" s="671"/>
      <c r="G29" s="670"/>
      <c r="H29" s="670"/>
      <c r="I29" s="670"/>
      <c r="J29" s="670"/>
      <c r="K29" s="670"/>
      <c r="L29" s="670"/>
      <c r="M29" s="670"/>
      <c r="N29" s="670"/>
      <c r="O29" s="671"/>
      <c r="P29" s="306">
        <v>15</v>
      </c>
    </row>
    <row r="30" spans="2:16" ht="15.75" customHeight="1">
      <c r="B30" s="893" t="s">
        <v>70</v>
      </c>
      <c r="C30" s="894"/>
      <c r="D30" s="895"/>
      <c r="E30" s="668"/>
      <c r="F30" s="671"/>
      <c r="G30" s="670"/>
      <c r="H30" s="670"/>
      <c r="I30" s="670"/>
      <c r="J30" s="670"/>
      <c r="K30" s="670"/>
      <c r="L30" s="670"/>
      <c r="M30" s="670"/>
      <c r="N30" s="670"/>
      <c r="O30" s="671"/>
      <c r="P30" s="306">
        <v>16</v>
      </c>
    </row>
    <row r="31" spans="2:16" ht="15.75" customHeight="1">
      <c r="B31" s="893" t="s">
        <v>751</v>
      </c>
      <c r="C31" s="894"/>
      <c r="D31" s="895"/>
      <c r="E31" s="668"/>
      <c r="F31" s="671"/>
      <c r="G31" s="670"/>
      <c r="H31" s="670"/>
      <c r="I31" s="670"/>
      <c r="J31" s="670"/>
      <c r="K31" s="670"/>
      <c r="L31" s="670"/>
      <c r="M31" s="670"/>
      <c r="N31" s="670"/>
      <c r="O31" s="671"/>
      <c r="P31" s="306">
        <v>17</v>
      </c>
    </row>
    <row r="32" spans="2:16" ht="15.75" customHeight="1">
      <c r="B32" s="893" t="s">
        <v>710</v>
      </c>
      <c r="C32" s="894"/>
      <c r="D32" s="895"/>
      <c r="E32" s="668"/>
      <c r="F32" s="671"/>
      <c r="G32" s="670"/>
      <c r="H32" s="670"/>
      <c r="I32" s="670"/>
      <c r="J32" s="670"/>
      <c r="K32" s="670"/>
      <c r="L32" s="670"/>
      <c r="M32" s="670"/>
      <c r="N32" s="670"/>
      <c r="O32" s="671"/>
      <c r="P32" s="306">
        <v>18</v>
      </c>
    </row>
    <row r="33" spans="2:16" ht="15.75" customHeight="1">
      <c r="B33" s="893" t="s">
        <v>712</v>
      </c>
      <c r="C33" s="894"/>
      <c r="D33" s="895"/>
      <c r="E33" s="668"/>
      <c r="F33" s="671"/>
      <c r="G33" s="670"/>
      <c r="H33" s="670"/>
      <c r="I33" s="670"/>
      <c r="J33" s="670"/>
      <c r="K33" s="670"/>
      <c r="L33" s="670"/>
      <c r="M33" s="670"/>
      <c r="N33" s="670"/>
      <c r="O33" s="671"/>
      <c r="P33" s="306">
        <v>19</v>
      </c>
    </row>
    <row r="34" spans="2:16" ht="15.75" customHeight="1">
      <c r="B34" s="893" t="s">
        <v>70</v>
      </c>
      <c r="C34" s="894"/>
      <c r="D34" s="895"/>
      <c r="E34" s="668"/>
      <c r="F34" s="671"/>
      <c r="G34" s="670"/>
      <c r="H34" s="670"/>
      <c r="I34" s="670"/>
      <c r="J34" s="670"/>
      <c r="K34" s="670"/>
      <c r="L34" s="670"/>
      <c r="M34" s="670"/>
      <c r="N34" s="670"/>
      <c r="O34" s="671"/>
      <c r="P34" s="306">
        <v>20</v>
      </c>
    </row>
    <row r="35" spans="2:16" ht="15.75" customHeight="1">
      <c r="B35" s="893" t="s">
        <v>752</v>
      </c>
      <c r="C35" s="894"/>
      <c r="D35" s="895"/>
      <c r="E35" s="668"/>
      <c r="F35" s="671"/>
      <c r="G35" s="670"/>
      <c r="H35" s="670"/>
      <c r="I35" s="670"/>
      <c r="J35" s="670"/>
      <c r="K35" s="670"/>
      <c r="L35" s="670"/>
      <c r="M35" s="670"/>
      <c r="N35" s="670"/>
      <c r="O35" s="671"/>
      <c r="P35" s="306">
        <v>21</v>
      </c>
    </row>
    <row r="36" spans="2:16" ht="15.75" customHeight="1">
      <c r="B36" s="893" t="s">
        <v>70</v>
      </c>
      <c r="C36" s="894"/>
      <c r="D36" s="895"/>
      <c r="E36" s="668"/>
      <c r="F36" s="671"/>
      <c r="G36" s="670"/>
      <c r="H36" s="670"/>
      <c r="I36" s="670"/>
      <c r="J36" s="670"/>
      <c r="K36" s="670"/>
      <c r="L36" s="670"/>
      <c r="M36" s="670"/>
      <c r="N36" s="670"/>
      <c r="O36" s="671"/>
      <c r="P36" s="306">
        <v>22</v>
      </c>
    </row>
    <row r="37" spans="2:16" ht="15.75" customHeight="1">
      <c r="B37" s="893" t="s">
        <v>753</v>
      </c>
      <c r="C37" s="894"/>
      <c r="D37" s="895"/>
      <c r="E37" s="668"/>
      <c r="F37" s="671"/>
      <c r="G37" s="670"/>
      <c r="H37" s="670"/>
      <c r="I37" s="670"/>
      <c r="J37" s="670"/>
      <c r="K37" s="670"/>
      <c r="L37" s="670"/>
      <c r="M37" s="670"/>
      <c r="N37" s="670"/>
      <c r="O37" s="671"/>
      <c r="P37" s="306">
        <v>23</v>
      </c>
    </row>
    <row r="38" spans="2:16" ht="15.75" customHeight="1">
      <c r="B38" s="893" t="s">
        <v>749</v>
      </c>
      <c r="C38" s="894"/>
      <c r="D38" s="895"/>
      <c r="E38" s="668"/>
      <c r="F38" s="671"/>
      <c r="G38" s="670"/>
      <c r="H38" s="670"/>
      <c r="I38" s="670"/>
      <c r="J38" s="670"/>
      <c r="K38" s="670"/>
      <c r="L38" s="670"/>
      <c r="M38" s="670"/>
      <c r="N38" s="670"/>
      <c r="O38" s="671"/>
      <c r="P38" s="306">
        <v>24</v>
      </c>
    </row>
    <row r="39" spans="2:16" ht="15.75" customHeight="1">
      <c r="B39" s="893" t="s">
        <v>750</v>
      </c>
      <c r="C39" s="894"/>
      <c r="D39" s="895"/>
      <c r="E39" s="668"/>
      <c r="F39" s="671"/>
      <c r="G39" s="670"/>
      <c r="H39" s="670"/>
      <c r="I39" s="670"/>
      <c r="J39" s="670"/>
      <c r="K39" s="670"/>
      <c r="L39" s="670"/>
      <c r="M39" s="670"/>
      <c r="N39" s="670"/>
      <c r="O39" s="671"/>
      <c r="P39" s="306">
        <v>25</v>
      </c>
    </row>
    <row r="40" spans="2:16" ht="15.75" customHeight="1">
      <c r="B40" s="893" t="s">
        <v>712</v>
      </c>
      <c r="C40" s="894"/>
      <c r="D40" s="895"/>
      <c r="E40" s="668"/>
      <c r="F40" s="671"/>
      <c r="G40" s="670"/>
      <c r="H40" s="670"/>
      <c r="I40" s="670"/>
      <c r="J40" s="670"/>
      <c r="K40" s="670"/>
      <c r="L40" s="670"/>
      <c r="M40" s="670"/>
      <c r="N40" s="670"/>
      <c r="O40" s="671"/>
      <c r="P40" s="306">
        <v>26</v>
      </c>
    </row>
    <row r="41" spans="2:16" ht="15.75" customHeight="1">
      <c r="B41" s="893" t="s">
        <v>695</v>
      </c>
      <c r="C41" s="894"/>
      <c r="D41" s="895"/>
      <c r="E41" s="668"/>
      <c r="F41" s="671"/>
      <c r="G41" s="670"/>
      <c r="H41" s="670"/>
      <c r="I41" s="670"/>
      <c r="J41" s="670"/>
      <c r="K41" s="670"/>
      <c r="L41" s="670"/>
      <c r="M41" s="670"/>
      <c r="N41" s="670"/>
      <c r="O41" s="671"/>
      <c r="P41" s="306">
        <v>27</v>
      </c>
    </row>
    <row r="42" spans="2:16" ht="15.75" customHeight="1">
      <c r="B42" s="893" t="s">
        <v>70</v>
      </c>
      <c r="C42" s="894"/>
      <c r="D42" s="895"/>
      <c r="E42" s="668"/>
      <c r="F42" s="671"/>
      <c r="G42" s="670"/>
      <c r="H42" s="670"/>
      <c r="I42" s="670"/>
      <c r="J42" s="670"/>
      <c r="K42" s="670"/>
      <c r="L42" s="670"/>
      <c r="M42" s="670"/>
      <c r="N42" s="670"/>
      <c r="O42" s="671"/>
      <c r="P42" s="306">
        <v>28</v>
      </c>
    </row>
    <row r="43" spans="2:16" ht="15.75" customHeight="1">
      <c r="B43" s="893" t="s">
        <v>754</v>
      </c>
      <c r="C43" s="894"/>
      <c r="D43" s="895"/>
      <c r="E43" s="668"/>
      <c r="F43" s="671"/>
      <c r="G43" s="670"/>
      <c r="H43" s="670"/>
      <c r="I43" s="670"/>
      <c r="J43" s="670"/>
      <c r="K43" s="670"/>
      <c r="L43" s="670"/>
      <c r="M43" s="670"/>
      <c r="N43" s="670"/>
      <c r="O43" s="671"/>
      <c r="P43" s="306">
        <v>29</v>
      </c>
    </row>
    <row r="44" spans="2:16" ht="15.75" customHeight="1">
      <c r="B44" s="893" t="s">
        <v>696</v>
      </c>
      <c r="C44" s="894"/>
      <c r="D44" s="895"/>
      <c r="E44" s="668"/>
      <c r="F44" s="671"/>
      <c r="G44" s="670"/>
      <c r="H44" s="670"/>
      <c r="I44" s="670"/>
      <c r="J44" s="670"/>
      <c r="K44" s="670"/>
      <c r="L44" s="670"/>
      <c r="M44" s="670"/>
      <c r="N44" s="670"/>
      <c r="O44" s="671"/>
      <c r="P44" s="306">
        <v>30</v>
      </c>
    </row>
    <row r="45" spans="2:16" ht="15.75" customHeight="1">
      <c r="B45" s="893" t="s">
        <v>755</v>
      </c>
      <c r="C45" s="894"/>
      <c r="D45" s="895"/>
      <c r="E45" s="668"/>
      <c r="F45" s="671"/>
      <c r="G45" s="670"/>
      <c r="H45" s="670"/>
      <c r="I45" s="670"/>
      <c r="J45" s="670"/>
      <c r="K45" s="670"/>
      <c r="L45" s="670"/>
      <c r="M45" s="670"/>
      <c r="N45" s="670"/>
      <c r="O45" s="671"/>
      <c r="P45" s="306">
        <v>31</v>
      </c>
    </row>
    <row r="46" spans="2:16" ht="15.75" customHeight="1">
      <c r="B46" s="893" t="s">
        <v>756</v>
      </c>
      <c r="C46" s="894"/>
      <c r="D46" s="895"/>
      <c r="E46" s="668"/>
      <c r="F46" s="671"/>
      <c r="G46" s="670"/>
      <c r="H46" s="670"/>
      <c r="I46" s="670"/>
      <c r="J46" s="670"/>
      <c r="K46" s="670"/>
      <c r="L46" s="670"/>
      <c r="M46" s="670"/>
      <c r="N46" s="670"/>
      <c r="O46" s="671"/>
      <c r="P46" s="306">
        <v>32</v>
      </c>
    </row>
    <row r="47" spans="2:16" ht="15.75" customHeight="1">
      <c r="B47" s="893" t="s">
        <v>70</v>
      </c>
      <c r="C47" s="894"/>
      <c r="D47" s="895"/>
      <c r="E47" s="668"/>
      <c r="F47" s="671"/>
      <c r="G47" s="670"/>
      <c r="H47" s="670"/>
      <c r="I47" s="670"/>
      <c r="J47" s="670"/>
      <c r="K47" s="670"/>
      <c r="L47" s="670"/>
      <c r="M47" s="670"/>
      <c r="N47" s="670"/>
      <c r="O47" s="671"/>
      <c r="P47" s="306">
        <v>33</v>
      </c>
    </row>
    <row r="48" spans="2:16" ht="15.75" customHeight="1">
      <c r="B48" s="893" t="s">
        <v>757</v>
      </c>
      <c r="C48" s="894"/>
      <c r="D48" s="895"/>
      <c r="E48" s="668"/>
      <c r="F48" s="671"/>
      <c r="G48" s="670"/>
      <c r="H48" s="670"/>
      <c r="I48" s="670"/>
      <c r="J48" s="670"/>
      <c r="K48" s="670"/>
      <c r="L48" s="670"/>
      <c r="M48" s="670"/>
      <c r="N48" s="670"/>
      <c r="O48" s="671"/>
      <c r="P48" s="306">
        <v>34</v>
      </c>
    </row>
    <row r="49" spans="2:16" ht="15.75" customHeight="1">
      <c r="B49" s="893" t="s">
        <v>758</v>
      </c>
      <c r="C49" s="894"/>
      <c r="D49" s="895"/>
      <c r="E49" s="668"/>
      <c r="F49" s="671"/>
      <c r="G49" s="670"/>
      <c r="H49" s="670"/>
      <c r="I49" s="670"/>
      <c r="J49" s="670"/>
      <c r="K49" s="670"/>
      <c r="L49" s="670"/>
      <c r="M49" s="670"/>
      <c r="N49" s="670"/>
      <c r="O49" s="671"/>
      <c r="P49" s="306">
        <v>35</v>
      </c>
    </row>
    <row r="50" spans="2:16" ht="15.75" customHeight="1">
      <c r="B50" s="893" t="s">
        <v>759</v>
      </c>
      <c r="C50" s="894"/>
      <c r="D50" s="895"/>
      <c r="E50" s="668"/>
      <c r="F50" s="671"/>
      <c r="G50" s="670"/>
      <c r="H50" s="670"/>
      <c r="I50" s="670"/>
      <c r="J50" s="670"/>
      <c r="K50" s="670"/>
      <c r="L50" s="670"/>
      <c r="M50" s="670"/>
      <c r="N50" s="670"/>
      <c r="O50" s="671"/>
      <c r="P50" s="306">
        <v>36</v>
      </c>
    </row>
    <row r="51" spans="2:16" ht="15.75" customHeight="1">
      <c r="B51" s="893" t="s">
        <v>697</v>
      </c>
      <c r="C51" s="894"/>
      <c r="D51" s="895"/>
      <c r="E51" s="668"/>
      <c r="F51" s="671"/>
      <c r="G51" s="670"/>
      <c r="H51" s="670"/>
      <c r="I51" s="670"/>
      <c r="J51" s="670"/>
      <c r="K51" s="670"/>
      <c r="L51" s="670"/>
      <c r="M51" s="670"/>
      <c r="N51" s="670"/>
      <c r="O51" s="671"/>
      <c r="P51" s="306">
        <v>37</v>
      </c>
    </row>
    <row r="52" spans="2:16" ht="15.75" customHeight="1">
      <c r="B52" s="893" t="s">
        <v>70</v>
      </c>
      <c r="C52" s="894"/>
      <c r="D52" s="895"/>
      <c r="E52" s="668"/>
      <c r="F52" s="671"/>
      <c r="G52" s="670"/>
      <c r="H52" s="670"/>
      <c r="I52" s="670"/>
      <c r="J52" s="670"/>
      <c r="K52" s="670"/>
      <c r="L52" s="670"/>
      <c r="M52" s="670"/>
      <c r="N52" s="670"/>
      <c r="O52" s="671"/>
      <c r="P52" s="306">
        <v>38</v>
      </c>
    </row>
    <row r="53" spans="2:16" ht="15.75" customHeight="1">
      <c r="B53" s="893" t="s">
        <v>760</v>
      </c>
      <c r="C53" s="894"/>
      <c r="D53" s="895"/>
      <c r="E53" s="668"/>
      <c r="F53" s="671"/>
      <c r="G53" s="670"/>
      <c r="H53" s="670"/>
      <c r="I53" s="670"/>
      <c r="J53" s="670"/>
      <c r="K53" s="670"/>
      <c r="L53" s="670"/>
      <c r="M53" s="670"/>
      <c r="N53" s="670"/>
      <c r="O53" s="671"/>
      <c r="P53" s="306">
        <v>39</v>
      </c>
    </row>
    <row r="54" spans="2:16" ht="15.75" customHeight="1">
      <c r="B54" s="893" t="s">
        <v>696</v>
      </c>
      <c r="C54" s="894"/>
      <c r="D54" s="895"/>
      <c r="E54" s="668"/>
      <c r="F54" s="671"/>
      <c r="G54" s="670"/>
      <c r="H54" s="670"/>
      <c r="I54" s="670"/>
      <c r="J54" s="670"/>
      <c r="K54" s="670"/>
      <c r="L54" s="670"/>
      <c r="M54" s="670"/>
      <c r="N54" s="670"/>
      <c r="O54" s="671"/>
      <c r="P54" s="306">
        <v>40</v>
      </c>
    </row>
    <row r="55" spans="2:16" ht="15.75" customHeight="1">
      <c r="B55" s="893" t="s">
        <v>70</v>
      </c>
      <c r="C55" s="894"/>
      <c r="D55" s="895"/>
      <c r="E55" s="668"/>
      <c r="F55" s="671"/>
      <c r="G55" s="670"/>
      <c r="H55" s="670"/>
      <c r="I55" s="670"/>
      <c r="J55" s="670"/>
      <c r="K55" s="670"/>
      <c r="L55" s="670"/>
      <c r="M55" s="670"/>
      <c r="N55" s="670"/>
      <c r="O55" s="671"/>
      <c r="P55" s="306">
        <v>41</v>
      </c>
    </row>
    <row r="56" spans="2:16" ht="15.75" customHeight="1">
      <c r="B56" s="893" t="s">
        <v>761</v>
      </c>
      <c r="C56" s="894"/>
      <c r="D56" s="895"/>
      <c r="E56" s="668"/>
      <c r="F56" s="671"/>
      <c r="G56" s="670"/>
      <c r="H56" s="670"/>
      <c r="I56" s="670"/>
      <c r="J56" s="670"/>
      <c r="K56" s="670"/>
      <c r="L56" s="670"/>
      <c r="M56" s="670"/>
      <c r="N56" s="670"/>
      <c r="O56" s="671"/>
      <c r="P56" s="306">
        <v>42</v>
      </c>
    </row>
    <row r="57" spans="2:16" ht="15.75" customHeight="1">
      <c r="B57" s="893" t="s">
        <v>762</v>
      </c>
      <c r="C57" s="894"/>
      <c r="D57" s="895"/>
      <c r="E57" s="668"/>
      <c r="F57" s="671"/>
      <c r="G57" s="670"/>
      <c r="H57" s="670"/>
      <c r="I57" s="670"/>
      <c r="J57" s="670"/>
      <c r="K57" s="670"/>
      <c r="L57" s="670"/>
      <c r="M57" s="670"/>
      <c r="N57" s="670"/>
      <c r="O57" s="671"/>
      <c r="P57" s="306">
        <v>43</v>
      </c>
    </row>
    <row r="58" spans="2:16" ht="15.75" customHeight="1">
      <c r="B58" s="893" t="s">
        <v>763</v>
      </c>
      <c r="C58" s="894"/>
      <c r="D58" s="895"/>
      <c r="E58" s="668"/>
      <c r="F58" s="671"/>
      <c r="G58" s="670"/>
      <c r="H58" s="670"/>
      <c r="I58" s="670"/>
      <c r="J58" s="670"/>
      <c r="K58" s="670"/>
      <c r="L58" s="670"/>
      <c r="M58" s="670"/>
      <c r="N58" s="670"/>
      <c r="O58" s="671"/>
      <c r="P58" s="306">
        <v>44</v>
      </c>
    </row>
    <row r="59" spans="2:16" ht="15.75" customHeight="1">
      <c r="B59" s="893" t="s">
        <v>764</v>
      </c>
      <c r="C59" s="894"/>
      <c r="D59" s="895"/>
      <c r="E59" s="668"/>
      <c r="F59" s="671"/>
      <c r="G59" s="670"/>
      <c r="H59" s="670"/>
      <c r="I59" s="670"/>
      <c r="J59" s="670"/>
      <c r="K59" s="670"/>
      <c r="L59" s="670"/>
      <c r="M59" s="670"/>
      <c r="N59" s="670"/>
      <c r="O59" s="671"/>
      <c r="P59" s="306">
        <v>45</v>
      </c>
    </row>
    <row r="60" spans="2:16" ht="15.75" customHeight="1">
      <c r="B60" s="893" t="s">
        <v>765</v>
      </c>
      <c r="C60" s="894"/>
      <c r="D60" s="895"/>
      <c r="E60" s="668"/>
      <c r="F60" s="671"/>
      <c r="G60" s="670"/>
      <c r="H60" s="670"/>
      <c r="I60" s="670"/>
      <c r="J60" s="670"/>
      <c r="K60" s="670"/>
      <c r="L60" s="670"/>
      <c r="M60" s="670"/>
      <c r="N60" s="670"/>
      <c r="O60" s="671"/>
      <c r="P60" s="306">
        <v>46</v>
      </c>
    </row>
    <row r="61" spans="2:16" ht="15.75" customHeight="1">
      <c r="B61" s="893" t="s">
        <v>70</v>
      </c>
      <c r="C61" s="894"/>
      <c r="D61" s="895"/>
      <c r="E61" s="668"/>
      <c r="F61" s="671"/>
      <c r="G61" s="670"/>
      <c r="H61" s="670"/>
      <c r="I61" s="670"/>
      <c r="J61" s="670"/>
      <c r="K61" s="670"/>
      <c r="L61" s="670"/>
      <c r="M61" s="670"/>
      <c r="N61" s="670"/>
      <c r="O61" s="671"/>
      <c r="P61" s="306">
        <v>47</v>
      </c>
    </row>
    <row r="62" spans="2:16" ht="15.75" customHeight="1">
      <c r="B62" s="893" t="s">
        <v>70</v>
      </c>
      <c r="C62" s="894"/>
      <c r="D62" s="895"/>
      <c r="E62" s="668"/>
      <c r="F62" s="671"/>
      <c r="G62" s="670"/>
      <c r="H62" s="670"/>
      <c r="I62" s="670"/>
      <c r="J62" s="670"/>
      <c r="K62" s="670"/>
      <c r="L62" s="670"/>
      <c r="M62" s="670"/>
      <c r="N62" s="670"/>
      <c r="O62" s="671"/>
      <c r="P62" s="306">
        <v>48</v>
      </c>
    </row>
    <row r="63" spans="2:16" ht="15.75" customHeight="1">
      <c r="B63" s="893" t="s">
        <v>766</v>
      </c>
      <c r="C63" s="894"/>
      <c r="D63" s="895"/>
      <c r="E63" s="668"/>
      <c r="F63" s="671"/>
      <c r="G63" s="670"/>
      <c r="H63" s="670"/>
      <c r="I63" s="670"/>
      <c r="J63" s="670"/>
      <c r="K63" s="670"/>
      <c r="L63" s="670"/>
      <c r="M63" s="670"/>
      <c r="N63" s="670"/>
      <c r="O63" s="671"/>
      <c r="P63" s="306">
        <v>49</v>
      </c>
    </row>
    <row r="64" spans="2:16" ht="15.75" customHeight="1">
      <c r="B64" s="893" t="s">
        <v>710</v>
      </c>
      <c r="C64" s="894"/>
      <c r="D64" s="895"/>
      <c r="E64" s="668"/>
      <c r="F64" s="671"/>
      <c r="G64" s="670"/>
      <c r="H64" s="670"/>
      <c r="I64" s="670"/>
      <c r="J64" s="670"/>
      <c r="K64" s="670"/>
      <c r="L64" s="670"/>
      <c r="M64" s="670"/>
      <c r="N64" s="670"/>
      <c r="O64" s="671"/>
      <c r="P64" s="306">
        <v>50</v>
      </c>
    </row>
    <row r="65" spans="2:16" ht="15.75" customHeight="1">
      <c r="B65" s="893" t="s">
        <v>712</v>
      </c>
      <c r="C65" s="894"/>
      <c r="D65" s="895"/>
      <c r="E65" s="668"/>
      <c r="F65" s="671"/>
      <c r="G65" s="670"/>
      <c r="H65" s="670"/>
      <c r="I65" s="670"/>
      <c r="J65" s="670"/>
      <c r="K65" s="670"/>
      <c r="L65" s="670"/>
      <c r="M65" s="670"/>
      <c r="N65" s="670"/>
      <c r="O65" s="671"/>
      <c r="P65" s="306">
        <v>51</v>
      </c>
    </row>
    <row r="66" spans="2:16" ht="15.75" customHeight="1">
      <c r="B66" s="893" t="s">
        <v>767</v>
      </c>
      <c r="C66" s="894"/>
      <c r="D66" s="895"/>
      <c r="E66" s="668"/>
      <c r="F66" s="671"/>
      <c r="G66" s="670"/>
      <c r="H66" s="670"/>
      <c r="I66" s="670"/>
      <c r="J66" s="670"/>
      <c r="K66" s="670"/>
      <c r="L66" s="670"/>
      <c r="M66" s="670"/>
      <c r="N66" s="670"/>
      <c r="O66" s="671"/>
      <c r="P66" s="306">
        <v>52</v>
      </c>
    </row>
    <row r="67" spans="2:16" ht="15.75" customHeight="1">
      <c r="B67" s="893" t="s">
        <v>695</v>
      </c>
      <c r="C67" s="894"/>
      <c r="D67" s="895"/>
      <c r="E67" s="668"/>
      <c r="F67" s="671"/>
      <c r="G67" s="670"/>
      <c r="H67" s="670"/>
      <c r="I67" s="670"/>
      <c r="J67" s="670"/>
      <c r="K67" s="670"/>
      <c r="L67" s="670"/>
      <c r="M67" s="670"/>
      <c r="N67" s="670"/>
      <c r="O67" s="671"/>
      <c r="P67" s="306">
        <v>53</v>
      </c>
    </row>
    <row r="68" spans="2:16" ht="15.75" customHeight="1">
      <c r="B68" s="893" t="s">
        <v>696</v>
      </c>
      <c r="C68" s="894"/>
      <c r="D68" s="895"/>
      <c r="E68" s="668"/>
      <c r="F68" s="671"/>
      <c r="G68" s="670"/>
      <c r="H68" s="670"/>
      <c r="I68" s="670"/>
      <c r="J68" s="670"/>
      <c r="K68" s="670"/>
      <c r="L68" s="670"/>
      <c r="M68" s="670"/>
      <c r="N68" s="670"/>
      <c r="O68" s="671"/>
      <c r="P68" s="306">
        <v>54</v>
      </c>
    </row>
    <row r="69" spans="2:16" ht="15.75" customHeight="1">
      <c r="B69" s="893" t="s">
        <v>700</v>
      </c>
      <c r="C69" s="894"/>
      <c r="D69" s="895"/>
      <c r="E69" s="668"/>
      <c r="F69" s="671"/>
      <c r="G69" s="670"/>
      <c r="H69" s="670"/>
      <c r="I69" s="670"/>
      <c r="J69" s="670"/>
      <c r="K69" s="670"/>
      <c r="L69" s="670"/>
      <c r="M69" s="670"/>
      <c r="N69" s="670"/>
      <c r="O69" s="671"/>
      <c r="P69" s="306">
        <v>55</v>
      </c>
    </row>
    <row r="70" spans="2:16" ht="15.75" customHeight="1">
      <c r="B70" s="893" t="s">
        <v>70</v>
      </c>
      <c r="C70" s="894"/>
      <c r="D70" s="895"/>
      <c r="E70" s="668"/>
      <c r="F70" s="671"/>
      <c r="G70" s="670"/>
      <c r="H70" s="670"/>
      <c r="I70" s="670"/>
      <c r="J70" s="670"/>
      <c r="K70" s="670"/>
      <c r="L70" s="670"/>
      <c r="M70" s="670"/>
      <c r="N70" s="670"/>
      <c r="O70" s="671"/>
      <c r="P70" s="306">
        <v>56</v>
      </c>
    </row>
    <row r="71" spans="2:16" ht="15.75" customHeight="1">
      <c r="B71" s="893" t="s">
        <v>701</v>
      </c>
      <c r="C71" s="894"/>
      <c r="D71" s="895"/>
      <c r="E71" s="668"/>
      <c r="F71" s="671"/>
      <c r="G71" s="670"/>
      <c r="H71" s="670"/>
      <c r="I71" s="670"/>
      <c r="J71" s="670"/>
      <c r="K71" s="670"/>
      <c r="L71" s="670"/>
      <c r="M71" s="670"/>
      <c r="N71" s="670"/>
      <c r="O71" s="671"/>
    </row>
    <row r="72" spans="2:16" ht="15.75" customHeight="1">
      <c r="B72" s="893" t="s">
        <v>701</v>
      </c>
      <c r="C72" s="894"/>
      <c r="D72" s="895"/>
      <c r="E72" s="668"/>
      <c r="F72" s="671"/>
      <c r="G72" s="670"/>
      <c r="H72" s="670"/>
      <c r="I72" s="670"/>
      <c r="J72" s="670"/>
      <c r="K72" s="670"/>
      <c r="L72" s="670"/>
      <c r="M72" s="670"/>
      <c r="N72" s="670"/>
      <c r="O72" s="671"/>
    </row>
    <row r="73" spans="2:16" ht="15.75" customHeight="1">
      <c r="B73" s="893" t="s">
        <v>701</v>
      </c>
      <c r="C73" s="894"/>
      <c r="D73" s="895"/>
      <c r="E73" s="668"/>
      <c r="F73" s="671"/>
      <c r="G73" s="670"/>
      <c r="H73" s="670"/>
      <c r="I73" s="670"/>
      <c r="J73" s="670"/>
      <c r="K73" s="670"/>
      <c r="L73" s="670"/>
      <c r="M73" s="670"/>
      <c r="N73" s="670"/>
      <c r="O73" s="671"/>
    </row>
    <row r="74" spans="2:16" ht="15.75" customHeight="1">
      <c r="B74" s="893" t="s">
        <v>701</v>
      </c>
      <c r="C74" s="894"/>
      <c r="D74" s="895"/>
      <c r="E74" s="668"/>
      <c r="F74" s="671"/>
      <c r="G74" s="670"/>
      <c r="H74" s="670"/>
      <c r="I74" s="670"/>
      <c r="J74" s="670"/>
      <c r="K74" s="670"/>
      <c r="L74" s="670"/>
      <c r="M74" s="670"/>
      <c r="N74" s="670"/>
      <c r="O74" s="671"/>
    </row>
    <row r="75" spans="2:16" ht="15.75" customHeight="1">
      <c r="B75" s="893" t="s">
        <v>701</v>
      </c>
      <c r="C75" s="894"/>
      <c r="D75" s="895"/>
      <c r="E75" s="668"/>
      <c r="F75" s="671"/>
      <c r="G75" s="670"/>
      <c r="H75" s="670"/>
      <c r="I75" s="670"/>
      <c r="J75" s="670"/>
      <c r="K75" s="670"/>
      <c r="L75" s="670"/>
      <c r="M75" s="670"/>
      <c r="N75" s="670"/>
      <c r="O75" s="671"/>
    </row>
    <row r="76" spans="2:16" ht="15.75" customHeight="1">
      <c r="B76" s="893" t="s">
        <v>701</v>
      </c>
      <c r="C76" s="894"/>
      <c r="D76" s="895"/>
      <c r="E76" s="668"/>
      <c r="F76" s="671"/>
      <c r="G76" s="670"/>
      <c r="H76" s="670"/>
      <c r="I76" s="670"/>
      <c r="J76" s="670"/>
      <c r="K76" s="670"/>
      <c r="L76" s="670"/>
      <c r="M76" s="670"/>
      <c r="N76" s="670"/>
      <c r="O76" s="671"/>
    </row>
    <row r="77" spans="2:16" ht="15.75" customHeight="1">
      <c r="B77" s="893" t="s">
        <v>701</v>
      </c>
      <c r="C77" s="894"/>
      <c r="D77" s="895"/>
      <c r="E77" s="668"/>
      <c r="F77" s="671"/>
      <c r="G77" s="670"/>
      <c r="H77" s="670"/>
      <c r="I77" s="670"/>
      <c r="J77" s="670"/>
      <c r="K77" s="670"/>
      <c r="L77" s="670"/>
      <c r="M77" s="670"/>
      <c r="N77" s="670"/>
      <c r="O77" s="671"/>
    </row>
    <row r="78" spans="2:16" ht="15.75" customHeight="1">
      <c r="B78" s="893" t="s">
        <v>701</v>
      </c>
      <c r="C78" s="894"/>
      <c r="D78" s="895"/>
      <c r="E78" s="668"/>
      <c r="F78" s="671"/>
      <c r="G78" s="670"/>
      <c r="H78" s="670"/>
      <c r="I78" s="670"/>
      <c r="J78" s="670"/>
      <c r="K78" s="670"/>
      <c r="L78" s="670"/>
      <c r="M78" s="670"/>
      <c r="N78" s="670"/>
      <c r="O78" s="671"/>
    </row>
    <row r="79" spans="2:16" ht="15.75" customHeight="1">
      <c r="B79" s="893" t="s">
        <v>701</v>
      </c>
      <c r="C79" s="894"/>
      <c r="D79" s="895"/>
      <c r="E79" s="668"/>
      <c r="F79" s="671"/>
      <c r="G79" s="670"/>
      <c r="H79" s="670"/>
      <c r="I79" s="670"/>
      <c r="J79" s="670"/>
      <c r="K79" s="670"/>
      <c r="L79" s="670"/>
      <c r="M79" s="670"/>
      <c r="N79" s="670"/>
      <c r="O79" s="671"/>
    </row>
    <row r="80" spans="2:16" ht="15.75" customHeight="1">
      <c r="B80" s="893" t="s">
        <v>701</v>
      </c>
      <c r="C80" s="894"/>
      <c r="D80" s="895"/>
      <c r="E80" s="668"/>
      <c r="F80" s="671"/>
      <c r="G80" s="670"/>
      <c r="H80" s="670"/>
      <c r="I80" s="670"/>
      <c r="J80" s="670"/>
      <c r="K80" s="670"/>
      <c r="L80" s="670"/>
      <c r="M80" s="670"/>
      <c r="N80" s="670"/>
      <c r="O80" s="671"/>
    </row>
    <row r="81" spans="2:15" ht="15.75" customHeight="1">
      <c r="B81" s="893" t="s">
        <v>701</v>
      </c>
      <c r="C81" s="894"/>
      <c r="D81" s="895"/>
      <c r="E81" s="668"/>
      <c r="F81" s="671"/>
      <c r="G81" s="670"/>
      <c r="H81" s="670"/>
      <c r="I81" s="670"/>
      <c r="J81" s="670"/>
      <c r="K81" s="670"/>
      <c r="L81" s="670"/>
      <c r="M81" s="670"/>
      <c r="N81" s="670"/>
      <c r="O81" s="671"/>
    </row>
    <row r="82" spans="2:15" ht="15.75" customHeight="1">
      <c r="B82" s="893" t="s">
        <v>701</v>
      </c>
      <c r="C82" s="894"/>
      <c r="D82" s="895"/>
      <c r="E82" s="668"/>
      <c r="F82" s="671"/>
      <c r="G82" s="670"/>
      <c r="H82" s="670"/>
      <c r="I82" s="670"/>
      <c r="J82" s="670"/>
      <c r="K82" s="670"/>
      <c r="L82" s="670"/>
      <c r="M82" s="670"/>
      <c r="N82" s="670"/>
      <c r="O82" s="671"/>
    </row>
    <row r="83" spans="2:15" ht="15.75" customHeight="1">
      <c r="B83" s="893" t="s">
        <v>701</v>
      </c>
      <c r="C83" s="894"/>
      <c r="D83" s="895"/>
      <c r="E83" s="668"/>
      <c r="F83" s="671"/>
      <c r="G83" s="670"/>
      <c r="H83" s="670"/>
      <c r="I83" s="670"/>
      <c r="J83" s="670"/>
      <c r="K83" s="670"/>
      <c r="L83" s="670"/>
      <c r="M83" s="670"/>
      <c r="N83" s="670"/>
      <c r="O83" s="671"/>
    </row>
    <row r="84" spans="2:15" ht="15.75" customHeight="1">
      <c r="B84" s="893" t="s">
        <v>701</v>
      </c>
      <c r="C84" s="894"/>
      <c r="D84" s="895"/>
      <c r="E84" s="668"/>
      <c r="F84" s="671"/>
      <c r="G84" s="670"/>
      <c r="H84" s="670"/>
      <c r="I84" s="670"/>
      <c r="J84" s="670"/>
      <c r="K84" s="670"/>
      <c r="L84" s="670"/>
      <c r="M84" s="670"/>
      <c r="N84" s="670"/>
      <c r="O84" s="671"/>
    </row>
    <row r="85" spans="2:15" ht="15.75" customHeight="1">
      <c r="B85" s="893" t="s">
        <v>701</v>
      </c>
      <c r="C85" s="894"/>
      <c r="D85" s="895"/>
      <c r="E85" s="668"/>
      <c r="F85" s="671"/>
      <c r="G85" s="670"/>
      <c r="H85" s="670"/>
      <c r="I85" s="670"/>
      <c r="J85" s="670"/>
      <c r="K85" s="670"/>
      <c r="L85" s="670"/>
      <c r="M85" s="670"/>
      <c r="N85" s="670"/>
      <c r="O85" s="671"/>
    </row>
    <row r="86" spans="2:15" ht="15.75" customHeight="1">
      <c r="B86" s="893" t="s">
        <v>701</v>
      </c>
      <c r="C86" s="894"/>
      <c r="D86" s="895"/>
      <c r="E86" s="668"/>
      <c r="F86" s="671"/>
      <c r="G86" s="670"/>
      <c r="H86" s="670"/>
      <c r="I86" s="670"/>
      <c r="J86" s="670"/>
      <c r="K86" s="670"/>
      <c r="L86" s="670"/>
      <c r="M86" s="670"/>
      <c r="N86" s="670"/>
      <c r="O86" s="671"/>
    </row>
    <row r="87" spans="2:15" ht="15.75" customHeight="1">
      <c r="B87" s="893" t="s">
        <v>701</v>
      </c>
      <c r="C87" s="894"/>
      <c r="D87" s="895"/>
      <c r="E87" s="668"/>
      <c r="F87" s="671"/>
      <c r="G87" s="670"/>
      <c r="H87" s="670"/>
      <c r="I87" s="670"/>
      <c r="J87" s="670"/>
      <c r="K87" s="670"/>
      <c r="L87" s="670"/>
      <c r="M87" s="670"/>
      <c r="N87" s="670"/>
      <c r="O87" s="671"/>
    </row>
    <row r="88" spans="2:15" ht="15.75" customHeight="1">
      <c r="B88" s="893" t="s">
        <v>701</v>
      </c>
      <c r="C88" s="894"/>
      <c r="D88" s="895"/>
      <c r="E88" s="668"/>
      <c r="F88" s="671"/>
      <c r="G88" s="670"/>
      <c r="H88" s="670"/>
      <c r="I88" s="670"/>
      <c r="J88" s="670"/>
      <c r="K88" s="670"/>
      <c r="L88" s="670"/>
      <c r="M88" s="670"/>
      <c r="N88" s="670"/>
      <c r="O88" s="671"/>
    </row>
    <row r="89" spans="2:15" ht="15.75" customHeight="1">
      <c r="B89" s="893" t="s">
        <v>701</v>
      </c>
      <c r="C89" s="894"/>
      <c r="D89" s="895"/>
      <c r="E89" s="668"/>
      <c r="F89" s="671"/>
      <c r="G89" s="670"/>
      <c r="H89" s="670"/>
      <c r="I89" s="670"/>
      <c r="J89" s="670"/>
      <c r="K89" s="670"/>
      <c r="L89" s="670"/>
      <c r="M89" s="670"/>
      <c r="N89" s="670"/>
      <c r="O89" s="671"/>
    </row>
    <row r="90" spans="2:15" ht="24" customHeight="1">
      <c r="B90" s="660" t="s">
        <v>687</v>
      </c>
      <c r="C90" s="661"/>
      <c r="D90" s="661"/>
      <c r="E90" s="672"/>
      <c r="F90" s="663">
        <f>SUM(F18:F89)</f>
        <v>0</v>
      </c>
      <c r="G90" s="673"/>
      <c r="H90" s="673"/>
      <c r="I90" s="673"/>
      <c r="J90" s="673"/>
      <c r="K90" s="673"/>
      <c r="L90" s="673"/>
      <c r="M90" s="673"/>
      <c r="N90" s="673"/>
      <c r="O90" s="663"/>
    </row>
  </sheetData>
  <sheetProtection formatCells="0" formatColumns="0" formatRows="0" insertColumns="0" insertRows="0" insertHyperlinks="0" deleteColumns="0" deleteRows="0" sort="0" autoFilter="0" pivotTables="0"/>
  <mergeCells count="85">
    <mergeCell ref="N6:N8"/>
    <mergeCell ref="O6:O8"/>
    <mergeCell ref="B6:B8"/>
    <mergeCell ref="C6:C8"/>
    <mergeCell ref="E6:E8"/>
    <mergeCell ref="G6:G8"/>
    <mergeCell ref="H6:H8"/>
    <mergeCell ref="I6:I8"/>
    <mergeCell ref="B22:D22"/>
    <mergeCell ref="J6:J8"/>
    <mergeCell ref="K6:K8"/>
    <mergeCell ref="L6:L8"/>
    <mergeCell ref="M6:M8"/>
    <mergeCell ref="B17:D17"/>
    <mergeCell ref="B18:D18"/>
    <mergeCell ref="B19:D19"/>
    <mergeCell ref="B20:D20"/>
    <mergeCell ref="B21:D21"/>
    <mergeCell ref="B34:D34"/>
    <mergeCell ref="B23:D23"/>
    <mergeCell ref="B24:D24"/>
    <mergeCell ref="B25:D25"/>
    <mergeCell ref="B26:D26"/>
    <mergeCell ref="B27:D27"/>
    <mergeCell ref="B28:D28"/>
    <mergeCell ref="B29:D29"/>
    <mergeCell ref="B30:D30"/>
    <mergeCell ref="B31:D31"/>
    <mergeCell ref="B32:D32"/>
    <mergeCell ref="B33:D33"/>
    <mergeCell ref="B46:D46"/>
    <mergeCell ref="B35:D35"/>
    <mergeCell ref="B36:D36"/>
    <mergeCell ref="B37:D37"/>
    <mergeCell ref="B38:D38"/>
    <mergeCell ref="B39:D39"/>
    <mergeCell ref="B40:D40"/>
    <mergeCell ref="B41:D41"/>
    <mergeCell ref="B42:D42"/>
    <mergeCell ref="B43:D43"/>
    <mergeCell ref="B44:D44"/>
    <mergeCell ref="B45:D45"/>
    <mergeCell ref="B58:D58"/>
    <mergeCell ref="B47:D47"/>
    <mergeCell ref="B48:D48"/>
    <mergeCell ref="B49:D49"/>
    <mergeCell ref="B50:D50"/>
    <mergeCell ref="B51:D51"/>
    <mergeCell ref="B52:D52"/>
    <mergeCell ref="B53:D53"/>
    <mergeCell ref="B54:D54"/>
    <mergeCell ref="B55:D55"/>
    <mergeCell ref="B56:D56"/>
    <mergeCell ref="B57:D57"/>
    <mergeCell ref="B70:D70"/>
    <mergeCell ref="B59:D59"/>
    <mergeCell ref="B60:D60"/>
    <mergeCell ref="B61:D61"/>
    <mergeCell ref="B62:D62"/>
    <mergeCell ref="B63:D63"/>
    <mergeCell ref="B64:D64"/>
    <mergeCell ref="B65:D65"/>
    <mergeCell ref="B66:D66"/>
    <mergeCell ref="B67:D67"/>
    <mergeCell ref="B68:D68"/>
    <mergeCell ref="B69:D69"/>
    <mergeCell ref="B82:D82"/>
    <mergeCell ref="B71:D71"/>
    <mergeCell ref="B72:D72"/>
    <mergeCell ref="B73:D73"/>
    <mergeCell ref="B74:D74"/>
    <mergeCell ref="B75:D75"/>
    <mergeCell ref="B76:D76"/>
    <mergeCell ref="B77:D77"/>
    <mergeCell ref="B78:D78"/>
    <mergeCell ref="B79:D79"/>
    <mergeCell ref="B80:D80"/>
    <mergeCell ref="B81:D81"/>
    <mergeCell ref="B89:D89"/>
    <mergeCell ref="B83:D83"/>
    <mergeCell ref="B84:D84"/>
    <mergeCell ref="B85:D85"/>
    <mergeCell ref="B86:D86"/>
    <mergeCell ref="B87:D87"/>
    <mergeCell ref="B88:D88"/>
  </mergeCells>
  <phoneticPr fontId="4"/>
  <printOptions horizontalCentered="1"/>
  <pageMargins left="0.7" right="0.7" top="0.75" bottom="0.75" header="0.3" footer="0.3"/>
  <pageSetup paperSize="9" scale="44" orientation="portrait" blackAndWhite="1" errors="blank"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A2E1-E161-4A67-9CCF-8C1A5410A989}">
  <sheetPr>
    <tabColor rgb="FFFFC000"/>
    <pageSetUpPr fitToPage="1"/>
  </sheetPr>
  <dimension ref="B1:T95"/>
  <sheetViews>
    <sheetView view="pageBreakPreview" topLeftCell="C1" zoomScale="70" zoomScaleNormal="90" zoomScaleSheetLayoutView="70" workbookViewId="0">
      <selection activeCell="AB7" sqref="AB7"/>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7" width="20.77734375" style="306" customWidth="1"/>
    <col min="18" max="18" width="5.6640625" style="306" customWidth="1" outlineLevel="1"/>
    <col min="19" max="20" width="9" style="306" customWidth="1" outlineLevel="1"/>
    <col min="21" max="266" width="9" style="306"/>
    <col min="267" max="267" width="15.77734375" style="306" customWidth="1"/>
    <col min="268" max="273" width="12.109375" style="306" customWidth="1"/>
    <col min="274" max="274" width="11.88671875" style="306" customWidth="1"/>
    <col min="275" max="522" width="9" style="306"/>
    <col min="523" max="523" width="15.77734375" style="306" customWidth="1"/>
    <col min="524" max="529" width="12.109375" style="306" customWidth="1"/>
    <col min="530" max="530" width="11.88671875" style="306" customWidth="1"/>
    <col min="531" max="778" width="9" style="306"/>
    <col min="779" max="779" width="15.77734375" style="306" customWidth="1"/>
    <col min="780" max="785" width="12.109375" style="306" customWidth="1"/>
    <col min="786" max="786" width="11.88671875" style="306" customWidth="1"/>
    <col min="787" max="1034" width="9" style="306"/>
    <col min="1035" max="1035" width="15.77734375" style="306" customWidth="1"/>
    <col min="1036" max="1041" width="12.109375" style="306" customWidth="1"/>
    <col min="1042" max="1042" width="11.88671875" style="306" customWidth="1"/>
    <col min="1043" max="1290" width="9" style="306"/>
    <col min="1291" max="1291" width="15.77734375" style="306" customWidth="1"/>
    <col min="1292" max="1297" width="12.109375" style="306" customWidth="1"/>
    <col min="1298" max="1298" width="11.88671875" style="306" customWidth="1"/>
    <col min="1299" max="1546" width="9" style="306"/>
    <col min="1547" max="1547" width="15.77734375" style="306" customWidth="1"/>
    <col min="1548" max="1553" width="12.109375" style="306" customWidth="1"/>
    <col min="1554" max="1554" width="11.88671875" style="306" customWidth="1"/>
    <col min="1555" max="1802" width="9" style="306"/>
    <col min="1803" max="1803" width="15.77734375" style="306" customWidth="1"/>
    <col min="1804" max="1809" width="12.109375" style="306" customWidth="1"/>
    <col min="1810" max="1810" width="11.88671875" style="306" customWidth="1"/>
    <col min="1811" max="2058" width="9" style="306"/>
    <col min="2059" max="2059" width="15.77734375" style="306" customWidth="1"/>
    <col min="2060" max="2065" width="12.109375" style="306" customWidth="1"/>
    <col min="2066" max="2066" width="11.88671875" style="306" customWidth="1"/>
    <col min="2067" max="2314" width="9" style="306"/>
    <col min="2315" max="2315" width="15.77734375" style="306" customWidth="1"/>
    <col min="2316" max="2321" width="12.109375" style="306" customWidth="1"/>
    <col min="2322" max="2322" width="11.88671875" style="306" customWidth="1"/>
    <col min="2323" max="2570" width="9" style="306"/>
    <col min="2571" max="2571" width="15.77734375" style="306" customWidth="1"/>
    <col min="2572" max="2577" width="12.109375" style="306" customWidth="1"/>
    <col min="2578" max="2578" width="11.88671875" style="306" customWidth="1"/>
    <col min="2579" max="2826" width="9" style="306"/>
    <col min="2827" max="2827" width="15.77734375" style="306" customWidth="1"/>
    <col min="2828" max="2833" width="12.109375" style="306" customWidth="1"/>
    <col min="2834" max="2834" width="11.88671875" style="306" customWidth="1"/>
    <col min="2835" max="3082" width="9" style="306"/>
    <col min="3083" max="3083" width="15.77734375" style="306" customWidth="1"/>
    <col min="3084" max="3089" width="12.109375" style="306" customWidth="1"/>
    <col min="3090" max="3090" width="11.88671875" style="306" customWidth="1"/>
    <col min="3091" max="3338" width="9" style="306"/>
    <col min="3339" max="3339" width="15.77734375" style="306" customWidth="1"/>
    <col min="3340" max="3345" width="12.109375" style="306" customWidth="1"/>
    <col min="3346" max="3346" width="11.88671875" style="306" customWidth="1"/>
    <col min="3347" max="3594" width="9" style="306"/>
    <col min="3595" max="3595" width="15.77734375" style="306" customWidth="1"/>
    <col min="3596" max="3601" width="12.109375" style="306" customWidth="1"/>
    <col min="3602" max="3602" width="11.88671875" style="306" customWidth="1"/>
    <col min="3603" max="3850" width="9" style="306"/>
    <col min="3851" max="3851" width="15.77734375" style="306" customWidth="1"/>
    <col min="3852" max="3857" width="12.109375" style="306" customWidth="1"/>
    <col min="3858" max="3858" width="11.88671875" style="306" customWidth="1"/>
    <col min="3859" max="4106" width="9" style="306"/>
    <col min="4107" max="4107" width="15.77734375" style="306" customWidth="1"/>
    <col min="4108" max="4113" width="12.109375" style="306" customWidth="1"/>
    <col min="4114" max="4114" width="11.88671875" style="306" customWidth="1"/>
    <col min="4115" max="4362" width="9" style="306"/>
    <col min="4363" max="4363" width="15.77734375" style="306" customWidth="1"/>
    <col min="4364" max="4369" width="12.109375" style="306" customWidth="1"/>
    <col min="4370" max="4370" width="11.88671875" style="306" customWidth="1"/>
    <col min="4371" max="4618" width="9" style="306"/>
    <col min="4619" max="4619" width="15.77734375" style="306" customWidth="1"/>
    <col min="4620" max="4625" width="12.109375" style="306" customWidth="1"/>
    <col min="4626" max="4626" width="11.88671875" style="306" customWidth="1"/>
    <col min="4627" max="4874" width="9" style="306"/>
    <col min="4875" max="4875" width="15.77734375" style="306" customWidth="1"/>
    <col min="4876" max="4881" width="12.109375" style="306" customWidth="1"/>
    <col min="4882" max="4882" width="11.88671875" style="306" customWidth="1"/>
    <col min="4883" max="5130" width="9" style="306"/>
    <col min="5131" max="5131" width="15.77734375" style="306" customWidth="1"/>
    <col min="5132" max="5137" width="12.109375" style="306" customWidth="1"/>
    <col min="5138" max="5138" width="11.88671875" style="306" customWidth="1"/>
    <col min="5139" max="5386" width="9" style="306"/>
    <col min="5387" max="5387" width="15.77734375" style="306" customWidth="1"/>
    <col min="5388" max="5393" width="12.109375" style="306" customWidth="1"/>
    <col min="5394" max="5394" width="11.88671875" style="306" customWidth="1"/>
    <col min="5395" max="5642" width="9" style="306"/>
    <col min="5643" max="5643" width="15.77734375" style="306" customWidth="1"/>
    <col min="5644" max="5649" width="12.109375" style="306" customWidth="1"/>
    <col min="5650" max="5650" width="11.88671875" style="306" customWidth="1"/>
    <col min="5651" max="5898" width="9" style="306"/>
    <col min="5899" max="5899" width="15.77734375" style="306" customWidth="1"/>
    <col min="5900" max="5905" width="12.109375" style="306" customWidth="1"/>
    <col min="5906" max="5906" width="11.88671875" style="306" customWidth="1"/>
    <col min="5907" max="6154" width="9" style="306"/>
    <col min="6155" max="6155" width="15.77734375" style="306" customWidth="1"/>
    <col min="6156" max="6161" width="12.109375" style="306" customWidth="1"/>
    <col min="6162" max="6162" width="11.88671875" style="306" customWidth="1"/>
    <col min="6163" max="6410" width="9" style="306"/>
    <col min="6411" max="6411" width="15.77734375" style="306" customWidth="1"/>
    <col min="6412" max="6417" width="12.109375" style="306" customWidth="1"/>
    <col min="6418" max="6418" width="11.88671875" style="306" customWidth="1"/>
    <col min="6419" max="6666" width="9" style="306"/>
    <col min="6667" max="6667" width="15.77734375" style="306" customWidth="1"/>
    <col min="6668" max="6673" width="12.109375" style="306" customWidth="1"/>
    <col min="6674" max="6674" width="11.88671875" style="306" customWidth="1"/>
    <col min="6675" max="6922" width="9" style="306"/>
    <col min="6923" max="6923" width="15.77734375" style="306" customWidth="1"/>
    <col min="6924" max="6929" width="12.109375" style="306" customWidth="1"/>
    <col min="6930" max="6930" width="11.88671875" style="306" customWidth="1"/>
    <col min="6931" max="7178" width="9" style="306"/>
    <col min="7179" max="7179" width="15.77734375" style="306" customWidth="1"/>
    <col min="7180" max="7185" width="12.109375" style="306" customWidth="1"/>
    <col min="7186" max="7186" width="11.88671875" style="306" customWidth="1"/>
    <col min="7187" max="7434" width="9" style="306"/>
    <col min="7435" max="7435" width="15.77734375" style="306" customWidth="1"/>
    <col min="7436" max="7441" width="12.109375" style="306" customWidth="1"/>
    <col min="7442" max="7442" width="11.88671875" style="306" customWidth="1"/>
    <col min="7443" max="7690" width="9" style="306"/>
    <col min="7691" max="7691" width="15.77734375" style="306" customWidth="1"/>
    <col min="7692" max="7697" width="12.109375" style="306" customWidth="1"/>
    <col min="7698" max="7698" width="11.88671875" style="306" customWidth="1"/>
    <col min="7699" max="7946" width="9" style="306"/>
    <col min="7947" max="7947" width="15.77734375" style="306" customWidth="1"/>
    <col min="7948" max="7953" width="12.109375" style="306" customWidth="1"/>
    <col min="7954" max="7954" width="11.88671875" style="306" customWidth="1"/>
    <col min="7955" max="8202" width="9" style="306"/>
    <col min="8203" max="8203" width="15.77734375" style="306" customWidth="1"/>
    <col min="8204" max="8209" width="12.109375" style="306" customWidth="1"/>
    <col min="8210" max="8210" width="11.88671875" style="306" customWidth="1"/>
    <col min="8211" max="8458" width="9" style="306"/>
    <col min="8459" max="8459" width="15.77734375" style="306" customWidth="1"/>
    <col min="8460" max="8465" width="12.109375" style="306" customWidth="1"/>
    <col min="8466" max="8466" width="11.88671875" style="306" customWidth="1"/>
    <col min="8467" max="8714" width="9" style="306"/>
    <col min="8715" max="8715" width="15.77734375" style="306" customWidth="1"/>
    <col min="8716" max="8721" width="12.109375" style="306" customWidth="1"/>
    <col min="8722" max="8722" width="11.88671875" style="306" customWidth="1"/>
    <col min="8723" max="8970" width="9" style="306"/>
    <col min="8971" max="8971" width="15.77734375" style="306" customWidth="1"/>
    <col min="8972" max="8977" width="12.109375" style="306" customWidth="1"/>
    <col min="8978" max="8978" width="11.88671875" style="306" customWidth="1"/>
    <col min="8979" max="9226" width="9" style="306"/>
    <col min="9227" max="9227" width="15.77734375" style="306" customWidth="1"/>
    <col min="9228" max="9233" width="12.109375" style="306" customWidth="1"/>
    <col min="9234" max="9234" width="11.88671875" style="306" customWidth="1"/>
    <col min="9235" max="9482" width="9" style="306"/>
    <col min="9483" max="9483" width="15.77734375" style="306" customWidth="1"/>
    <col min="9484" max="9489" width="12.109375" style="306" customWidth="1"/>
    <col min="9490" max="9490" width="11.88671875" style="306" customWidth="1"/>
    <col min="9491" max="9738" width="9" style="306"/>
    <col min="9739" max="9739" width="15.77734375" style="306" customWidth="1"/>
    <col min="9740" max="9745" width="12.109375" style="306" customWidth="1"/>
    <col min="9746" max="9746" width="11.88671875" style="306" customWidth="1"/>
    <col min="9747" max="9994" width="9" style="306"/>
    <col min="9995" max="9995" width="15.77734375" style="306" customWidth="1"/>
    <col min="9996" max="10001" width="12.109375" style="306" customWidth="1"/>
    <col min="10002" max="10002" width="11.88671875" style="306" customWidth="1"/>
    <col min="10003" max="10250" width="9" style="306"/>
    <col min="10251" max="10251" width="15.77734375" style="306" customWidth="1"/>
    <col min="10252" max="10257" width="12.109375" style="306" customWidth="1"/>
    <col min="10258" max="10258" width="11.88671875" style="306" customWidth="1"/>
    <col min="10259" max="10506" width="9" style="306"/>
    <col min="10507" max="10507" width="15.77734375" style="306" customWidth="1"/>
    <col min="10508" max="10513" width="12.109375" style="306" customWidth="1"/>
    <col min="10514" max="10514" width="11.88671875" style="306" customWidth="1"/>
    <col min="10515" max="10762" width="9" style="306"/>
    <col min="10763" max="10763" width="15.77734375" style="306" customWidth="1"/>
    <col min="10764" max="10769" width="12.109375" style="306" customWidth="1"/>
    <col min="10770" max="10770" width="11.88671875" style="306" customWidth="1"/>
    <col min="10771" max="11018" width="9" style="306"/>
    <col min="11019" max="11019" width="15.77734375" style="306" customWidth="1"/>
    <col min="11020" max="11025" width="12.109375" style="306" customWidth="1"/>
    <col min="11026" max="11026" width="11.88671875" style="306" customWidth="1"/>
    <col min="11027" max="11274" width="9" style="306"/>
    <col min="11275" max="11275" width="15.77734375" style="306" customWidth="1"/>
    <col min="11276" max="11281" width="12.109375" style="306" customWidth="1"/>
    <col min="11282" max="11282" width="11.88671875" style="306" customWidth="1"/>
    <col min="11283" max="11530" width="9" style="306"/>
    <col min="11531" max="11531" width="15.77734375" style="306" customWidth="1"/>
    <col min="11532" max="11537" width="12.109375" style="306" customWidth="1"/>
    <col min="11538" max="11538" width="11.88671875" style="306" customWidth="1"/>
    <col min="11539" max="11786" width="9" style="306"/>
    <col min="11787" max="11787" width="15.77734375" style="306" customWidth="1"/>
    <col min="11788" max="11793" width="12.109375" style="306" customWidth="1"/>
    <col min="11794" max="11794" width="11.88671875" style="306" customWidth="1"/>
    <col min="11795" max="12042" width="9" style="306"/>
    <col min="12043" max="12043" width="15.77734375" style="306" customWidth="1"/>
    <col min="12044" max="12049" width="12.109375" style="306" customWidth="1"/>
    <col min="12050" max="12050" width="11.88671875" style="306" customWidth="1"/>
    <col min="12051" max="12298" width="9" style="306"/>
    <col min="12299" max="12299" width="15.77734375" style="306" customWidth="1"/>
    <col min="12300" max="12305" width="12.109375" style="306" customWidth="1"/>
    <col min="12306" max="12306" width="11.88671875" style="306" customWidth="1"/>
    <col min="12307" max="12554" width="9" style="306"/>
    <col min="12555" max="12555" width="15.77734375" style="306" customWidth="1"/>
    <col min="12556" max="12561" width="12.109375" style="306" customWidth="1"/>
    <col min="12562" max="12562" width="11.88671875" style="306" customWidth="1"/>
    <col min="12563" max="12810" width="9" style="306"/>
    <col min="12811" max="12811" width="15.77734375" style="306" customWidth="1"/>
    <col min="12812" max="12817" width="12.109375" style="306" customWidth="1"/>
    <col min="12818" max="12818" width="11.88671875" style="306" customWidth="1"/>
    <col min="12819" max="13066" width="9" style="306"/>
    <col min="13067" max="13067" width="15.77734375" style="306" customWidth="1"/>
    <col min="13068" max="13073" width="12.109375" style="306" customWidth="1"/>
    <col min="13074" max="13074" width="11.88671875" style="306" customWidth="1"/>
    <col min="13075" max="13322" width="9" style="306"/>
    <col min="13323" max="13323" width="15.77734375" style="306" customWidth="1"/>
    <col min="13324" max="13329" width="12.109375" style="306" customWidth="1"/>
    <col min="13330" max="13330" width="11.88671875" style="306" customWidth="1"/>
    <col min="13331" max="13578" width="9" style="306"/>
    <col min="13579" max="13579" width="15.77734375" style="306" customWidth="1"/>
    <col min="13580" max="13585" width="12.109375" style="306" customWidth="1"/>
    <col min="13586" max="13586" width="11.88671875" style="306" customWidth="1"/>
    <col min="13587" max="13834" width="9" style="306"/>
    <col min="13835" max="13835" width="15.77734375" style="306" customWidth="1"/>
    <col min="13836" max="13841" width="12.109375" style="306" customWidth="1"/>
    <col min="13842" max="13842" width="11.88671875" style="306" customWidth="1"/>
    <col min="13843" max="14090" width="9" style="306"/>
    <col min="14091" max="14091" width="15.77734375" style="306" customWidth="1"/>
    <col min="14092" max="14097" width="12.109375" style="306" customWidth="1"/>
    <col min="14098" max="14098" width="11.88671875" style="306" customWidth="1"/>
    <col min="14099" max="14346" width="9" style="306"/>
    <col min="14347" max="14347" width="15.77734375" style="306" customWidth="1"/>
    <col min="14348" max="14353" width="12.109375" style="306" customWidth="1"/>
    <col min="14354" max="14354" width="11.88671875" style="306" customWidth="1"/>
    <col min="14355" max="14602" width="9" style="306"/>
    <col min="14603" max="14603" width="15.77734375" style="306" customWidth="1"/>
    <col min="14604" max="14609" width="12.109375" style="306" customWidth="1"/>
    <col min="14610" max="14610" width="11.88671875" style="306" customWidth="1"/>
    <col min="14611" max="14858" width="9" style="306"/>
    <col min="14859" max="14859" width="15.77734375" style="306" customWidth="1"/>
    <col min="14860" max="14865" width="12.109375" style="306" customWidth="1"/>
    <col min="14866" max="14866" width="11.88671875" style="306" customWidth="1"/>
    <col min="14867" max="15114" width="9" style="306"/>
    <col min="15115" max="15115" width="15.77734375" style="306" customWidth="1"/>
    <col min="15116" max="15121" width="12.109375" style="306" customWidth="1"/>
    <col min="15122" max="15122" width="11.88671875" style="306" customWidth="1"/>
    <col min="15123" max="15370" width="9" style="306"/>
    <col min="15371" max="15371" width="15.77734375" style="306" customWidth="1"/>
    <col min="15372" max="15377" width="12.109375" style="306" customWidth="1"/>
    <col min="15378" max="15378" width="11.88671875" style="306" customWidth="1"/>
    <col min="15379" max="15626" width="9" style="306"/>
    <col min="15627" max="15627" width="15.77734375" style="306" customWidth="1"/>
    <col min="15628" max="15633" width="12.109375" style="306" customWidth="1"/>
    <col min="15634" max="15634" width="11.88671875" style="306" customWidth="1"/>
    <col min="15635" max="15882" width="9" style="306"/>
    <col min="15883" max="15883" width="15.77734375" style="306" customWidth="1"/>
    <col min="15884" max="15889" width="12.109375" style="306" customWidth="1"/>
    <col min="15890" max="15890" width="11.88671875" style="306" customWidth="1"/>
    <col min="15891" max="16138" width="9" style="306"/>
    <col min="16139" max="16139" width="15.77734375" style="306" customWidth="1"/>
    <col min="16140" max="16145" width="12.109375" style="306" customWidth="1"/>
    <col min="16146" max="16146" width="11.88671875" style="306" customWidth="1"/>
    <col min="16147" max="16384" width="9" style="306"/>
  </cols>
  <sheetData>
    <row r="1" spans="2:20" ht="16.5" customHeight="1">
      <c r="B1" s="304" t="s">
        <v>688</v>
      </c>
      <c r="C1" s="305"/>
    </row>
    <row r="2" spans="2:20" ht="13.5" customHeight="1"/>
    <row r="3" spans="2:20" ht="23.25" customHeight="1">
      <c r="B3" s="674" t="s">
        <v>147</v>
      </c>
      <c r="C3" s="674"/>
      <c r="D3" s="674"/>
      <c r="E3" s="674"/>
      <c r="F3" s="674"/>
      <c r="G3" s="674"/>
      <c r="H3" s="674"/>
      <c r="I3" s="674"/>
      <c r="J3" s="674"/>
      <c r="K3" s="674"/>
      <c r="L3" s="674"/>
      <c r="M3" s="674"/>
      <c r="N3" s="674"/>
      <c r="O3" s="674"/>
      <c r="P3" s="674"/>
      <c r="Q3" s="674"/>
    </row>
    <row r="4" spans="2:20" ht="13.5" customHeight="1">
      <c r="C4" s="307"/>
      <c r="D4" s="307"/>
      <c r="E4" s="307"/>
      <c r="F4" s="307"/>
      <c r="G4" s="307"/>
      <c r="H4" s="307"/>
      <c r="I4" s="307"/>
      <c r="J4" s="307"/>
      <c r="K4" s="307"/>
      <c r="L4" s="307"/>
      <c r="M4" s="307"/>
      <c r="N4" s="307"/>
      <c r="O4" s="307"/>
      <c r="P4" s="307"/>
      <c r="Q4" s="307"/>
    </row>
    <row r="5" spans="2:20" ht="23.25" customHeight="1">
      <c r="B5" s="304" t="s">
        <v>689</v>
      </c>
      <c r="C5" s="304"/>
    </row>
    <row r="6" spans="2:20" ht="17.25" customHeight="1">
      <c r="B6" s="308"/>
      <c r="C6" s="877" t="s">
        <v>148</v>
      </c>
      <c r="D6" s="582" t="s">
        <v>149</v>
      </c>
      <c r="E6" s="887" t="s">
        <v>150</v>
      </c>
      <c r="F6" s="579" t="s">
        <v>151</v>
      </c>
      <c r="G6" s="899" t="s">
        <v>152</v>
      </c>
      <c r="H6" s="900"/>
      <c r="I6" s="901"/>
      <c r="J6" s="877" t="s">
        <v>153</v>
      </c>
      <c r="K6" s="877" t="s">
        <v>154</v>
      </c>
      <c r="L6" s="889" t="s">
        <v>155</v>
      </c>
      <c r="M6" s="877" t="s">
        <v>156</v>
      </c>
      <c r="N6" s="879" t="s">
        <v>633</v>
      </c>
      <c r="O6" s="879" t="s">
        <v>743</v>
      </c>
      <c r="P6" s="879" t="s">
        <v>690</v>
      </c>
      <c r="Q6" s="1340" t="s">
        <v>673</v>
      </c>
      <c r="T6" s="306" t="s">
        <v>118</v>
      </c>
    </row>
    <row r="7" spans="2:20" ht="17.25" customHeight="1">
      <c r="B7" s="311" t="s">
        <v>158</v>
      </c>
      <c r="C7" s="878"/>
      <c r="D7" s="581" t="s">
        <v>159</v>
      </c>
      <c r="E7" s="888"/>
      <c r="F7" s="580" t="s">
        <v>160</v>
      </c>
      <c r="G7" s="896"/>
      <c r="H7" s="897"/>
      <c r="I7" s="898"/>
      <c r="J7" s="878"/>
      <c r="K7" s="878"/>
      <c r="L7" s="880"/>
      <c r="M7" s="878"/>
      <c r="N7" s="880"/>
      <c r="O7" s="880"/>
      <c r="P7" s="880"/>
      <c r="Q7" s="1340"/>
    </row>
    <row r="8" spans="2:20" ht="17.25" customHeight="1">
      <c r="B8" s="314"/>
      <c r="C8" s="878"/>
      <c r="D8" s="581" t="s">
        <v>161</v>
      </c>
      <c r="E8" s="888"/>
      <c r="F8" s="580" t="s">
        <v>162</v>
      </c>
      <c r="G8" s="896"/>
      <c r="H8" s="897"/>
      <c r="I8" s="898"/>
      <c r="J8" s="878"/>
      <c r="K8" s="878"/>
      <c r="L8" s="880"/>
      <c r="M8" s="878"/>
      <c r="N8" s="880"/>
      <c r="O8" s="880"/>
      <c r="P8" s="880"/>
      <c r="Q8" s="879"/>
    </row>
    <row r="9" spans="2:20" ht="17.25" customHeight="1">
      <c r="B9" s="314"/>
      <c r="C9" s="580" t="s">
        <v>163</v>
      </c>
      <c r="D9" s="580" t="s">
        <v>164</v>
      </c>
      <c r="E9" s="581" t="s">
        <v>165</v>
      </c>
      <c r="F9" s="580" t="s">
        <v>166</v>
      </c>
      <c r="G9" s="896" t="s">
        <v>167</v>
      </c>
      <c r="H9" s="897"/>
      <c r="I9" s="898"/>
      <c r="J9" s="580" t="s">
        <v>168</v>
      </c>
      <c r="K9" s="580" t="s">
        <v>169</v>
      </c>
      <c r="L9" s="580" t="s">
        <v>170</v>
      </c>
      <c r="M9" s="580" t="s">
        <v>171</v>
      </c>
      <c r="N9" s="580" t="s">
        <v>172</v>
      </c>
      <c r="O9" s="580" t="s">
        <v>258</v>
      </c>
      <c r="P9" s="580" t="s">
        <v>259</v>
      </c>
      <c r="Q9" s="675" t="s">
        <v>260</v>
      </c>
    </row>
    <row r="10" spans="2:20" ht="17.25" customHeight="1">
      <c r="B10" s="314"/>
      <c r="C10" s="580"/>
      <c r="D10" s="581"/>
      <c r="E10" s="316"/>
      <c r="F10" s="316"/>
      <c r="G10" s="546" t="s">
        <v>217</v>
      </c>
      <c r="H10" s="547" t="s">
        <v>218</v>
      </c>
      <c r="I10" s="546" t="s">
        <v>219</v>
      </c>
      <c r="J10" s="580"/>
      <c r="K10" s="580"/>
      <c r="L10" s="580"/>
      <c r="M10" s="316"/>
      <c r="N10" s="580"/>
      <c r="O10" s="580"/>
      <c r="P10" s="580"/>
      <c r="Q10" s="316"/>
      <c r="R10" s="322"/>
      <c r="S10" s="580"/>
    </row>
    <row r="11" spans="2:20" ht="16.5" customHeight="1">
      <c r="B11" s="318"/>
      <c r="C11" s="319" t="s">
        <v>173</v>
      </c>
      <c r="D11" s="319" t="s">
        <v>173</v>
      </c>
      <c r="E11" s="320" t="s">
        <v>173</v>
      </c>
      <c r="F11" s="319" t="s">
        <v>173</v>
      </c>
      <c r="G11" s="319"/>
      <c r="H11" s="319"/>
      <c r="I11" s="319" t="s">
        <v>174</v>
      </c>
      <c r="J11" s="319" t="s">
        <v>173</v>
      </c>
      <c r="K11" s="319" t="s">
        <v>175</v>
      </c>
      <c r="L11" s="319" t="s">
        <v>173</v>
      </c>
      <c r="M11" s="319" t="s">
        <v>175</v>
      </c>
      <c r="N11" s="319" t="s">
        <v>173</v>
      </c>
      <c r="O11" s="319" t="s">
        <v>173</v>
      </c>
      <c r="P11" s="319" t="s">
        <v>173</v>
      </c>
      <c r="Q11" s="319" t="s">
        <v>175</v>
      </c>
    </row>
    <row r="12" spans="2:20" ht="26.25" customHeight="1">
      <c r="B12" s="542" t="s">
        <v>220</v>
      </c>
      <c r="C12" s="676"/>
      <c r="D12" s="677"/>
      <c r="E12" s="332" t="str">
        <f>IF(C12="","",C12-D12)</f>
        <v/>
      </c>
      <c r="F12" s="677"/>
      <c r="G12" s="331">
        <v>538000</v>
      </c>
      <c r="H12" s="677"/>
      <c r="I12" s="331">
        <f>G12*H12</f>
        <v>0</v>
      </c>
      <c r="J12" s="333">
        <f>IF(I12="","",MIN(F12:I12))</f>
        <v>0</v>
      </c>
      <c r="K12" s="333" t="str">
        <f>IF(E12="","",IF(OR($T$6=#REF!,$T$6=#REF!),MIN(E12,J12)*0.5,MIN(E12,J12)))</f>
        <v/>
      </c>
      <c r="L12" s="333" t="str">
        <f>IF(K12="","0",IFERROR(ROUNDDOWN(K12,-3),""))</f>
        <v>0</v>
      </c>
      <c r="M12" s="678"/>
      <c r="N12" s="679"/>
      <c r="O12" s="678">
        <f>L12-N12</f>
        <v>0</v>
      </c>
      <c r="P12" s="679"/>
      <c r="Q12" s="680"/>
      <c r="R12" s="306">
        <v>78</v>
      </c>
    </row>
    <row r="13" spans="2:20" ht="26.25" customHeight="1">
      <c r="B13" s="334" t="s">
        <v>221</v>
      </c>
      <c r="C13" s="681"/>
      <c r="D13" s="682"/>
      <c r="E13" s="336" t="str">
        <f>IF(C13="","",C13-D13)</f>
        <v/>
      </c>
      <c r="F13" s="682"/>
      <c r="G13" s="335">
        <v>250000</v>
      </c>
      <c r="H13" s="557"/>
      <c r="I13" s="335">
        <v>250000</v>
      </c>
      <c r="J13" s="337">
        <f>IF(I13="","",MIN(F13:I13))</f>
        <v>250000</v>
      </c>
      <c r="K13" s="337" t="str">
        <f>IF(E13="","",IF(OR($T$6=#REF!,$T$6=#REF!),MIN(E13,J13)*0.5,MIN(E13,J13)))</f>
        <v/>
      </c>
      <c r="L13" s="333" t="str">
        <f>IF(K13="","0",IFERROR(ROUNDDOWN(K13,-3),""))</f>
        <v>0</v>
      </c>
      <c r="M13" s="683"/>
      <c r="N13" s="684"/>
      <c r="O13" s="683">
        <f>L13-N13</f>
        <v>0</v>
      </c>
      <c r="P13" s="684"/>
      <c r="Q13" s="685"/>
      <c r="R13" s="306" t="s">
        <v>222</v>
      </c>
    </row>
    <row r="14" spans="2:20" ht="24" customHeight="1">
      <c r="B14" s="147" t="s">
        <v>176</v>
      </c>
      <c r="C14" s="686" t="str">
        <f>IF(SUM(C12:C13)=0,"",SUM(C12:C13))</f>
        <v/>
      </c>
      <c r="D14" s="686" t="str">
        <f t="shared" ref="D14:K14" si="0">IF(SUM(D12:D13)=0,"",SUM(D12:D13))</f>
        <v/>
      </c>
      <c r="E14" s="686" t="str">
        <f t="shared" si="0"/>
        <v/>
      </c>
      <c r="F14" s="686" t="str">
        <f>IF(SUM(F12:F13)=0,"",SUM(F12:F13))</f>
        <v/>
      </c>
      <c r="G14" s="686"/>
      <c r="H14" s="686"/>
      <c r="I14" s="686">
        <f>IF(SUM(I12:I13)=0,"",SUM(I12:I13))</f>
        <v>250000</v>
      </c>
      <c r="J14" s="686">
        <f>IF(SUM(J12:J13)=0,"",SUM(J12:J13))</f>
        <v>250000</v>
      </c>
      <c r="K14" s="686" t="str">
        <f t="shared" si="0"/>
        <v/>
      </c>
      <c r="L14" s="686" t="str">
        <f>IF(SUM(L12:L13)=0,"",SUM(L12:L13))</f>
        <v/>
      </c>
      <c r="M14" s="686" t="str">
        <f>IF(SUM(M12:M12)=0,"",SUM(M12:M12))</f>
        <v/>
      </c>
      <c r="N14" s="686"/>
      <c r="O14" s="686"/>
      <c r="P14" s="686" t="str">
        <f>IF(SUM(P12:P12)=0,"",SUM(P12:P12))</f>
        <v/>
      </c>
      <c r="Q14" s="686">
        <f>SUM(Q12:Q13)</f>
        <v>0</v>
      </c>
    </row>
    <row r="15" spans="2:20" ht="16.5" customHeight="1">
      <c r="C15" s="321"/>
      <c r="D15" s="321"/>
    </row>
    <row r="16" spans="2:20" ht="23.25" customHeight="1">
      <c r="B16" s="304" t="s">
        <v>177</v>
      </c>
    </row>
    <row r="17" spans="2:18" ht="18" customHeight="1">
      <c r="B17" s="884" t="s">
        <v>178</v>
      </c>
      <c r="C17" s="885"/>
      <c r="D17" s="886"/>
      <c r="E17" s="884" t="s">
        <v>179</v>
      </c>
      <c r="F17" s="886"/>
      <c r="G17" s="1339" t="s">
        <v>180</v>
      </c>
      <c r="H17" s="1339"/>
      <c r="I17" s="1339"/>
      <c r="J17" s="1339"/>
      <c r="K17" s="1339"/>
      <c r="L17" s="1339"/>
      <c r="M17" s="1339"/>
      <c r="N17" s="1339"/>
      <c r="O17" s="1339"/>
      <c r="P17" s="1339"/>
      <c r="Q17" s="1339"/>
    </row>
    <row r="18" spans="2:18" ht="18" customHeight="1">
      <c r="B18" s="890"/>
      <c r="C18" s="891"/>
      <c r="D18" s="892"/>
      <c r="E18" s="323"/>
      <c r="F18" s="324" t="s">
        <v>175</v>
      </c>
      <c r="G18" s="543"/>
      <c r="H18" s="543"/>
      <c r="I18" s="543"/>
      <c r="J18" s="304"/>
      <c r="K18" s="304"/>
      <c r="L18" s="304"/>
      <c r="M18" s="304"/>
      <c r="N18" s="304"/>
      <c r="O18" s="304"/>
      <c r="P18" s="304"/>
      <c r="Q18" s="505"/>
    </row>
    <row r="19" spans="2:18" ht="18" customHeight="1">
      <c r="B19" s="893" t="s">
        <v>691</v>
      </c>
      <c r="C19" s="894"/>
      <c r="D19" s="895"/>
      <c r="E19" s="323"/>
      <c r="F19" s="687"/>
      <c r="G19" s="688"/>
      <c r="H19" s="688"/>
      <c r="I19" s="689"/>
      <c r="J19" s="690"/>
      <c r="K19" s="690"/>
      <c r="L19" s="690"/>
      <c r="M19" s="690"/>
      <c r="N19" s="690"/>
      <c r="O19" s="690"/>
      <c r="P19" s="690"/>
      <c r="Q19" s="691"/>
      <c r="R19" s="306">
        <v>58</v>
      </c>
    </row>
    <row r="20" spans="2:18" ht="18" customHeight="1">
      <c r="B20" s="893" t="s">
        <v>692</v>
      </c>
      <c r="C20" s="894"/>
      <c r="D20" s="895"/>
      <c r="E20" s="323"/>
      <c r="F20" s="687"/>
      <c r="G20" s="688"/>
      <c r="H20" s="688"/>
      <c r="I20" s="689"/>
      <c r="J20" s="690"/>
      <c r="K20" s="690"/>
      <c r="L20" s="690"/>
      <c r="M20" s="690"/>
      <c r="N20" s="690"/>
      <c r="O20" s="690"/>
      <c r="P20" s="690"/>
      <c r="Q20" s="691"/>
      <c r="R20" s="306">
        <v>59</v>
      </c>
    </row>
    <row r="21" spans="2:18" ht="18" customHeight="1">
      <c r="B21" s="893" t="s">
        <v>693</v>
      </c>
      <c r="C21" s="894"/>
      <c r="D21" s="895"/>
      <c r="E21" s="323"/>
      <c r="F21" s="687"/>
      <c r="G21" s="688"/>
      <c r="H21" s="688"/>
      <c r="I21" s="690"/>
      <c r="J21" s="690"/>
      <c r="K21" s="690"/>
      <c r="L21" s="690"/>
      <c r="M21" s="690"/>
      <c r="N21" s="690"/>
      <c r="O21" s="690"/>
      <c r="P21" s="690"/>
      <c r="Q21" s="691"/>
      <c r="R21" s="306">
        <v>60</v>
      </c>
    </row>
    <row r="22" spans="2:18" ht="18" customHeight="1">
      <c r="B22" s="893" t="s">
        <v>694</v>
      </c>
      <c r="C22" s="894"/>
      <c r="D22" s="895"/>
      <c r="E22" s="323"/>
      <c r="F22" s="687"/>
      <c r="G22" s="688"/>
      <c r="H22" s="688"/>
      <c r="I22" s="690"/>
      <c r="J22" s="690"/>
      <c r="K22" s="690"/>
      <c r="L22" s="690"/>
      <c r="M22" s="690"/>
      <c r="N22" s="690"/>
      <c r="O22" s="690"/>
      <c r="P22" s="690"/>
      <c r="Q22" s="691"/>
      <c r="R22" s="306">
        <v>61</v>
      </c>
    </row>
    <row r="23" spans="2:18" ht="18" customHeight="1">
      <c r="B23" s="893" t="s">
        <v>695</v>
      </c>
      <c r="C23" s="894"/>
      <c r="D23" s="895"/>
      <c r="E23" s="323"/>
      <c r="F23" s="687"/>
      <c r="G23" s="688"/>
      <c r="H23" s="688"/>
      <c r="I23" s="690"/>
      <c r="J23" s="690"/>
      <c r="K23" s="690"/>
      <c r="L23" s="690"/>
      <c r="M23" s="690"/>
      <c r="N23" s="690"/>
      <c r="O23" s="690"/>
      <c r="P23" s="690"/>
      <c r="Q23" s="691"/>
      <c r="R23" s="306">
        <v>62</v>
      </c>
    </row>
    <row r="24" spans="2:18" ht="18" customHeight="1">
      <c r="B24" s="893" t="s">
        <v>696</v>
      </c>
      <c r="C24" s="894"/>
      <c r="D24" s="895"/>
      <c r="E24" s="323"/>
      <c r="F24" s="687"/>
      <c r="G24" s="688"/>
      <c r="H24" s="688"/>
      <c r="I24" s="690"/>
      <c r="J24" s="690"/>
      <c r="K24" s="690"/>
      <c r="L24" s="690"/>
      <c r="M24" s="690"/>
      <c r="N24" s="690"/>
      <c r="O24" s="690"/>
      <c r="P24" s="690"/>
      <c r="Q24" s="691"/>
      <c r="R24" s="306">
        <v>63</v>
      </c>
    </row>
    <row r="25" spans="2:18" ht="18" customHeight="1">
      <c r="B25" s="893" t="s">
        <v>697</v>
      </c>
      <c r="C25" s="894"/>
      <c r="D25" s="895"/>
      <c r="E25" s="323"/>
      <c r="F25" s="687"/>
      <c r="G25" s="688"/>
      <c r="H25" s="688"/>
      <c r="I25" s="690"/>
      <c r="J25" s="690"/>
      <c r="K25" s="690"/>
      <c r="L25" s="690"/>
      <c r="M25" s="690"/>
      <c r="N25" s="690"/>
      <c r="O25" s="690"/>
      <c r="P25" s="690"/>
      <c r="Q25" s="691"/>
      <c r="R25" s="306">
        <v>64</v>
      </c>
    </row>
    <row r="26" spans="2:18" ht="18" customHeight="1">
      <c r="B26" s="893" t="s">
        <v>698</v>
      </c>
      <c r="C26" s="894"/>
      <c r="D26" s="895"/>
      <c r="E26" s="323"/>
      <c r="F26" s="687"/>
      <c r="G26" s="688"/>
      <c r="H26" s="688"/>
      <c r="I26" s="690"/>
      <c r="J26" s="690"/>
      <c r="K26" s="690"/>
      <c r="L26" s="690"/>
      <c r="M26" s="690"/>
      <c r="N26" s="690"/>
      <c r="O26" s="690"/>
      <c r="P26" s="690"/>
      <c r="Q26" s="691"/>
      <c r="R26" s="306">
        <v>65</v>
      </c>
    </row>
    <row r="27" spans="2:18" ht="18" customHeight="1">
      <c r="B27" s="893" t="s">
        <v>699</v>
      </c>
      <c r="C27" s="894"/>
      <c r="D27" s="895"/>
      <c r="E27" s="323"/>
      <c r="F27" s="687"/>
      <c r="G27" s="688"/>
      <c r="H27" s="688"/>
      <c r="I27" s="690"/>
      <c r="J27" s="690"/>
      <c r="K27" s="690"/>
      <c r="L27" s="690"/>
      <c r="M27" s="690"/>
      <c r="N27" s="690"/>
      <c r="O27" s="690"/>
      <c r="P27" s="690"/>
      <c r="Q27" s="691"/>
      <c r="R27" s="306">
        <v>66</v>
      </c>
    </row>
    <row r="28" spans="2:18" ht="18" customHeight="1">
      <c r="B28" s="893" t="s">
        <v>700</v>
      </c>
      <c r="C28" s="894"/>
      <c r="D28" s="895"/>
      <c r="E28" s="323"/>
      <c r="F28" s="687"/>
      <c r="G28" s="688"/>
      <c r="H28" s="688"/>
      <c r="I28" s="690"/>
      <c r="J28" s="690"/>
      <c r="K28" s="690"/>
      <c r="L28" s="690"/>
      <c r="M28" s="690"/>
      <c r="N28" s="690"/>
      <c r="O28" s="690"/>
      <c r="P28" s="690"/>
      <c r="Q28" s="691"/>
      <c r="R28" s="306">
        <v>67</v>
      </c>
    </row>
    <row r="29" spans="2:18" ht="18" customHeight="1">
      <c r="B29" s="893" t="s">
        <v>701</v>
      </c>
      <c r="C29" s="894"/>
      <c r="D29" s="895"/>
      <c r="E29" s="323"/>
      <c r="F29" s="687"/>
      <c r="G29" s="688"/>
      <c r="H29" s="688"/>
      <c r="I29" s="690"/>
      <c r="J29" s="690"/>
      <c r="K29" s="690"/>
      <c r="L29" s="690"/>
      <c r="M29" s="690"/>
      <c r="N29" s="690"/>
      <c r="O29" s="690"/>
      <c r="P29" s="690"/>
      <c r="Q29" s="691"/>
    </row>
    <row r="30" spans="2:18" ht="18" customHeight="1">
      <c r="B30" s="893" t="s">
        <v>702</v>
      </c>
      <c r="C30" s="894"/>
      <c r="D30" s="895"/>
      <c r="E30" s="323"/>
      <c r="F30" s="687"/>
      <c r="G30" s="688"/>
      <c r="H30" s="688"/>
      <c r="I30" s="690"/>
      <c r="J30" s="690"/>
      <c r="K30" s="690"/>
      <c r="L30" s="690"/>
      <c r="M30" s="690"/>
      <c r="N30" s="690"/>
      <c r="O30" s="690"/>
      <c r="P30" s="690"/>
      <c r="Q30" s="691"/>
      <c r="R30" s="306">
        <v>68</v>
      </c>
    </row>
    <row r="31" spans="2:18" ht="18" customHeight="1">
      <c r="B31" s="893" t="s">
        <v>703</v>
      </c>
      <c r="C31" s="894"/>
      <c r="D31" s="895"/>
      <c r="E31" s="323"/>
      <c r="F31" s="687"/>
      <c r="G31" s="688"/>
      <c r="H31" s="688"/>
      <c r="I31" s="690"/>
      <c r="J31" s="690"/>
      <c r="K31" s="690"/>
      <c r="L31" s="690"/>
      <c r="M31" s="690"/>
      <c r="N31" s="690"/>
      <c r="O31" s="690"/>
      <c r="P31" s="690"/>
      <c r="Q31" s="691"/>
      <c r="R31" s="306">
        <v>69</v>
      </c>
    </row>
    <row r="32" spans="2:18" ht="18" customHeight="1">
      <c r="B32" s="893"/>
      <c r="C32" s="894"/>
      <c r="D32" s="895"/>
      <c r="E32" s="323"/>
      <c r="F32" s="687"/>
      <c r="G32" s="688"/>
      <c r="H32" s="688"/>
      <c r="I32" s="690"/>
      <c r="J32" s="690"/>
      <c r="K32" s="690"/>
      <c r="L32" s="690"/>
      <c r="M32" s="690"/>
      <c r="N32" s="690"/>
      <c r="O32" s="690"/>
      <c r="P32" s="690"/>
      <c r="Q32" s="691"/>
    </row>
    <row r="33" spans="2:17" ht="18" customHeight="1">
      <c r="B33" s="893"/>
      <c r="C33" s="894"/>
      <c r="D33" s="895"/>
      <c r="E33" s="323"/>
      <c r="F33" s="687"/>
      <c r="G33" s="688"/>
      <c r="H33" s="688"/>
      <c r="I33" s="690"/>
      <c r="J33" s="690"/>
      <c r="K33" s="690"/>
      <c r="L33" s="690"/>
      <c r="M33" s="690"/>
      <c r="N33" s="690"/>
      <c r="O33" s="690"/>
      <c r="P33" s="690"/>
      <c r="Q33" s="691"/>
    </row>
    <row r="34" spans="2:17" ht="18" customHeight="1">
      <c r="B34" s="893"/>
      <c r="C34" s="894"/>
      <c r="D34" s="895"/>
      <c r="E34" s="323"/>
      <c r="F34" s="687"/>
      <c r="G34" s="688"/>
      <c r="H34" s="688"/>
      <c r="I34" s="690"/>
      <c r="J34" s="690"/>
      <c r="K34" s="690"/>
      <c r="L34" s="690"/>
      <c r="M34" s="690"/>
      <c r="N34" s="690"/>
      <c r="O34" s="690"/>
      <c r="P34" s="690"/>
      <c r="Q34" s="691"/>
    </row>
    <row r="35" spans="2:17" ht="18" customHeight="1">
      <c r="B35" s="893"/>
      <c r="C35" s="894"/>
      <c r="D35" s="895"/>
      <c r="E35" s="323"/>
      <c r="F35" s="687"/>
      <c r="G35" s="688"/>
      <c r="H35" s="688"/>
      <c r="I35" s="690"/>
      <c r="J35" s="690"/>
      <c r="K35" s="690"/>
      <c r="L35" s="690"/>
      <c r="M35" s="690"/>
      <c r="N35" s="690"/>
      <c r="O35" s="690"/>
      <c r="P35" s="690"/>
      <c r="Q35" s="691"/>
    </row>
    <row r="36" spans="2:17" ht="18" customHeight="1">
      <c r="B36" s="893"/>
      <c r="C36" s="894"/>
      <c r="D36" s="895"/>
      <c r="E36" s="323"/>
      <c r="F36" s="687"/>
      <c r="G36" s="688"/>
      <c r="H36" s="688"/>
      <c r="I36" s="690"/>
      <c r="J36" s="690"/>
      <c r="K36" s="690"/>
      <c r="L36" s="690"/>
      <c r="M36" s="690"/>
      <c r="N36" s="690"/>
      <c r="O36" s="690"/>
      <c r="P36" s="690"/>
      <c r="Q36" s="691"/>
    </row>
    <row r="37" spans="2:17" ht="18" customHeight="1">
      <c r="B37" s="893"/>
      <c r="C37" s="894"/>
      <c r="D37" s="895"/>
      <c r="E37" s="323"/>
      <c r="F37" s="687"/>
      <c r="G37" s="688"/>
      <c r="H37" s="688"/>
      <c r="I37" s="690"/>
      <c r="J37" s="690"/>
      <c r="K37" s="690"/>
      <c r="L37" s="690"/>
      <c r="M37" s="690"/>
      <c r="N37" s="690"/>
      <c r="O37" s="690"/>
      <c r="P37" s="690"/>
      <c r="Q37" s="691"/>
    </row>
    <row r="38" spans="2:17" ht="18" customHeight="1">
      <c r="B38" s="893"/>
      <c r="C38" s="894"/>
      <c r="D38" s="895"/>
      <c r="E38" s="323"/>
      <c r="F38" s="687"/>
      <c r="G38" s="688"/>
      <c r="H38" s="688"/>
      <c r="I38" s="690"/>
      <c r="J38" s="690"/>
      <c r="K38" s="690"/>
      <c r="L38" s="690"/>
      <c r="M38" s="690"/>
      <c r="N38" s="690"/>
      <c r="O38" s="690"/>
      <c r="P38" s="690"/>
      <c r="Q38" s="691"/>
    </row>
    <row r="39" spans="2:17" ht="18" customHeight="1">
      <c r="B39" s="893"/>
      <c r="C39" s="894"/>
      <c r="D39" s="895"/>
      <c r="E39" s="323"/>
      <c r="F39" s="687"/>
      <c r="G39" s="688"/>
      <c r="H39" s="688"/>
      <c r="I39" s="690"/>
      <c r="J39" s="690"/>
      <c r="K39" s="690"/>
      <c r="L39" s="690"/>
      <c r="M39" s="690"/>
      <c r="N39" s="690"/>
      <c r="O39" s="690"/>
      <c r="P39" s="690"/>
      <c r="Q39" s="691"/>
    </row>
    <row r="40" spans="2:17" ht="18" customHeight="1">
      <c r="B40" s="893"/>
      <c r="C40" s="894"/>
      <c r="D40" s="895"/>
      <c r="E40" s="323"/>
      <c r="F40" s="687"/>
      <c r="G40" s="688"/>
      <c r="H40" s="688"/>
      <c r="I40" s="690"/>
      <c r="J40" s="690"/>
      <c r="K40" s="690"/>
      <c r="L40" s="690"/>
      <c r="M40" s="690"/>
      <c r="N40" s="690"/>
      <c r="O40" s="690"/>
      <c r="P40" s="690"/>
      <c r="Q40" s="691"/>
    </row>
    <row r="41" spans="2:17" ht="18" customHeight="1">
      <c r="B41" s="893"/>
      <c r="C41" s="894"/>
      <c r="D41" s="895"/>
      <c r="E41" s="323"/>
      <c r="F41" s="687"/>
      <c r="G41" s="688"/>
      <c r="H41" s="688"/>
      <c r="I41" s="690"/>
      <c r="J41" s="690"/>
      <c r="K41" s="690"/>
      <c r="L41" s="690"/>
      <c r="M41" s="690"/>
      <c r="N41" s="690"/>
      <c r="O41" s="690"/>
      <c r="P41" s="690"/>
      <c r="Q41" s="691"/>
    </row>
    <row r="42" spans="2:17" ht="18" customHeight="1">
      <c r="B42" s="893"/>
      <c r="C42" s="894"/>
      <c r="D42" s="895"/>
      <c r="E42" s="323"/>
      <c r="F42" s="687"/>
      <c r="G42" s="688"/>
      <c r="H42" s="688"/>
      <c r="I42" s="690"/>
      <c r="J42" s="690"/>
      <c r="K42" s="690"/>
      <c r="L42" s="690"/>
      <c r="M42" s="690"/>
      <c r="N42" s="690"/>
      <c r="O42" s="690"/>
      <c r="P42" s="690"/>
      <c r="Q42" s="691"/>
    </row>
    <row r="43" spans="2:17" ht="18" customHeight="1">
      <c r="B43" s="893"/>
      <c r="C43" s="894"/>
      <c r="D43" s="895"/>
      <c r="E43" s="323"/>
      <c r="F43" s="687"/>
      <c r="G43" s="688"/>
      <c r="H43" s="688"/>
      <c r="I43" s="690"/>
      <c r="J43" s="690"/>
      <c r="K43" s="690"/>
      <c r="L43" s="690"/>
      <c r="M43" s="690"/>
      <c r="N43" s="690"/>
      <c r="O43" s="690"/>
      <c r="P43" s="690"/>
      <c r="Q43" s="691"/>
    </row>
    <row r="44" spans="2:17" ht="18" customHeight="1">
      <c r="B44" s="893"/>
      <c r="C44" s="894"/>
      <c r="D44" s="895"/>
      <c r="E44" s="323"/>
      <c r="F44" s="687"/>
      <c r="G44" s="688"/>
      <c r="H44" s="688"/>
      <c r="I44" s="690"/>
      <c r="J44" s="690"/>
      <c r="K44" s="690"/>
      <c r="L44" s="690"/>
      <c r="M44" s="690"/>
      <c r="N44" s="690"/>
      <c r="O44" s="690"/>
      <c r="P44" s="690"/>
      <c r="Q44" s="691"/>
    </row>
    <row r="45" spans="2:17" ht="18" customHeight="1">
      <c r="B45" s="893"/>
      <c r="C45" s="894"/>
      <c r="D45" s="895"/>
      <c r="E45" s="323"/>
      <c r="F45" s="687"/>
      <c r="G45" s="688"/>
      <c r="H45" s="688"/>
      <c r="I45" s="690"/>
      <c r="J45" s="690"/>
      <c r="K45" s="690"/>
      <c r="L45" s="690"/>
      <c r="M45" s="690"/>
      <c r="N45" s="690"/>
      <c r="O45" s="690"/>
      <c r="P45" s="690"/>
      <c r="Q45" s="691"/>
    </row>
    <row r="46" spans="2:17" ht="18" customHeight="1">
      <c r="B46" s="893"/>
      <c r="C46" s="894"/>
      <c r="D46" s="895"/>
      <c r="E46" s="323"/>
      <c r="F46" s="687"/>
      <c r="G46" s="688"/>
      <c r="H46" s="688"/>
      <c r="I46" s="690"/>
      <c r="J46" s="690"/>
      <c r="K46" s="690"/>
      <c r="L46" s="690"/>
      <c r="M46" s="690"/>
      <c r="N46" s="690"/>
      <c r="O46" s="690"/>
      <c r="P46" s="690"/>
      <c r="Q46" s="691"/>
    </row>
    <row r="47" spans="2:17" ht="18" customHeight="1">
      <c r="B47" s="893"/>
      <c r="C47" s="894"/>
      <c r="D47" s="895"/>
      <c r="E47" s="323"/>
      <c r="F47" s="687"/>
      <c r="G47" s="688"/>
      <c r="H47" s="688"/>
      <c r="I47" s="690"/>
      <c r="J47" s="690"/>
      <c r="K47" s="690"/>
      <c r="L47" s="690"/>
      <c r="M47" s="690"/>
      <c r="N47" s="690"/>
      <c r="O47" s="690"/>
      <c r="P47" s="690"/>
      <c r="Q47" s="691"/>
    </row>
    <row r="48" spans="2:17" ht="18" customHeight="1">
      <c r="B48" s="893"/>
      <c r="C48" s="894"/>
      <c r="D48" s="895"/>
      <c r="E48" s="323"/>
      <c r="F48" s="687"/>
      <c r="G48" s="688"/>
      <c r="H48" s="688"/>
      <c r="I48" s="690"/>
      <c r="J48" s="690"/>
      <c r="K48" s="690"/>
      <c r="L48" s="690"/>
      <c r="M48" s="690"/>
      <c r="N48" s="690"/>
      <c r="O48" s="690"/>
      <c r="P48" s="690"/>
      <c r="Q48" s="691"/>
    </row>
    <row r="49" spans="2:17" ht="18" customHeight="1">
      <c r="B49" s="893"/>
      <c r="C49" s="894"/>
      <c r="D49" s="895"/>
      <c r="E49" s="323"/>
      <c r="F49" s="687"/>
      <c r="G49" s="688"/>
      <c r="H49" s="688"/>
      <c r="I49" s="690"/>
      <c r="J49" s="690"/>
      <c r="K49" s="690"/>
      <c r="L49" s="690"/>
      <c r="M49" s="690"/>
      <c r="N49" s="690"/>
      <c r="O49" s="690"/>
      <c r="P49" s="690"/>
      <c r="Q49" s="691"/>
    </row>
    <row r="50" spans="2:17" ht="18" customHeight="1">
      <c r="B50" s="893"/>
      <c r="C50" s="894"/>
      <c r="D50" s="895"/>
      <c r="E50" s="323"/>
      <c r="F50" s="687"/>
      <c r="G50" s="688"/>
      <c r="H50" s="688"/>
      <c r="I50" s="690"/>
      <c r="J50" s="690"/>
      <c r="K50" s="690"/>
      <c r="L50" s="690"/>
      <c r="M50" s="690"/>
      <c r="N50" s="690"/>
      <c r="O50" s="690"/>
      <c r="P50" s="690"/>
      <c r="Q50" s="691"/>
    </row>
    <row r="51" spans="2:17" ht="18" customHeight="1">
      <c r="B51" s="893"/>
      <c r="C51" s="894"/>
      <c r="D51" s="895"/>
      <c r="E51" s="323"/>
      <c r="F51" s="687"/>
      <c r="G51" s="688"/>
      <c r="H51" s="688"/>
      <c r="I51" s="690"/>
      <c r="J51" s="690"/>
      <c r="K51" s="690"/>
      <c r="L51" s="690"/>
      <c r="M51" s="690"/>
      <c r="N51" s="690"/>
      <c r="O51" s="690"/>
      <c r="P51" s="690"/>
      <c r="Q51" s="691"/>
    </row>
    <row r="52" spans="2:17" ht="18" customHeight="1">
      <c r="B52" s="893"/>
      <c r="C52" s="894"/>
      <c r="D52" s="895"/>
      <c r="E52" s="323"/>
      <c r="F52" s="687"/>
      <c r="G52" s="688"/>
      <c r="H52" s="688"/>
      <c r="I52" s="690"/>
      <c r="J52" s="690"/>
      <c r="K52" s="690"/>
      <c r="L52" s="690"/>
      <c r="M52" s="690"/>
      <c r="N52" s="690"/>
      <c r="O52" s="690"/>
      <c r="P52" s="690"/>
      <c r="Q52" s="691"/>
    </row>
    <row r="53" spans="2:17" ht="18" customHeight="1">
      <c r="B53" s="893"/>
      <c r="C53" s="894"/>
      <c r="D53" s="895"/>
      <c r="E53" s="323"/>
      <c r="F53" s="687"/>
      <c r="G53" s="688"/>
      <c r="H53" s="688"/>
      <c r="I53" s="690"/>
      <c r="J53" s="690"/>
      <c r="K53" s="690"/>
      <c r="L53" s="690"/>
      <c r="M53" s="690"/>
      <c r="N53" s="690"/>
      <c r="O53" s="690"/>
      <c r="P53" s="690"/>
      <c r="Q53" s="691"/>
    </row>
    <row r="54" spans="2:17" ht="18" customHeight="1">
      <c r="B54" s="893"/>
      <c r="C54" s="894"/>
      <c r="D54" s="895"/>
      <c r="E54" s="323"/>
      <c r="F54" s="687"/>
      <c r="G54" s="688"/>
      <c r="H54" s="688"/>
      <c r="I54" s="690"/>
      <c r="J54" s="690"/>
      <c r="K54" s="690"/>
      <c r="L54" s="690"/>
      <c r="M54" s="690"/>
      <c r="N54" s="690"/>
      <c r="O54" s="690"/>
      <c r="P54" s="690"/>
      <c r="Q54" s="691"/>
    </row>
    <row r="55" spans="2:17" ht="18" customHeight="1">
      <c r="B55" s="893"/>
      <c r="C55" s="894"/>
      <c r="D55" s="895"/>
      <c r="E55" s="323"/>
      <c r="F55" s="687"/>
      <c r="G55" s="688"/>
      <c r="H55" s="688"/>
      <c r="I55" s="690"/>
      <c r="J55" s="690"/>
      <c r="K55" s="690"/>
      <c r="L55" s="690"/>
      <c r="M55" s="690"/>
      <c r="N55" s="690"/>
      <c r="O55" s="690"/>
      <c r="P55" s="690"/>
      <c r="Q55" s="691"/>
    </row>
    <row r="56" spans="2:17" ht="18" customHeight="1">
      <c r="B56" s="893"/>
      <c r="C56" s="894"/>
      <c r="D56" s="895"/>
      <c r="E56" s="323"/>
      <c r="F56" s="687"/>
      <c r="G56" s="688"/>
      <c r="H56" s="688"/>
      <c r="I56" s="690"/>
      <c r="J56" s="690"/>
      <c r="K56" s="690"/>
      <c r="L56" s="690"/>
      <c r="M56" s="690"/>
      <c r="N56" s="690"/>
      <c r="O56" s="690"/>
      <c r="P56" s="690"/>
      <c r="Q56" s="691"/>
    </row>
    <row r="57" spans="2:17" ht="18" customHeight="1">
      <c r="B57" s="893"/>
      <c r="C57" s="894"/>
      <c r="D57" s="895"/>
      <c r="E57" s="323"/>
      <c r="F57" s="687"/>
      <c r="G57" s="688"/>
      <c r="H57" s="688"/>
      <c r="I57" s="690"/>
      <c r="J57" s="690"/>
      <c r="K57" s="690"/>
      <c r="L57" s="690"/>
      <c r="M57" s="690"/>
      <c r="N57" s="690"/>
      <c r="O57" s="690"/>
      <c r="P57" s="690"/>
      <c r="Q57" s="691"/>
    </row>
    <row r="58" spans="2:17" ht="18" customHeight="1">
      <c r="B58" s="893"/>
      <c r="C58" s="894"/>
      <c r="D58" s="895"/>
      <c r="E58" s="323"/>
      <c r="F58" s="687"/>
      <c r="G58" s="688"/>
      <c r="H58" s="688"/>
      <c r="I58" s="690"/>
      <c r="J58" s="690"/>
      <c r="K58" s="690"/>
      <c r="L58" s="690"/>
      <c r="M58" s="690"/>
      <c r="N58" s="690"/>
      <c r="O58" s="690"/>
      <c r="P58" s="690"/>
      <c r="Q58" s="691"/>
    </row>
    <row r="59" spans="2:17" ht="18" customHeight="1">
      <c r="B59" s="893"/>
      <c r="C59" s="894"/>
      <c r="D59" s="895"/>
      <c r="E59" s="323"/>
      <c r="F59" s="687"/>
      <c r="G59" s="688"/>
      <c r="H59" s="688"/>
      <c r="I59" s="690"/>
      <c r="J59" s="690"/>
      <c r="K59" s="690"/>
      <c r="L59" s="690"/>
      <c r="M59" s="690"/>
      <c r="N59" s="690"/>
      <c r="O59" s="690"/>
      <c r="P59" s="690"/>
      <c r="Q59" s="691"/>
    </row>
    <row r="60" spans="2:17" ht="18" customHeight="1">
      <c r="B60" s="893"/>
      <c r="C60" s="894"/>
      <c r="D60" s="895"/>
      <c r="E60" s="323"/>
      <c r="F60" s="687"/>
      <c r="G60" s="688"/>
      <c r="H60" s="688"/>
      <c r="I60" s="690"/>
      <c r="J60" s="690"/>
      <c r="K60" s="690"/>
      <c r="L60" s="690"/>
      <c r="M60" s="690"/>
      <c r="N60" s="690"/>
      <c r="O60" s="690"/>
      <c r="P60" s="690"/>
      <c r="Q60" s="691"/>
    </row>
    <row r="61" spans="2:17" ht="18" customHeight="1">
      <c r="B61" s="893"/>
      <c r="C61" s="894"/>
      <c r="D61" s="895"/>
      <c r="E61" s="323"/>
      <c r="F61" s="687"/>
      <c r="G61" s="688"/>
      <c r="H61" s="688"/>
      <c r="I61" s="690"/>
      <c r="J61" s="690"/>
      <c r="K61" s="690"/>
      <c r="L61" s="690"/>
      <c r="M61" s="690"/>
      <c r="N61" s="690"/>
      <c r="O61" s="690"/>
      <c r="P61" s="690"/>
      <c r="Q61" s="691"/>
    </row>
    <row r="62" spans="2:17" ht="18" customHeight="1">
      <c r="B62" s="893"/>
      <c r="C62" s="894"/>
      <c r="D62" s="895"/>
      <c r="E62" s="323"/>
      <c r="F62" s="687"/>
      <c r="G62" s="688"/>
      <c r="H62" s="688"/>
      <c r="I62" s="690"/>
      <c r="J62" s="690"/>
      <c r="K62" s="690"/>
      <c r="L62" s="690"/>
      <c r="M62" s="690"/>
      <c r="N62" s="690"/>
      <c r="O62" s="690"/>
      <c r="P62" s="690"/>
      <c r="Q62" s="691"/>
    </row>
    <row r="63" spans="2:17" ht="18" customHeight="1">
      <c r="B63" s="893"/>
      <c r="C63" s="894"/>
      <c r="D63" s="895"/>
      <c r="E63" s="323"/>
      <c r="F63" s="687"/>
      <c r="G63" s="688"/>
      <c r="H63" s="688"/>
      <c r="I63" s="690"/>
      <c r="J63" s="690"/>
      <c r="K63" s="690"/>
      <c r="L63" s="690"/>
      <c r="M63" s="690"/>
      <c r="N63" s="690"/>
      <c r="O63" s="690"/>
      <c r="P63" s="690"/>
      <c r="Q63" s="691"/>
    </row>
    <row r="64" spans="2:17" ht="18" customHeight="1">
      <c r="B64" s="893"/>
      <c r="C64" s="894"/>
      <c r="D64" s="895"/>
      <c r="E64" s="323"/>
      <c r="F64" s="687"/>
      <c r="G64" s="688"/>
      <c r="H64" s="688"/>
      <c r="I64" s="690"/>
      <c r="J64" s="690"/>
      <c r="K64" s="690"/>
      <c r="L64" s="690"/>
      <c r="M64" s="690"/>
      <c r="N64" s="690"/>
      <c r="O64" s="690"/>
      <c r="P64" s="690"/>
      <c r="Q64" s="691"/>
    </row>
    <row r="65" spans="2:17" ht="18" customHeight="1">
      <c r="B65" s="893"/>
      <c r="C65" s="894"/>
      <c r="D65" s="895"/>
      <c r="E65" s="323"/>
      <c r="F65" s="687"/>
      <c r="G65" s="688"/>
      <c r="H65" s="688"/>
      <c r="I65" s="690"/>
      <c r="J65" s="690"/>
      <c r="K65" s="690"/>
      <c r="L65" s="690"/>
      <c r="M65" s="690"/>
      <c r="N65" s="690"/>
      <c r="O65" s="690"/>
      <c r="P65" s="690"/>
      <c r="Q65" s="691"/>
    </row>
    <row r="66" spans="2:17" ht="18" customHeight="1">
      <c r="B66" s="893"/>
      <c r="C66" s="894"/>
      <c r="D66" s="895"/>
      <c r="E66" s="323"/>
      <c r="F66" s="687"/>
      <c r="G66" s="688"/>
      <c r="H66" s="688"/>
      <c r="I66" s="690"/>
      <c r="J66" s="690"/>
      <c r="K66" s="690"/>
      <c r="L66" s="690"/>
      <c r="M66" s="690"/>
      <c r="N66" s="690"/>
      <c r="O66" s="690"/>
      <c r="P66" s="690"/>
      <c r="Q66" s="691"/>
    </row>
    <row r="67" spans="2:17" ht="18" customHeight="1">
      <c r="B67" s="893"/>
      <c r="C67" s="894"/>
      <c r="D67" s="895"/>
      <c r="E67" s="323"/>
      <c r="F67" s="687"/>
      <c r="G67" s="688"/>
      <c r="H67" s="688"/>
      <c r="I67" s="690"/>
      <c r="J67" s="690"/>
      <c r="K67" s="690"/>
      <c r="L67" s="690"/>
      <c r="M67" s="690"/>
      <c r="N67" s="690"/>
      <c r="O67" s="690"/>
      <c r="P67" s="690"/>
      <c r="Q67" s="691"/>
    </row>
    <row r="68" spans="2:17" ht="18" customHeight="1">
      <c r="B68" s="893"/>
      <c r="C68" s="894"/>
      <c r="D68" s="895"/>
      <c r="E68" s="323"/>
      <c r="F68" s="687"/>
      <c r="G68" s="688"/>
      <c r="H68" s="688"/>
      <c r="I68" s="690"/>
      <c r="J68" s="690"/>
      <c r="K68" s="690"/>
      <c r="L68" s="690"/>
      <c r="M68" s="690"/>
      <c r="N68" s="690"/>
      <c r="O68" s="690"/>
      <c r="P68" s="690"/>
      <c r="Q68" s="691"/>
    </row>
    <row r="69" spans="2:17" ht="18" customHeight="1">
      <c r="B69" s="893"/>
      <c r="C69" s="894"/>
      <c r="D69" s="895"/>
      <c r="E69" s="323"/>
      <c r="F69" s="687"/>
      <c r="G69" s="688"/>
      <c r="H69" s="688"/>
      <c r="I69" s="690"/>
      <c r="J69" s="690"/>
      <c r="K69" s="690"/>
      <c r="L69" s="690"/>
      <c r="M69" s="690"/>
      <c r="N69" s="690"/>
      <c r="O69" s="690"/>
      <c r="P69" s="690"/>
      <c r="Q69" s="691"/>
    </row>
    <row r="70" spans="2:17" ht="18" customHeight="1">
      <c r="B70" s="893"/>
      <c r="C70" s="894"/>
      <c r="D70" s="895"/>
      <c r="E70" s="323"/>
      <c r="F70" s="687"/>
      <c r="G70" s="688"/>
      <c r="H70" s="688"/>
      <c r="I70" s="690"/>
      <c r="J70" s="690"/>
      <c r="K70" s="690"/>
      <c r="L70" s="690"/>
      <c r="M70" s="690"/>
      <c r="N70" s="690"/>
      <c r="O70" s="690"/>
      <c r="P70" s="690"/>
      <c r="Q70" s="691"/>
    </row>
    <row r="71" spans="2:17" ht="18" customHeight="1">
      <c r="B71" s="893"/>
      <c r="C71" s="894"/>
      <c r="D71" s="895"/>
      <c r="E71" s="323"/>
      <c r="F71" s="687"/>
      <c r="G71" s="688"/>
      <c r="H71" s="688"/>
      <c r="I71" s="690"/>
      <c r="J71" s="690"/>
      <c r="K71" s="690"/>
      <c r="L71" s="690"/>
      <c r="M71" s="690"/>
      <c r="N71" s="690"/>
      <c r="O71" s="690"/>
      <c r="P71" s="690"/>
      <c r="Q71" s="691"/>
    </row>
    <row r="72" spans="2:17" ht="18" customHeight="1">
      <c r="B72" s="893"/>
      <c r="C72" s="894"/>
      <c r="D72" s="895"/>
      <c r="E72" s="323"/>
      <c r="F72" s="687"/>
      <c r="G72" s="688"/>
      <c r="H72" s="688"/>
      <c r="I72" s="690"/>
      <c r="J72" s="690"/>
      <c r="K72" s="690"/>
      <c r="L72" s="690"/>
      <c r="M72" s="690"/>
      <c r="N72" s="690"/>
      <c r="O72" s="690"/>
      <c r="P72" s="690"/>
      <c r="Q72" s="691"/>
    </row>
    <row r="73" spans="2:17" ht="18" customHeight="1">
      <c r="B73" s="893"/>
      <c r="C73" s="894"/>
      <c r="D73" s="895"/>
      <c r="E73" s="323"/>
      <c r="F73" s="687"/>
      <c r="G73" s="688"/>
      <c r="H73" s="688"/>
      <c r="I73" s="690"/>
      <c r="J73" s="690"/>
      <c r="K73" s="690"/>
      <c r="L73" s="690"/>
      <c r="M73" s="690"/>
      <c r="N73" s="690"/>
      <c r="O73" s="690"/>
      <c r="P73" s="690"/>
      <c r="Q73" s="691"/>
    </row>
    <row r="74" spans="2:17" ht="18" customHeight="1">
      <c r="B74" s="893"/>
      <c r="C74" s="894"/>
      <c r="D74" s="895"/>
      <c r="E74" s="323"/>
      <c r="F74" s="687"/>
      <c r="G74" s="688"/>
      <c r="H74" s="688"/>
      <c r="I74" s="690"/>
      <c r="J74" s="690"/>
      <c r="K74" s="690"/>
      <c r="L74" s="690"/>
      <c r="M74" s="690"/>
      <c r="N74" s="690"/>
      <c r="O74" s="690"/>
      <c r="P74" s="690"/>
      <c r="Q74" s="691"/>
    </row>
    <row r="75" spans="2:17" ht="18" customHeight="1">
      <c r="B75" s="893"/>
      <c r="C75" s="894"/>
      <c r="D75" s="895"/>
      <c r="E75" s="323"/>
      <c r="F75" s="687"/>
      <c r="G75" s="688"/>
      <c r="H75" s="688"/>
      <c r="I75" s="690"/>
      <c r="J75" s="690"/>
      <c r="K75" s="690"/>
      <c r="L75" s="690"/>
      <c r="M75" s="690"/>
      <c r="N75" s="690"/>
      <c r="O75" s="690"/>
      <c r="P75" s="690"/>
      <c r="Q75" s="691"/>
    </row>
    <row r="76" spans="2:17" ht="18" customHeight="1">
      <c r="B76" s="893"/>
      <c r="C76" s="894"/>
      <c r="D76" s="895"/>
      <c r="E76" s="323"/>
      <c r="F76" s="687"/>
      <c r="G76" s="688"/>
      <c r="H76" s="688"/>
      <c r="I76" s="690"/>
      <c r="J76" s="690"/>
      <c r="K76" s="690"/>
      <c r="L76" s="690"/>
      <c r="M76" s="690"/>
      <c r="N76" s="690"/>
      <c r="O76" s="690"/>
      <c r="P76" s="690"/>
      <c r="Q76" s="691"/>
    </row>
    <row r="77" spans="2:17" ht="18" customHeight="1">
      <c r="B77" s="893"/>
      <c r="C77" s="894"/>
      <c r="D77" s="895"/>
      <c r="E77" s="323"/>
      <c r="F77" s="687"/>
      <c r="G77" s="688"/>
      <c r="H77" s="688"/>
      <c r="I77" s="690"/>
      <c r="J77" s="690"/>
      <c r="K77" s="690"/>
      <c r="L77" s="690"/>
      <c r="M77" s="690"/>
      <c r="N77" s="690"/>
      <c r="O77" s="690"/>
      <c r="P77" s="690"/>
      <c r="Q77" s="691"/>
    </row>
    <row r="78" spans="2:17" ht="18" customHeight="1">
      <c r="B78" s="893"/>
      <c r="C78" s="894"/>
      <c r="D78" s="895"/>
      <c r="E78" s="323"/>
      <c r="F78" s="687"/>
      <c r="G78" s="688"/>
      <c r="H78" s="688"/>
      <c r="I78" s="690"/>
      <c r="J78" s="690"/>
      <c r="K78" s="690"/>
      <c r="L78" s="690"/>
      <c r="M78" s="690"/>
      <c r="N78" s="690"/>
      <c r="O78" s="690"/>
      <c r="P78" s="690"/>
      <c r="Q78" s="691"/>
    </row>
    <row r="79" spans="2:17" ht="18" customHeight="1">
      <c r="B79" s="893"/>
      <c r="C79" s="894"/>
      <c r="D79" s="895"/>
      <c r="E79" s="323"/>
      <c r="F79" s="687"/>
      <c r="G79" s="688"/>
      <c r="H79" s="688"/>
      <c r="I79" s="690"/>
      <c r="J79" s="690"/>
      <c r="K79" s="690"/>
      <c r="L79" s="690"/>
      <c r="M79" s="690"/>
      <c r="N79" s="690"/>
      <c r="O79" s="690"/>
      <c r="P79" s="690"/>
      <c r="Q79" s="691"/>
    </row>
    <row r="80" spans="2:17" ht="18" customHeight="1">
      <c r="B80" s="893"/>
      <c r="C80" s="894"/>
      <c r="D80" s="895"/>
      <c r="E80" s="323"/>
      <c r="F80" s="687"/>
      <c r="G80" s="688"/>
      <c r="H80" s="688"/>
      <c r="I80" s="690"/>
      <c r="J80" s="690"/>
      <c r="K80" s="690"/>
      <c r="L80" s="690"/>
      <c r="M80" s="690"/>
      <c r="N80" s="690"/>
      <c r="O80" s="690"/>
      <c r="P80" s="690"/>
      <c r="Q80" s="691"/>
    </row>
    <row r="81" spans="2:17" ht="18" customHeight="1">
      <c r="B81" s="893"/>
      <c r="C81" s="894"/>
      <c r="D81" s="895"/>
      <c r="E81" s="323"/>
      <c r="F81" s="687"/>
      <c r="G81" s="688"/>
      <c r="H81" s="688"/>
      <c r="I81" s="690"/>
      <c r="J81" s="690"/>
      <c r="K81" s="690"/>
      <c r="L81" s="690"/>
      <c r="M81" s="690"/>
      <c r="N81" s="690"/>
      <c r="O81" s="690"/>
      <c r="P81" s="690"/>
      <c r="Q81" s="691"/>
    </row>
    <row r="82" spans="2:17" ht="18" customHeight="1">
      <c r="B82" s="893"/>
      <c r="C82" s="894"/>
      <c r="D82" s="895"/>
      <c r="E82" s="323"/>
      <c r="F82" s="687"/>
      <c r="G82" s="688"/>
      <c r="H82" s="688"/>
      <c r="I82" s="690"/>
      <c r="J82" s="690"/>
      <c r="K82" s="690"/>
      <c r="L82" s="690"/>
      <c r="M82" s="690"/>
      <c r="N82" s="690"/>
      <c r="O82" s="690"/>
      <c r="P82" s="690"/>
      <c r="Q82" s="691"/>
    </row>
    <row r="83" spans="2:17" ht="18" customHeight="1">
      <c r="B83" s="893"/>
      <c r="C83" s="894"/>
      <c r="D83" s="895"/>
      <c r="E83" s="323"/>
      <c r="F83" s="687"/>
      <c r="G83" s="688"/>
      <c r="H83" s="688"/>
      <c r="I83" s="690"/>
      <c r="J83" s="690"/>
      <c r="K83" s="690"/>
      <c r="L83" s="690"/>
      <c r="M83" s="690"/>
      <c r="N83" s="690"/>
      <c r="O83" s="690"/>
      <c r="P83" s="690"/>
      <c r="Q83" s="691"/>
    </row>
    <row r="84" spans="2:17" ht="18" customHeight="1">
      <c r="B84" s="893"/>
      <c r="C84" s="894"/>
      <c r="D84" s="895"/>
      <c r="E84" s="323"/>
      <c r="F84" s="687"/>
      <c r="G84" s="688"/>
      <c r="H84" s="688"/>
      <c r="I84" s="690"/>
      <c r="J84" s="690"/>
      <c r="K84" s="690"/>
      <c r="L84" s="690"/>
      <c r="M84" s="690"/>
      <c r="N84" s="690"/>
      <c r="O84" s="690"/>
      <c r="P84" s="690"/>
      <c r="Q84" s="691"/>
    </row>
    <row r="85" spans="2:17" ht="18" customHeight="1">
      <c r="B85" s="893"/>
      <c r="C85" s="894"/>
      <c r="D85" s="895"/>
      <c r="E85" s="323"/>
      <c r="F85" s="687"/>
      <c r="G85" s="688"/>
      <c r="H85" s="688"/>
      <c r="I85" s="690"/>
      <c r="J85" s="690"/>
      <c r="K85" s="690"/>
      <c r="L85" s="690"/>
      <c r="M85" s="690"/>
      <c r="N85" s="690"/>
      <c r="O85" s="690"/>
      <c r="P85" s="690"/>
      <c r="Q85" s="691"/>
    </row>
    <row r="86" spans="2:17" ht="18" customHeight="1">
      <c r="B86" s="893"/>
      <c r="C86" s="894"/>
      <c r="D86" s="895"/>
      <c r="E86" s="323"/>
      <c r="F86" s="687"/>
      <c r="G86" s="688"/>
      <c r="H86" s="688"/>
      <c r="I86" s="690"/>
      <c r="J86" s="690"/>
      <c r="K86" s="690"/>
      <c r="L86" s="690"/>
      <c r="M86" s="690"/>
      <c r="N86" s="690"/>
      <c r="O86" s="690"/>
      <c r="P86" s="690"/>
      <c r="Q86" s="691"/>
    </row>
    <row r="87" spans="2:17" ht="18" customHeight="1">
      <c r="B87" s="893"/>
      <c r="C87" s="894"/>
      <c r="D87" s="895"/>
      <c r="E87" s="323"/>
      <c r="F87" s="687"/>
      <c r="G87" s="688"/>
      <c r="H87" s="688"/>
      <c r="I87" s="690"/>
      <c r="J87" s="690"/>
      <c r="K87" s="690"/>
      <c r="L87" s="690"/>
      <c r="M87" s="690"/>
      <c r="N87" s="690"/>
      <c r="O87" s="690"/>
      <c r="P87" s="690"/>
      <c r="Q87" s="691"/>
    </row>
    <row r="88" spans="2:17" ht="18" customHeight="1">
      <c r="B88" s="893"/>
      <c r="C88" s="894"/>
      <c r="D88" s="895"/>
      <c r="E88" s="323"/>
      <c r="F88" s="687"/>
      <c r="G88" s="688"/>
      <c r="H88" s="688"/>
      <c r="I88" s="690"/>
      <c r="J88" s="690"/>
      <c r="K88" s="690"/>
      <c r="L88" s="690"/>
      <c r="M88" s="690"/>
      <c r="N88" s="690"/>
      <c r="O88" s="690"/>
      <c r="P88" s="690"/>
      <c r="Q88" s="691"/>
    </row>
    <row r="89" spans="2:17" ht="18" customHeight="1">
      <c r="B89" s="893"/>
      <c r="C89" s="894"/>
      <c r="D89" s="895"/>
      <c r="E89" s="323"/>
      <c r="F89" s="687"/>
      <c r="G89" s="688"/>
      <c r="H89" s="688"/>
      <c r="I89" s="690"/>
      <c r="J89" s="690"/>
      <c r="K89" s="690"/>
      <c r="L89" s="690"/>
      <c r="M89" s="690"/>
      <c r="N89" s="690"/>
      <c r="O89" s="690"/>
      <c r="P89" s="690"/>
      <c r="Q89" s="691"/>
    </row>
    <row r="90" spans="2:17" ht="18" customHeight="1">
      <c r="B90" s="893"/>
      <c r="C90" s="894"/>
      <c r="D90" s="895"/>
      <c r="E90" s="323"/>
      <c r="F90" s="687"/>
      <c r="G90" s="688"/>
      <c r="H90" s="688"/>
      <c r="I90" s="692"/>
      <c r="J90" s="690"/>
      <c r="K90" s="690"/>
      <c r="L90" s="690"/>
      <c r="M90" s="690"/>
      <c r="N90" s="690"/>
      <c r="O90" s="690"/>
      <c r="P90" s="690"/>
      <c r="Q90" s="693"/>
    </row>
    <row r="91" spans="2:17" ht="23.25" customHeight="1">
      <c r="B91" s="884" t="s">
        <v>181</v>
      </c>
      <c r="C91" s="885"/>
      <c r="D91" s="886"/>
      <c r="E91" s="327"/>
      <c r="F91" s="506">
        <f>SUM(F19:F90)</f>
        <v>0</v>
      </c>
      <c r="G91" s="545"/>
      <c r="H91" s="545"/>
      <c r="I91" s="329"/>
      <c r="J91" s="329"/>
      <c r="K91" s="329"/>
      <c r="L91" s="329"/>
      <c r="M91" s="329"/>
      <c r="N91" s="329"/>
      <c r="O91" s="329"/>
      <c r="P91" s="329"/>
      <c r="Q91" s="694"/>
    </row>
    <row r="92" spans="2:17" ht="19.5" customHeight="1">
      <c r="Q92" s="666"/>
    </row>
    <row r="95" spans="2:17" ht="19.5" customHeight="1"/>
  </sheetData>
  <sheetProtection formatCells="0" formatColumns="0" formatRows="0" insertColumns="0" insertRows="0" insertHyperlinks="0" deleteColumns="0" deleteRows="0" sort="0" autoFilter="0" pivotTables="0"/>
  <mergeCells count="89">
    <mergeCell ref="K6:K8"/>
    <mergeCell ref="L6:L8"/>
    <mergeCell ref="G9:I9"/>
    <mergeCell ref="C6:C8"/>
    <mergeCell ref="E6:E8"/>
    <mergeCell ref="G6:I8"/>
    <mergeCell ref="J6:J8"/>
    <mergeCell ref="M6:M8"/>
    <mergeCell ref="N6:N8"/>
    <mergeCell ref="O6:O8"/>
    <mergeCell ref="P6:P8"/>
    <mergeCell ref="Q6:Q8"/>
    <mergeCell ref="B26:D26"/>
    <mergeCell ref="B17:D17"/>
    <mergeCell ref="E17:F17"/>
    <mergeCell ref="G17:Q17"/>
    <mergeCell ref="B18:D18"/>
    <mergeCell ref="B19:D19"/>
    <mergeCell ref="B20:D20"/>
    <mergeCell ref="B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B50:D50"/>
    <mergeCell ref="B39:D39"/>
    <mergeCell ref="B40:D40"/>
    <mergeCell ref="B41:D41"/>
    <mergeCell ref="B42:D42"/>
    <mergeCell ref="B43:D43"/>
    <mergeCell ref="B44:D44"/>
    <mergeCell ref="B45:D45"/>
    <mergeCell ref="B46:D46"/>
    <mergeCell ref="B47:D47"/>
    <mergeCell ref="B48:D48"/>
    <mergeCell ref="B49:D49"/>
    <mergeCell ref="B62:D62"/>
    <mergeCell ref="B51:D51"/>
    <mergeCell ref="B52:D52"/>
    <mergeCell ref="B53:D53"/>
    <mergeCell ref="B54:D54"/>
    <mergeCell ref="B55:D55"/>
    <mergeCell ref="B56:D56"/>
    <mergeCell ref="B57:D57"/>
    <mergeCell ref="B58:D58"/>
    <mergeCell ref="B59:D59"/>
    <mergeCell ref="B60:D60"/>
    <mergeCell ref="B61:D61"/>
    <mergeCell ref="B74:D74"/>
    <mergeCell ref="B63:D63"/>
    <mergeCell ref="B64:D64"/>
    <mergeCell ref="B65:D65"/>
    <mergeCell ref="B66:D66"/>
    <mergeCell ref="B67:D67"/>
    <mergeCell ref="B68:D68"/>
    <mergeCell ref="B69:D69"/>
    <mergeCell ref="B70:D70"/>
    <mergeCell ref="B71:D71"/>
    <mergeCell ref="B72:D72"/>
    <mergeCell ref="B73:D73"/>
    <mergeCell ref="B86:D86"/>
    <mergeCell ref="B75:D75"/>
    <mergeCell ref="B76:D76"/>
    <mergeCell ref="B77:D77"/>
    <mergeCell ref="B78:D78"/>
    <mergeCell ref="B79:D79"/>
    <mergeCell ref="B80:D80"/>
    <mergeCell ref="B81:D81"/>
    <mergeCell ref="B82:D82"/>
    <mergeCell ref="B83:D83"/>
    <mergeCell ref="B84:D84"/>
    <mergeCell ref="B85:D85"/>
    <mergeCell ref="B87:D87"/>
    <mergeCell ref="B88:D88"/>
    <mergeCell ref="B89:D89"/>
    <mergeCell ref="B90:D90"/>
    <mergeCell ref="B91:D91"/>
  </mergeCells>
  <phoneticPr fontId="4"/>
  <conditionalFormatting sqref="H12">
    <cfRule type="expression" dxfId="68" priority="1">
      <formula>IF(B12="第三者評価受審経費",TRUE,FALSE)</formula>
    </cfRule>
  </conditionalFormatting>
  <dataValidations count="1">
    <dataValidation type="custom" allowBlank="1" showInputMessage="1" showErrorMessage="1" sqref="H12" xr:uid="{21F67B4B-6594-4F8A-9EAB-EB40F200297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5C72-36B5-4AEB-B7D9-144084BA7026}">
  <sheetPr>
    <tabColor rgb="FFFF0000"/>
  </sheetPr>
  <dimension ref="A1:N90"/>
  <sheetViews>
    <sheetView view="pageBreakPreview" zoomScaleNormal="100" zoomScaleSheetLayoutView="100" workbookViewId="0">
      <selection activeCell="AB7" sqref="AB7"/>
    </sheetView>
  </sheetViews>
  <sheetFormatPr defaultRowHeight="13.2" outlineLevelCol="1"/>
  <cols>
    <col min="1" max="1" width="24.6640625" style="306" customWidth="1"/>
    <col min="2" max="12" width="12.88671875" style="306" customWidth="1"/>
    <col min="13" max="13" width="11.88671875" style="306" hidden="1" customWidth="1" outlineLevel="1"/>
    <col min="14" max="14" width="9" style="306" collapsed="1"/>
    <col min="15" max="257" width="9" style="306"/>
    <col min="258" max="258" width="14.33203125" style="306" customWidth="1"/>
    <col min="259" max="267" width="9.109375" style="306" customWidth="1"/>
    <col min="268" max="268" width="12" style="306" customWidth="1"/>
    <col min="269" max="269" width="11.88671875" style="306" customWidth="1"/>
    <col min="270" max="513" width="9" style="306"/>
    <col min="514" max="514" width="14.33203125" style="306" customWidth="1"/>
    <col min="515" max="523" width="9.109375" style="306" customWidth="1"/>
    <col min="524" max="524" width="12" style="306" customWidth="1"/>
    <col min="525" max="525" width="11.88671875" style="306" customWidth="1"/>
    <col min="526" max="769" width="9" style="306"/>
    <col min="770" max="770" width="14.33203125" style="306" customWidth="1"/>
    <col min="771" max="779" width="9.109375" style="306" customWidth="1"/>
    <col min="780" max="780" width="12" style="306" customWidth="1"/>
    <col min="781" max="781" width="11.88671875" style="306" customWidth="1"/>
    <col min="782" max="1025" width="9" style="306"/>
    <col min="1026" max="1026" width="14.33203125" style="306" customWidth="1"/>
    <col min="1027" max="1035" width="9.109375" style="306" customWidth="1"/>
    <col min="1036" max="1036" width="12" style="306" customWidth="1"/>
    <col min="1037" max="1037" width="11.88671875" style="306" customWidth="1"/>
    <col min="1038" max="1281" width="9" style="306"/>
    <col min="1282" max="1282" width="14.33203125" style="306" customWidth="1"/>
    <col min="1283" max="1291" width="9.109375" style="306" customWidth="1"/>
    <col min="1292" max="1292" width="12" style="306" customWidth="1"/>
    <col min="1293" max="1293" width="11.88671875" style="306" customWidth="1"/>
    <col min="1294" max="1537" width="9" style="306"/>
    <col min="1538" max="1538" width="14.33203125" style="306" customWidth="1"/>
    <col min="1539" max="1547" width="9.109375" style="306" customWidth="1"/>
    <col min="1548" max="1548" width="12" style="306" customWidth="1"/>
    <col min="1549" max="1549" width="11.88671875" style="306" customWidth="1"/>
    <col min="1550" max="1793" width="9" style="306"/>
    <col min="1794" max="1794" width="14.33203125" style="306" customWidth="1"/>
    <col min="1795" max="1803" width="9.109375" style="306" customWidth="1"/>
    <col min="1804" max="1804" width="12" style="306" customWidth="1"/>
    <col min="1805" max="1805" width="11.88671875" style="306" customWidth="1"/>
    <col min="1806" max="2049" width="9" style="306"/>
    <col min="2050" max="2050" width="14.33203125" style="306" customWidth="1"/>
    <col min="2051" max="2059" width="9.109375" style="306" customWidth="1"/>
    <col min="2060" max="2060" width="12" style="306" customWidth="1"/>
    <col min="2061" max="2061" width="11.88671875" style="306" customWidth="1"/>
    <col min="2062" max="2305" width="9" style="306"/>
    <col min="2306" max="2306" width="14.33203125" style="306" customWidth="1"/>
    <col min="2307" max="2315" width="9.109375" style="306" customWidth="1"/>
    <col min="2316" max="2316" width="12" style="306" customWidth="1"/>
    <col min="2317" max="2317" width="11.88671875" style="306" customWidth="1"/>
    <col min="2318" max="2561" width="9" style="306"/>
    <col min="2562" max="2562" width="14.33203125" style="306" customWidth="1"/>
    <col min="2563" max="2571" width="9.109375" style="306" customWidth="1"/>
    <col min="2572" max="2572" width="12" style="306" customWidth="1"/>
    <col min="2573" max="2573" width="11.88671875" style="306" customWidth="1"/>
    <col min="2574" max="2817" width="9" style="306"/>
    <col min="2818" max="2818" width="14.33203125" style="306" customWidth="1"/>
    <col min="2819" max="2827" width="9.109375" style="306" customWidth="1"/>
    <col min="2828" max="2828" width="12" style="306" customWidth="1"/>
    <col min="2829" max="2829" width="11.88671875" style="306" customWidth="1"/>
    <col min="2830" max="3073" width="9" style="306"/>
    <col min="3074" max="3074" width="14.33203125" style="306" customWidth="1"/>
    <col min="3075" max="3083" width="9.109375" style="306" customWidth="1"/>
    <col min="3084" max="3084" width="12" style="306" customWidth="1"/>
    <col min="3085" max="3085" width="11.88671875" style="306" customWidth="1"/>
    <col min="3086" max="3329" width="9" style="306"/>
    <col min="3330" max="3330" width="14.33203125" style="306" customWidth="1"/>
    <col min="3331" max="3339" width="9.109375" style="306" customWidth="1"/>
    <col min="3340" max="3340" width="12" style="306" customWidth="1"/>
    <col min="3341" max="3341" width="11.88671875" style="306" customWidth="1"/>
    <col min="3342" max="3585" width="9" style="306"/>
    <col min="3586" max="3586" width="14.33203125" style="306" customWidth="1"/>
    <col min="3587" max="3595" width="9.109375" style="306" customWidth="1"/>
    <col min="3596" max="3596" width="12" style="306" customWidth="1"/>
    <col min="3597" max="3597" width="11.88671875" style="306" customWidth="1"/>
    <col min="3598" max="3841" width="9" style="306"/>
    <col min="3842" max="3842" width="14.33203125" style="306" customWidth="1"/>
    <col min="3843" max="3851" width="9.109375" style="306" customWidth="1"/>
    <col min="3852" max="3852" width="12" style="306" customWidth="1"/>
    <col min="3853" max="3853" width="11.88671875" style="306" customWidth="1"/>
    <col min="3854" max="4097" width="9" style="306"/>
    <col min="4098" max="4098" width="14.33203125" style="306" customWidth="1"/>
    <col min="4099" max="4107" width="9.109375" style="306" customWidth="1"/>
    <col min="4108" max="4108" width="12" style="306" customWidth="1"/>
    <col min="4109" max="4109" width="11.88671875" style="306" customWidth="1"/>
    <col min="4110" max="4353" width="9" style="306"/>
    <col min="4354" max="4354" width="14.33203125" style="306" customWidth="1"/>
    <col min="4355" max="4363" width="9.109375" style="306" customWidth="1"/>
    <col min="4364" max="4364" width="12" style="306" customWidth="1"/>
    <col min="4365" max="4365" width="11.88671875" style="306" customWidth="1"/>
    <col min="4366" max="4609" width="9" style="306"/>
    <col min="4610" max="4610" width="14.33203125" style="306" customWidth="1"/>
    <col min="4611" max="4619" width="9.109375" style="306" customWidth="1"/>
    <col min="4620" max="4620" width="12" style="306" customWidth="1"/>
    <col min="4621" max="4621" width="11.88671875" style="306" customWidth="1"/>
    <col min="4622" max="4865" width="9" style="306"/>
    <col min="4866" max="4866" width="14.33203125" style="306" customWidth="1"/>
    <col min="4867" max="4875" width="9.109375" style="306" customWidth="1"/>
    <col min="4876" max="4876" width="12" style="306" customWidth="1"/>
    <col min="4877" max="4877" width="11.88671875" style="306" customWidth="1"/>
    <col min="4878" max="5121" width="9" style="306"/>
    <col min="5122" max="5122" width="14.33203125" style="306" customWidth="1"/>
    <col min="5123" max="5131" width="9.109375" style="306" customWidth="1"/>
    <col min="5132" max="5132" width="12" style="306" customWidth="1"/>
    <col min="5133" max="5133" width="11.88671875" style="306" customWidth="1"/>
    <col min="5134" max="5377" width="9" style="306"/>
    <col min="5378" max="5378" width="14.33203125" style="306" customWidth="1"/>
    <col min="5379" max="5387" width="9.109375" style="306" customWidth="1"/>
    <col min="5388" max="5388" width="12" style="306" customWidth="1"/>
    <col min="5389" max="5389" width="11.88671875" style="306" customWidth="1"/>
    <col min="5390" max="5633" width="9" style="306"/>
    <col min="5634" max="5634" width="14.33203125" style="306" customWidth="1"/>
    <col min="5635" max="5643" width="9.109375" style="306" customWidth="1"/>
    <col min="5644" max="5644" width="12" style="306" customWidth="1"/>
    <col min="5645" max="5645" width="11.88671875" style="306" customWidth="1"/>
    <col min="5646" max="5889" width="9" style="306"/>
    <col min="5890" max="5890" width="14.33203125" style="306" customWidth="1"/>
    <col min="5891" max="5899" width="9.109375" style="306" customWidth="1"/>
    <col min="5900" max="5900" width="12" style="306" customWidth="1"/>
    <col min="5901" max="5901" width="11.88671875" style="306" customWidth="1"/>
    <col min="5902" max="6145" width="9" style="306"/>
    <col min="6146" max="6146" width="14.33203125" style="306" customWidth="1"/>
    <col min="6147" max="6155" width="9.109375" style="306" customWidth="1"/>
    <col min="6156" max="6156" width="12" style="306" customWidth="1"/>
    <col min="6157" max="6157" width="11.88671875" style="306" customWidth="1"/>
    <col min="6158" max="6401" width="9" style="306"/>
    <col min="6402" max="6402" width="14.33203125" style="306" customWidth="1"/>
    <col min="6403" max="6411" width="9.109375" style="306" customWidth="1"/>
    <col min="6412" max="6412" width="12" style="306" customWidth="1"/>
    <col min="6413" max="6413" width="11.88671875" style="306" customWidth="1"/>
    <col min="6414" max="6657" width="9" style="306"/>
    <col min="6658" max="6658" width="14.33203125" style="306" customWidth="1"/>
    <col min="6659" max="6667" width="9.109375" style="306" customWidth="1"/>
    <col min="6668" max="6668" width="12" style="306" customWidth="1"/>
    <col min="6669" max="6669" width="11.88671875" style="306" customWidth="1"/>
    <col min="6670" max="6913" width="9" style="306"/>
    <col min="6914" max="6914" width="14.33203125" style="306" customWidth="1"/>
    <col min="6915" max="6923" width="9.109375" style="306" customWidth="1"/>
    <col min="6924" max="6924" width="12" style="306" customWidth="1"/>
    <col min="6925" max="6925" width="11.88671875" style="306" customWidth="1"/>
    <col min="6926" max="7169" width="9" style="306"/>
    <col min="7170" max="7170" width="14.33203125" style="306" customWidth="1"/>
    <col min="7171" max="7179" width="9.109375" style="306" customWidth="1"/>
    <col min="7180" max="7180" width="12" style="306" customWidth="1"/>
    <col min="7181" max="7181" width="11.88671875" style="306" customWidth="1"/>
    <col min="7182" max="7425" width="9" style="306"/>
    <col min="7426" max="7426" width="14.33203125" style="306" customWidth="1"/>
    <col min="7427" max="7435" width="9.109375" style="306" customWidth="1"/>
    <col min="7436" max="7436" width="12" style="306" customWidth="1"/>
    <col min="7437" max="7437" width="11.88671875" style="306" customWidth="1"/>
    <col min="7438" max="7681" width="9" style="306"/>
    <col min="7682" max="7682" width="14.33203125" style="306" customWidth="1"/>
    <col min="7683" max="7691" width="9.109375" style="306" customWidth="1"/>
    <col min="7692" max="7692" width="12" style="306" customWidth="1"/>
    <col min="7693" max="7693" width="11.88671875" style="306" customWidth="1"/>
    <col min="7694" max="7937" width="9" style="306"/>
    <col min="7938" max="7938" width="14.33203125" style="306" customWidth="1"/>
    <col min="7939" max="7947" width="9.109375" style="306" customWidth="1"/>
    <col min="7948" max="7948" width="12" style="306" customWidth="1"/>
    <col min="7949" max="7949" width="11.88671875" style="306" customWidth="1"/>
    <col min="7950" max="8193" width="9" style="306"/>
    <col min="8194" max="8194" width="14.33203125" style="306" customWidth="1"/>
    <col min="8195" max="8203" width="9.109375" style="306" customWidth="1"/>
    <col min="8204" max="8204" width="12" style="306" customWidth="1"/>
    <col min="8205" max="8205" width="11.88671875" style="306" customWidth="1"/>
    <col min="8206" max="8449" width="9" style="306"/>
    <col min="8450" max="8450" width="14.33203125" style="306" customWidth="1"/>
    <col min="8451" max="8459" width="9.109375" style="306" customWidth="1"/>
    <col min="8460" max="8460" width="12" style="306" customWidth="1"/>
    <col min="8461" max="8461" width="11.88671875" style="306" customWidth="1"/>
    <col min="8462" max="8705" width="9" style="306"/>
    <col min="8706" max="8706" width="14.33203125" style="306" customWidth="1"/>
    <col min="8707" max="8715" width="9.109375" style="306" customWidth="1"/>
    <col min="8716" max="8716" width="12" style="306" customWidth="1"/>
    <col min="8717" max="8717" width="11.88671875" style="306" customWidth="1"/>
    <col min="8718" max="8961" width="9" style="306"/>
    <col min="8962" max="8962" width="14.33203125" style="306" customWidth="1"/>
    <col min="8963" max="8971" width="9.109375" style="306" customWidth="1"/>
    <col min="8972" max="8972" width="12" style="306" customWidth="1"/>
    <col min="8973" max="8973" width="11.88671875" style="306" customWidth="1"/>
    <col min="8974" max="9217" width="9" style="306"/>
    <col min="9218" max="9218" width="14.33203125" style="306" customWidth="1"/>
    <col min="9219" max="9227" width="9.109375" style="306" customWidth="1"/>
    <col min="9228" max="9228" width="12" style="306" customWidth="1"/>
    <col min="9229" max="9229" width="11.88671875" style="306" customWidth="1"/>
    <col min="9230" max="9473" width="9" style="306"/>
    <col min="9474" max="9474" width="14.33203125" style="306" customWidth="1"/>
    <col min="9475" max="9483" width="9.109375" style="306" customWidth="1"/>
    <col min="9484" max="9484" width="12" style="306" customWidth="1"/>
    <col min="9485" max="9485" width="11.88671875" style="306" customWidth="1"/>
    <col min="9486" max="9729" width="9" style="306"/>
    <col min="9730" max="9730" width="14.33203125" style="306" customWidth="1"/>
    <col min="9731" max="9739" width="9.109375" style="306" customWidth="1"/>
    <col min="9740" max="9740" width="12" style="306" customWidth="1"/>
    <col min="9741" max="9741" width="11.88671875" style="306" customWidth="1"/>
    <col min="9742" max="9985" width="9" style="306"/>
    <col min="9986" max="9986" width="14.33203125" style="306" customWidth="1"/>
    <col min="9987" max="9995" width="9.109375" style="306" customWidth="1"/>
    <col min="9996" max="9996" width="12" style="306" customWidth="1"/>
    <col min="9997" max="9997" width="11.88671875" style="306" customWidth="1"/>
    <col min="9998" max="10241" width="9" style="306"/>
    <col min="10242" max="10242" width="14.33203125" style="306" customWidth="1"/>
    <col min="10243" max="10251" width="9.109375" style="306" customWidth="1"/>
    <col min="10252" max="10252" width="12" style="306" customWidth="1"/>
    <col min="10253" max="10253" width="11.88671875" style="306" customWidth="1"/>
    <col min="10254" max="10497" width="9" style="306"/>
    <col min="10498" max="10498" width="14.33203125" style="306" customWidth="1"/>
    <col min="10499" max="10507" width="9.109375" style="306" customWidth="1"/>
    <col min="10508" max="10508" width="12" style="306" customWidth="1"/>
    <col min="10509" max="10509" width="11.88671875" style="306" customWidth="1"/>
    <col min="10510" max="10753" width="9" style="306"/>
    <col min="10754" max="10754" width="14.33203125" style="306" customWidth="1"/>
    <col min="10755" max="10763" width="9.109375" style="306" customWidth="1"/>
    <col min="10764" max="10764" width="12" style="306" customWidth="1"/>
    <col min="10765" max="10765" width="11.88671875" style="306" customWidth="1"/>
    <col min="10766" max="11009" width="9" style="306"/>
    <col min="11010" max="11010" width="14.33203125" style="306" customWidth="1"/>
    <col min="11011" max="11019" width="9.109375" style="306" customWidth="1"/>
    <col min="11020" max="11020" width="12" style="306" customWidth="1"/>
    <col min="11021" max="11021" width="11.88671875" style="306" customWidth="1"/>
    <col min="11022" max="11265" width="9" style="306"/>
    <col min="11266" max="11266" width="14.33203125" style="306" customWidth="1"/>
    <col min="11267" max="11275" width="9.109375" style="306" customWidth="1"/>
    <col min="11276" max="11276" width="12" style="306" customWidth="1"/>
    <col min="11277" max="11277" width="11.88671875" style="306" customWidth="1"/>
    <col min="11278" max="11521" width="9" style="306"/>
    <col min="11522" max="11522" width="14.33203125" style="306" customWidth="1"/>
    <col min="11523" max="11531" width="9.109375" style="306" customWidth="1"/>
    <col min="11532" max="11532" width="12" style="306" customWidth="1"/>
    <col min="11533" max="11533" width="11.88671875" style="306" customWidth="1"/>
    <col min="11534" max="11777" width="9" style="306"/>
    <col min="11778" max="11778" width="14.33203125" style="306" customWidth="1"/>
    <col min="11779" max="11787" width="9.109375" style="306" customWidth="1"/>
    <col min="11788" max="11788" width="12" style="306" customWidth="1"/>
    <col min="11789" max="11789" width="11.88671875" style="306" customWidth="1"/>
    <col min="11790" max="12033" width="9" style="306"/>
    <col min="12034" max="12034" width="14.33203125" style="306" customWidth="1"/>
    <col min="12035" max="12043" width="9.109375" style="306" customWidth="1"/>
    <col min="12044" max="12044" width="12" style="306" customWidth="1"/>
    <col min="12045" max="12045" width="11.88671875" style="306" customWidth="1"/>
    <col min="12046" max="12289" width="9" style="306"/>
    <col min="12290" max="12290" width="14.33203125" style="306" customWidth="1"/>
    <col min="12291" max="12299" width="9.109375" style="306" customWidth="1"/>
    <col min="12300" max="12300" width="12" style="306" customWidth="1"/>
    <col min="12301" max="12301" width="11.88671875" style="306" customWidth="1"/>
    <col min="12302" max="12545" width="9" style="306"/>
    <col min="12546" max="12546" width="14.33203125" style="306" customWidth="1"/>
    <col min="12547" max="12555" width="9.109375" style="306" customWidth="1"/>
    <col min="12556" max="12556" width="12" style="306" customWidth="1"/>
    <col min="12557" max="12557" width="11.88671875" style="306" customWidth="1"/>
    <col min="12558" max="12801" width="9" style="306"/>
    <col min="12802" max="12802" width="14.33203125" style="306" customWidth="1"/>
    <col min="12803" max="12811" width="9.109375" style="306" customWidth="1"/>
    <col min="12812" max="12812" width="12" style="306" customWidth="1"/>
    <col min="12813" max="12813" width="11.88671875" style="306" customWidth="1"/>
    <col min="12814" max="13057" width="9" style="306"/>
    <col min="13058" max="13058" width="14.33203125" style="306" customWidth="1"/>
    <col min="13059" max="13067" width="9.109375" style="306" customWidth="1"/>
    <col min="13068" max="13068" width="12" style="306" customWidth="1"/>
    <col min="13069" max="13069" width="11.88671875" style="306" customWidth="1"/>
    <col min="13070" max="13313" width="9" style="306"/>
    <col min="13314" max="13314" width="14.33203125" style="306" customWidth="1"/>
    <col min="13315" max="13323" width="9.109375" style="306" customWidth="1"/>
    <col min="13324" max="13324" width="12" style="306" customWidth="1"/>
    <col min="13325" max="13325" width="11.88671875" style="306" customWidth="1"/>
    <col min="13326" max="13569" width="9" style="306"/>
    <col min="13570" max="13570" width="14.33203125" style="306" customWidth="1"/>
    <col min="13571" max="13579" width="9.109375" style="306" customWidth="1"/>
    <col min="13580" max="13580" width="12" style="306" customWidth="1"/>
    <col min="13581" max="13581" width="11.88671875" style="306" customWidth="1"/>
    <col min="13582" max="13825" width="9" style="306"/>
    <col min="13826" max="13826" width="14.33203125" style="306" customWidth="1"/>
    <col min="13827" max="13835" width="9.109375" style="306" customWidth="1"/>
    <col min="13836" max="13836" width="12" style="306" customWidth="1"/>
    <col min="13837" max="13837" width="11.88671875" style="306" customWidth="1"/>
    <col min="13838" max="14081" width="9" style="306"/>
    <col min="14082" max="14082" width="14.33203125" style="306" customWidth="1"/>
    <col min="14083" max="14091" width="9.109375" style="306" customWidth="1"/>
    <col min="14092" max="14092" width="12" style="306" customWidth="1"/>
    <col min="14093" max="14093" width="11.88671875" style="306" customWidth="1"/>
    <col min="14094" max="14337" width="9" style="306"/>
    <col min="14338" max="14338" width="14.33203125" style="306" customWidth="1"/>
    <col min="14339" max="14347" width="9.109375" style="306" customWidth="1"/>
    <col min="14348" max="14348" width="12" style="306" customWidth="1"/>
    <col min="14349" max="14349" width="11.88671875" style="306" customWidth="1"/>
    <col min="14350" max="14593" width="9" style="306"/>
    <col min="14594" max="14594" width="14.33203125" style="306" customWidth="1"/>
    <col min="14595" max="14603" width="9.109375" style="306" customWidth="1"/>
    <col min="14604" max="14604" width="12" style="306" customWidth="1"/>
    <col min="14605" max="14605" width="11.88671875" style="306" customWidth="1"/>
    <col min="14606" max="14849" width="9" style="306"/>
    <col min="14850" max="14850" width="14.33203125" style="306" customWidth="1"/>
    <col min="14851" max="14859" width="9.109375" style="306" customWidth="1"/>
    <col min="14860" max="14860" width="12" style="306" customWidth="1"/>
    <col min="14861" max="14861" width="11.88671875" style="306" customWidth="1"/>
    <col min="14862" max="15105" width="9" style="306"/>
    <col min="15106" max="15106" width="14.33203125" style="306" customWidth="1"/>
    <col min="15107" max="15115" width="9.109375" style="306" customWidth="1"/>
    <col min="15116" max="15116" width="12" style="306" customWidth="1"/>
    <col min="15117" max="15117" width="11.88671875" style="306" customWidth="1"/>
    <col min="15118" max="15361" width="9" style="306"/>
    <col min="15362" max="15362" width="14.33203125" style="306" customWidth="1"/>
    <col min="15363" max="15371" width="9.109375" style="306" customWidth="1"/>
    <col min="15372" max="15372" width="12" style="306" customWidth="1"/>
    <col min="15373" max="15373" width="11.88671875" style="306" customWidth="1"/>
    <col min="15374" max="15617" width="9" style="306"/>
    <col min="15618" max="15618" width="14.33203125" style="306" customWidth="1"/>
    <col min="15619" max="15627" width="9.109375" style="306" customWidth="1"/>
    <col min="15628" max="15628" width="12" style="306" customWidth="1"/>
    <col min="15629" max="15629" width="11.88671875" style="306" customWidth="1"/>
    <col min="15630" max="15873" width="9" style="306"/>
    <col min="15874" max="15874" width="14.33203125" style="306" customWidth="1"/>
    <col min="15875" max="15883" width="9.109375" style="306" customWidth="1"/>
    <col min="15884" max="15884" width="12" style="306" customWidth="1"/>
    <col min="15885" max="15885" width="11.88671875" style="306" customWidth="1"/>
    <col min="15886" max="16129" width="9" style="306"/>
    <col min="16130" max="16130" width="14.33203125" style="306" customWidth="1"/>
    <col min="16131" max="16139" width="9.109375" style="306" customWidth="1"/>
    <col min="16140" max="16140" width="12" style="306" customWidth="1"/>
    <col min="16141" max="16141" width="11.88671875" style="306" customWidth="1"/>
    <col min="16142" max="16384" width="9" style="306"/>
  </cols>
  <sheetData>
    <row r="1" spans="1:13" ht="16.5" customHeight="1">
      <c r="A1" s="306" t="s">
        <v>704</v>
      </c>
    </row>
    <row r="2" spans="1:13" ht="13.5" customHeight="1"/>
    <row r="3" spans="1:13" ht="23.25" customHeight="1">
      <c r="A3" s="640" t="s">
        <v>662</v>
      </c>
      <c r="B3" s="307"/>
      <c r="C3" s="307"/>
      <c r="D3" s="307"/>
      <c r="E3" s="307"/>
      <c r="F3" s="307"/>
      <c r="G3" s="307"/>
      <c r="H3" s="307"/>
      <c r="I3" s="307"/>
      <c r="J3" s="307"/>
      <c r="K3" s="307"/>
      <c r="L3" s="307"/>
    </row>
    <row r="4" spans="1:13" ht="23.25" customHeight="1">
      <c r="A4" s="307"/>
      <c r="B4" s="307"/>
      <c r="C4" s="307"/>
      <c r="D4" s="307"/>
      <c r="E4" s="307"/>
      <c r="F4" s="307"/>
      <c r="G4" s="307"/>
      <c r="H4" s="307"/>
      <c r="I4" s="307"/>
      <c r="J4" s="307"/>
      <c r="K4" s="307"/>
      <c r="L4" s="307"/>
      <c r="M4" s="306" t="s">
        <v>705</v>
      </c>
    </row>
    <row r="5" spans="1:13" ht="23.25" customHeight="1">
      <c r="A5" s="306" t="s">
        <v>706</v>
      </c>
    </row>
    <row r="6" spans="1:13" ht="17.25" customHeight="1">
      <c r="A6" s="1336" t="s">
        <v>187</v>
      </c>
      <c r="B6" s="1338" t="s">
        <v>148</v>
      </c>
      <c r="C6" s="641" t="s">
        <v>663</v>
      </c>
      <c r="D6" s="1338" t="s">
        <v>664</v>
      </c>
      <c r="E6" s="641" t="s">
        <v>151</v>
      </c>
      <c r="F6" s="1338" t="s">
        <v>665</v>
      </c>
      <c r="G6" s="1338" t="s">
        <v>666</v>
      </c>
      <c r="H6" s="1328" t="s">
        <v>667</v>
      </c>
      <c r="I6" s="1328" t="s">
        <v>668</v>
      </c>
      <c r="J6" s="1331" t="s">
        <v>671</v>
      </c>
      <c r="K6" s="1328" t="s">
        <v>672</v>
      </c>
      <c r="L6" s="1328" t="s">
        <v>673</v>
      </c>
    </row>
    <row r="7" spans="1:13" ht="17.25" customHeight="1">
      <c r="A7" s="1337"/>
      <c r="B7" s="1329"/>
      <c r="C7" s="642" t="s">
        <v>674</v>
      </c>
      <c r="D7" s="1329"/>
      <c r="E7" s="642" t="s">
        <v>160</v>
      </c>
      <c r="F7" s="1329"/>
      <c r="G7" s="1329"/>
      <c r="H7" s="1329"/>
      <c r="I7" s="1329"/>
      <c r="J7" s="1332"/>
      <c r="K7" s="1329"/>
      <c r="L7" s="1329"/>
    </row>
    <row r="8" spans="1:13" ht="17.25" customHeight="1">
      <c r="A8" s="1337"/>
      <c r="B8" s="1329"/>
      <c r="C8" s="642" t="s">
        <v>675</v>
      </c>
      <c r="D8" s="1329"/>
      <c r="E8" s="642" t="s">
        <v>676</v>
      </c>
      <c r="F8" s="1329"/>
      <c r="G8" s="1329"/>
      <c r="H8" s="1329"/>
      <c r="I8" s="1329"/>
      <c r="J8" s="1332"/>
      <c r="K8" s="1329"/>
      <c r="L8" s="1329"/>
    </row>
    <row r="9" spans="1:13" ht="17.25" customHeight="1">
      <c r="A9" s="643"/>
      <c r="B9" s="644" t="s">
        <v>677</v>
      </c>
      <c r="C9" s="645" t="s">
        <v>678</v>
      </c>
      <c r="D9" s="645" t="s">
        <v>679</v>
      </c>
      <c r="E9" s="645" t="s">
        <v>680</v>
      </c>
      <c r="F9" s="644" t="s">
        <v>681</v>
      </c>
      <c r="G9" s="644" t="s">
        <v>168</v>
      </c>
      <c r="H9" s="644" t="s">
        <v>169</v>
      </c>
      <c r="I9" s="644" t="s">
        <v>250</v>
      </c>
      <c r="J9" s="644" t="s">
        <v>707</v>
      </c>
      <c r="K9" s="644" t="s">
        <v>708</v>
      </c>
      <c r="L9" s="644" t="s">
        <v>709</v>
      </c>
    </row>
    <row r="10" spans="1:13" ht="16.5" customHeight="1">
      <c r="A10" s="646"/>
      <c r="B10" s="646" t="s">
        <v>173</v>
      </c>
      <c r="C10" s="646" t="s">
        <v>173</v>
      </c>
      <c r="D10" s="646" t="s">
        <v>173</v>
      </c>
      <c r="E10" s="646" t="s">
        <v>173</v>
      </c>
      <c r="F10" s="646" t="s">
        <v>173</v>
      </c>
      <c r="G10" s="646" t="s">
        <v>173</v>
      </c>
      <c r="H10" s="646" t="s">
        <v>175</v>
      </c>
      <c r="I10" s="646" t="s">
        <v>173</v>
      </c>
      <c r="J10" s="646" t="s">
        <v>173</v>
      </c>
      <c r="K10" s="646" t="s">
        <v>173</v>
      </c>
      <c r="L10" s="646" t="s">
        <v>173</v>
      </c>
    </row>
    <row r="11" spans="1:13" ht="29.25" customHeight="1">
      <c r="A11" s="695" t="s">
        <v>70</v>
      </c>
      <c r="B11" s="696">
        <v>3970000</v>
      </c>
      <c r="C11" s="697">
        <v>0</v>
      </c>
      <c r="D11" s="698">
        <v>3970000</v>
      </c>
      <c r="E11" s="697">
        <v>3970000</v>
      </c>
      <c r="F11" s="699">
        <v>3500000</v>
      </c>
      <c r="G11" s="651">
        <v>3500000</v>
      </c>
      <c r="H11" s="651">
        <v>3500000</v>
      </c>
      <c r="I11" s="651">
        <v>3500000</v>
      </c>
      <c r="J11" s="696">
        <v>3500000</v>
      </c>
      <c r="K11" s="696">
        <v>0</v>
      </c>
      <c r="L11" s="651">
        <v>-3500000</v>
      </c>
      <c r="M11" s="306">
        <v>76</v>
      </c>
    </row>
    <row r="12" spans="1:13" ht="29.25" customHeight="1">
      <c r="A12" s="700" t="s">
        <v>66</v>
      </c>
      <c r="B12" s="701"/>
      <c r="C12" s="702"/>
      <c r="D12" s="703" t="s">
        <v>701</v>
      </c>
      <c r="E12" s="702"/>
      <c r="F12" s="704" t="s">
        <v>701</v>
      </c>
      <c r="G12" s="657" t="s">
        <v>701</v>
      </c>
      <c r="H12" s="657" t="s">
        <v>701</v>
      </c>
      <c r="I12" s="657" t="s">
        <v>701</v>
      </c>
      <c r="J12" s="701"/>
      <c r="K12" s="701"/>
      <c r="L12" s="657" t="s">
        <v>701</v>
      </c>
      <c r="M12" s="306">
        <v>77</v>
      </c>
    </row>
    <row r="13" spans="1:13" ht="24" customHeight="1">
      <c r="A13" s="147" t="s">
        <v>236</v>
      </c>
      <c r="B13" s="659">
        <v>3970000</v>
      </c>
      <c r="C13" s="659" t="s">
        <v>701</v>
      </c>
      <c r="D13" s="659">
        <v>3970000</v>
      </c>
      <c r="E13" s="659">
        <v>3970000</v>
      </c>
      <c r="F13" s="659">
        <v>3500000</v>
      </c>
      <c r="G13" s="659">
        <v>3500000</v>
      </c>
      <c r="H13" s="659">
        <v>3500000</v>
      </c>
      <c r="I13" s="659">
        <v>3500000</v>
      </c>
      <c r="J13" s="659">
        <v>3500000</v>
      </c>
      <c r="K13" s="659" t="s">
        <v>701</v>
      </c>
      <c r="L13" s="659">
        <v>-3500000</v>
      </c>
    </row>
    <row r="14" spans="1:13" ht="23.1" customHeight="1"/>
    <row r="15" spans="1:13" ht="23.25" customHeight="1">
      <c r="A15" s="306" t="s">
        <v>684</v>
      </c>
    </row>
    <row r="16" spans="1:13" ht="22.5" customHeight="1">
      <c r="A16" s="660" t="s">
        <v>178</v>
      </c>
      <c r="B16" s="661"/>
      <c r="C16" s="661"/>
      <c r="D16" s="660" t="s">
        <v>685</v>
      </c>
      <c r="E16" s="662"/>
      <c r="F16" s="660" t="s">
        <v>686</v>
      </c>
      <c r="G16" s="661"/>
      <c r="H16" s="661"/>
      <c r="I16" s="661"/>
      <c r="J16" s="661"/>
      <c r="K16" s="661"/>
      <c r="L16" s="663"/>
    </row>
    <row r="17" spans="1:13" ht="15.75" customHeight="1">
      <c r="A17" s="705"/>
      <c r="B17" s="666"/>
      <c r="C17" s="706"/>
      <c r="D17" s="664"/>
      <c r="E17" s="665" t="s">
        <v>173</v>
      </c>
      <c r="F17" s="666"/>
      <c r="G17" s="666"/>
      <c r="H17" s="666"/>
      <c r="I17" s="666"/>
      <c r="J17" s="666"/>
      <c r="K17" s="666"/>
      <c r="L17" s="667"/>
    </row>
    <row r="18" spans="1:13" ht="15.75" customHeight="1">
      <c r="A18" s="707" t="s">
        <v>710</v>
      </c>
      <c r="C18" s="667"/>
      <c r="D18" s="668"/>
      <c r="E18" s="708">
        <v>1000000</v>
      </c>
      <c r="F18" s="709" t="s">
        <v>711</v>
      </c>
      <c r="G18" s="709"/>
      <c r="H18" s="709"/>
      <c r="I18" s="709"/>
      <c r="J18" s="709"/>
      <c r="K18" s="709"/>
      <c r="L18" s="710"/>
      <c r="M18" s="306">
        <v>4</v>
      </c>
    </row>
    <row r="19" spans="1:13" ht="15.75" customHeight="1">
      <c r="A19" s="707" t="s">
        <v>66</v>
      </c>
      <c r="C19" s="667"/>
      <c r="D19" s="668"/>
      <c r="E19" s="708"/>
      <c r="F19" s="709"/>
      <c r="G19" s="709"/>
      <c r="H19" s="709"/>
      <c r="I19" s="709"/>
      <c r="J19" s="709"/>
      <c r="K19" s="709"/>
      <c r="L19" s="710"/>
      <c r="M19" s="306">
        <v>5</v>
      </c>
    </row>
    <row r="20" spans="1:13" ht="15.75" customHeight="1">
      <c r="A20" s="707" t="s">
        <v>712</v>
      </c>
      <c r="C20" s="667"/>
      <c r="D20" s="668"/>
      <c r="E20" s="711">
        <v>500000</v>
      </c>
      <c r="F20" s="709" t="s">
        <v>711</v>
      </c>
      <c r="G20" s="709"/>
      <c r="H20" s="709"/>
      <c r="I20" s="709"/>
      <c r="J20" s="709"/>
      <c r="K20" s="709"/>
      <c r="L20" s="710"/>
      <c r="M20" s="306">
        <v>6</v>
      </c>
    </row>
    <row r="21" spans="1:13" ht="15.75" customHeight="1">
      <c r="A21" s="707" t="s">
        <v>66</v>
      </c>
      <c r="C21" s="667"/>
      <c r="D21" s="668"/>
      <c r="E21" s="711"/>
      <c r="F21" s="709"/>
      <c r="G21" s="709"/>
      <c r="H21" s="709"/>
      <c r="I21" s="709"/>
      <c r="J21" s="709"/>
      <c r="K21" s="709"/>
      <c r="L21" s="710"/>
      <c r="M21" s="306">
        <v>7</v>
      </c>
    </row>
    <row r="22" spans="1:13" ht="15.75" customHeight="1">
      <c r="A22" s="707" t="s">
        <v>695</v>
      </c>
      <c r="C22" s="667"/>
      <c r="D22" s="668"/>
      <c r="E22" s="711">
        <v>250000</v>
      </c>
      <c r="F22" s="709" t="s">
        <v>713</v>
      </c>
      <c r="G22" s="709"/>
      <c r="H22" s="709"/>
      <c r="I22" s="709"/>
      <c r="J22" s="709"/>
      <c r="K22" s="709"/>
      <c r="L22" s="710"/>
      <c r="M22" s="306">
        <v>8</v>
      </c>
    </row>
    <row r="23" spans="1:13" ht="15.75" customHeight="1">
      <c r="A23" s="707" t="s">
        <v>66</v>
      </c>
      <c r="C23" s="667"/>
      <c r="D23" s="668"/>
      <c r="E23" s="711"/>
      <c r="F23" s="709" t="s">
        <v>713</v>
      </c>
      <c r="G23" s="709"/>
      <c r="H23" s="709"/>
      <c r="I23" s="709"/>
      <c r="J23" s="709"/>
      <c r="K23" s="709"/>
      <c r="L23" s="710"/>
      <c r="M23" s="306">
        <v>9</v>
      </c>
    </row>
    <row r="24" spans="1:13" ht="15.75" customHeight="1">
      <c r="A24" s="707" t="s">
        <v>696</v>
      </c>
      <c r="C24" s="667"/>
      <c r="D24" s="668"/>
      <c r="E24" s="711"/>
      <c r="F24" s="709" t="s">
        <v>714</v>
      </c>
      <c r="G24" s="709"/>
      <c r="H24" s="709"/>
      <c r="I24" s="709"/>
      <c r="J24" s="709"/>
      <c r="K24" s="709"/>
      <c r="L24" s="710"/>
      <c r="M24" s="306">
        <v>10</v>
      </c>
    </row>
    <row r="25" spans="1:13" ht="15.75" customHeight="1">
      <c r="A25" s="707" t="s">
        <v>66</v>
      </c>
      <c r="C25" s="667"/>
      <c r="D25" s="668"/>
      <c r="E25" s="711"/>
      <c r="F25" s="709"/>
      <c r="G25" s="709"/>
      <c r="H25" s="709"/>
      <c r="I25" s="709"/>
      <c r="J25" s="709"/>
      <c r="K25" s="709"/>
      <c r="L25" s="710"/>
      <c r="M25" s="306">
        <v>11</v>
      </c>
    </row>
    <row r="26" spans="1:13" ht="15.75" customHeight="1">
      <c r="A26" s="707" t="s">
        <v>715</v>
      </c>
      <c r="C26" s="667"/>
      <c r="D26" s="668"/>
      <c r="E26" s="711">
        <v>200000</v>
      </c>
      <c r="F26" s="709" t="s">
        <v>716</v>
      </c>
      <c r="G26" s="709"/>
      <c r="H26" s="709"/>
      <c r="I26" s="709"/>
      <c r="J26" s="709"/>
      <c r="K26" s="709"/>
      <c r="L26" s="710"/>
      <c r="M26" s="306">
        <v>12</v>
      </c>
    </row>
    <row r="27" spans="1:13" ht="15.75" customHeight="1">
      <c r="A27" s="668" t="s">
        <v>66</v>
      </c>
      <c r="C27" s="667"/>
      <c r="D27" s="668"/>
      <c r="E27" s="711"/>
      <c r="F27" s="709"/>
      <c r="G27" s="709"/>
      <c r="H27" s="709"/>
      <c r="I27" s="709"/>
      <c r="J27" s="709"/>
      <c r="K27" s="709"/>
      <c r="L27" s="710"/>
      <c r="M27" s="306">
        <v>13</v>
      </c>
    </row>
    <row r="28" spans="1:13" ht="15.75" customHeight="1">
      <c r="A28" s="707" t="s">
        <v>697</v>
      </c>
      <c r="C28" s="667"/>
      <c r="D28" s="668"/>
      <c r="E28" s="711">
        <v>1000000</v>
      </c>
      <c r="F28" s="709" t="s">
        <v>717</v>
      </c>
      <c r="G28" s="709"/>
      <c r="H28" s="709"/>
      <c r="I28" s="709"/>
      <c r="J28" s="709"/>
      <c r="K28" s="709"/>
      <c r="L28" s="710"/>
      <c r="M28" s="306">
        <v>14</v>
      </c>
    </row>
    <row r="29" spans="1:13" ht="15.75" customHeight="1">
      <c r="A29" s="707" t="s">
        <v>66</v>
      </c>
      <c r="C29" s="667"/>
      <c r="D29" s="668"/>
      <c r="E29" s="711"/>
      <c r="F29" s="709"/>
      <c r="G29" s="709"/>
      <c r="H29" s="709"/>
      <c r="I29" s="709"/>
      <c r="J29" s="709"/>
      <c r="K29" s="709"/>
      <c r="L29" s="710"/>
      <c r="M29" s="306">
        <v>15</v>
      </c>
    </row>
    <row r="30" spans="1:13" ht="15.75" customHeight="1">
      <c r="A30" s="707" t="s">
        <v>698</v>
      </c>
      <c r="C30" s="667"/>
      <c r="D30" s="668"/>
      <c r="E30" s="711">
        <v>250000</v>
      </c>
      <c r="F30" s="709" t="s">
        <v>718</v>
      </c>
      <c r="G30" s="709"/>
      <c r="H30" s="709"/>
      <c r="I30" s="709"/>
      <c r="J30" s="709"/>
      <c r="K30" s="709"/>
      <c r="L30" s="710"/>
      <c r="M30" s="306">
        <v>16</v>
      </c>
    </row>
    <row r="31" spans="1:13" ht="15.75" customHeight="1">
      <c r="A31" s="707" t="s">
        <v>66</v>
      </c>
      <c r="C31" s="667"/>
      <c r="D31" s="668"/>
      <c r="E31" s="711"/>
      <c r="F31" s="709"/>
      <c r="G31" s="709"/>
      <c r="H31" s="709"/>
      <c r="I31" s="709"/>
      <c r="J31" s="709"/>
      <c r="K31" s="709"/>
      <c r="L31" s="710"/>
      <c r="M31" s="306">
        <v>17</v>
      </c>
    </row>
    <row r="32" spans="1:13" ht="15.75" customHeight="1">
      <c r="A32" s="707" t="s">
        <v>699</v>
      </c>
      <c r="C32" s="667"/>
      <c r="D32" s="668"/>
      <c r="E32" s="711">
        <v>50000</v>
      </c>
      <c r="F32" s="709" t="s">
        <v>719</v>
      </c>
      <c r="G32" s="709"/>
      <c r="H32" s="709"/>
      <c r="I32" s="709"/>
      <c r="J32" s="709"/>
      <c r="K32" s="709"/>
      <c r="L32" s="710"/>
      <c r="M32" s="306">
        <v>18</v>
      </c>
    </row>
    <row r="33" spans="1:13" ht="15.75" customHeight="1">
      <c r="A33" s="668" t="s">
        <v>66</v>
      </c>
      <c r="C33" s="667"/>
      <c r="D33" s="668"/>
      <c r="E33" s="711"/>
      <c r="F33" s="709"/>
      <c r="G33" s="709"/>
      <c r="H33" s="709"/>
      <c r="I33" s="709"/>
      <c r="J33" s="709"/>
      <c r="K33" s="709"/>
      <c r="L33" s="710"/>
      <c r="M33" s="306">
        <v>19</v>
      </c>
    </row>
    <row r="34" spans="1:13" ht="15.75" customHeight="1">
      <c r="A34" s="707" t="s">
        <v>720</v>
      </c>
      <c r="C34" s="667"/>
      <c r="D34" s="668"/>
      <c r="E34" s="711">
        <v>20000</v>
      </c>
      <c r="F34" s="709" t="s">
        <v>718</v>
      </c>
      <c r="G34" s="709"/>
      <c r="H34" s="709"/>
      <c r="I34" s="709"/>
      <c r="J34" s="709"/>
      <c r="K34" s="709"/>
      <c r="L34" s="710"/>
      <c r="M34" s="306">
        <v>20</v>
      </c>
    </row>
    <row r="35" spans="1:13" ht="15.75" customHeight="1">
      <c r="A35" s="668" t="s">
        <v>66</v>
      </c>
      <c r="C35" s="667"/>
      <c r="D35" s="668"/>
      <c r="E35" s="711"/>
      <c r="F35" s="709"/>
      <c r="G35" s="709"/>
      <c r="H35" s="709"/>
      <c r="I35" s="709"/>
      <c r="J35" s="709"/>
      <c r="K35" s="709"/>
      <c r="L35" s="710"/>
      <c r="M35" s="306">
        <v>21</v>
      </c>
    </row>
    <row r="36" spans="1:13" ht="15.75" customHeight="1">
      <c r="A36" s="668" t="s">
        <v>721</v>
      </c>
      <c r="C36" s="667"/>
      <c r="D36" s="668"/>
      <c r="E36" s="711"/>
      <c r="F36" s="709"/>
      <c r="G36" s="709"/>
      <c r="H36" s="709"/>
      <c r="I36" s="709"/>
      <c r="J36" s="709"/>
      <c r="K36" s="709"/>
      <c r="L36" s="710"/>
      <c r="M36" s="306">
        <v>22</v>
      </c>
    </row>
    <row r="37" spans="1:13" ht="15.75" customHeight="1">
      <c r="A37" s="707" t="s">
        <v>66</v>
      </c>
      <c r="C37" s="667"/>
      <c r="D37" s="668"/>
      <c r="E37" s="711"/>
      <c r="F37" s="709"/>
      <c r="G37" s="709"/>
      <c r="H37" s="709"/>
      <c r="I37" s="709"/>
      <c r="J37" s="709"/>
      <c r="K37" s="709"/>
      <c r="L37" s="710"/>
      <c r="M37" s="306">
        <v>23</v>
      </c>
    </row>
    <row r="38" spans="1:13" ht="15.75" customHeight="1">
      <c r="A38" s="707" t="s">
        <v>700</v>
      </c>
      <c r="C38" s="667"/>
      <c r="D38" s="668"/>
      <c r="E38" s="711">
        <v>450000</v>
      </c>
      <c r="F38" s="709" t="s">
        <v>722</v>
      </c>
      <c r="G38" s="709"/>
      <c r="H38" s="709"/>
      <c r="I38" s="709"/>
      <c r="J38" s="709"/>
      <c r="K38" s="709"/>
      <c r="L38" s="710"/>
      <c r="M38" s="306">
        <v>24</v>
      </c>
    </row>
    <row r="39" spans="1:13" ht="15.75" customHeight="1">
      <c r="A39" s="707" t="s">
        <v>66</v>
      </c>
      <c r="C39" s="667"/>
      <c r="D39" s="668"/>
      <c r="E39" s="711"/>
      <c r="F39" s="709"/>
      <c r="G39" s="709"/>
      <c r="H39" s="709"/>
      <c r="I39" s="709"/>
      <c r="J39" s="709"/>
      <c r="K39" s="709"/>
      <c r="L39" s="710"/>
      <c r="M39" s="306">
        <v>25</v>
      </c>
    </row>
    <row r="40" spans="1:13" ht="15.75" customHeight="1">
      <c r="A40" s="668" t="s">
        <v>723</v>
      </c>
      <c r="C40" s="667"/>
      <c r="D40" s="668"/>
      <c r="E40" s="711"/>
      <c r="F40" s="709"/>
      <c r="G40" s="709"/>
      <c r="H40" s="709"/>
      <c r="I40" s="709"/>
      <c r="J40" s="709"/>
      <c r="K40" s="709"/>
      <c r="L40" s="710"/>
      <c r="M40" s="306">
        <v>26</v>
      </c>
    </row>
    <row r="41" spans="1:13" ht="15.75" customHeight="1">
      <c r="A41" s="707" t="s">
        <v>66</v>
      </c>
      <c r="C41" s="667"/>
      <c r="D41" s="668"/>
      <c r="E41" s="711"/>
      <c r="F41" s="709"/>
      <c r="G41" s="709"/>
      <c r="H41" s="709"/>
      <c r="I41" s="709"/>
      <c r="J41" s="709"/>
      <c r="K41" s="709"/>
      <c r="L41" s="710"/>
      <c r="M41" s="306">
        <v>27</v>
      </c>
    </row>
    <row r="42" spans="1:13" ht="15.75" customHeight="1">
      <c r="A42" s="707" t="s">
        <v>724</v>
      </c>
      <c r="C42" s="667"/>
      <c r="D42" s="668"/>
      <c r="E42" s="711">
        <v>100000</v>
      </c>
      <c r="F42" s="709" t="s">
        <v>711</v>
      </c>
      <c r="G42" s="709"/>
      <c r="H42" s="709"/>
      <c r="I42" s="709"/>
      <c r="J42" s="709"/>
      <c r="K42" s="709"/>
      <c r="L42" s="710"/>
      <c r="M42" s="306">
        <v>28</v>
      </c>
    </row>
    <row r="43" spans="1:13" ht="15.75" customHeight="1">
      <c r="A43" s="707" t="s">
        <v>66</v>
      </c>
      <c r="C43" s="667"/>
      <c r="D43" s="668"/>
      <c r="E43" s="711"/>
      <c r="F43" s="709"/>
      <c r="G43" s="709"/>
      <c r="H43" s="709"/>
      <c r="I43" s="709"/>
      <c r="J43" s="709"/>
      <c r="K43" s="709"/>
      <c r="L43" s="710"/>
      <c r="M43" s="306">
        <v>29</v>
      </c>
    </row>
    <row r="44" spans="1:13" ht="15.75" customHeight="1">
      <c r="A44" s="707" t="s">
        <v>725</v>
      </c>
      <c r="C44" s="667"/>
      <c r="D44" s="668"/>
      <c r="E44" s="711">
        <v>150000</v>
      </c>
      <c r="F44" s="709" t="s">
        <v>719</v>
      </c>
      <c r="G44" s="709"/>
      <c r="H44" s="709"/>
      <c r="I44" s="709"/>
      <c r="J44" s="709"/>
      <c r="K44" s="709"/>
      <c r="L44" s="710"/>
      <c r="M44" s="306">
        <v>30</v>
      </c>
    </row>
    <row r="45" spans="1:13" ht="15.75" customHeight="1">
      <c r="A45" s="707" t="s">
        <v>66</v>
      </c>
      <c r="C45" s="667"/>
      <c r="D45" s="668"/>
      <c r="E45" s="711"/>
      <c r="F45" s="709"/>
      <c r="G45" s="709"/>
      <c r="H45" s="709"/>
      <c r="I45" s="709"/>
      <c r="J45" s="709"/>
      <c r="K45" s="709"/>
      <c r="L45" s="710"/>
      <c r="M45" s="306">
        <v>31</v>
      </c>
    </row>
    <row r="46" spans="1:13" ht="15.75" hidden="1" customHeight="1">
      <c r="A46" s="707" t="s">
        <v>66</v>
      </c>
      <c r="C46" s="667"/>
      <c r="D46" s="668"/>
      <c r="E46" s="711"/>
      <c r="F46" s="709"/>
      <c r="G46" s="709"/>
      <c r="H46" s="709"/>
      <c r="I46" s="709"/>
      <c r="J46" s="709"/>
      <c r="K46" s="709"/>
      <c r="L46" s="710"/>
      <c r="M46" s="306">
        <v>32</v>
      </c>
    </row>
    <row r="47" spans="1:13" ht="15.75" hidden="1" customHeight="1">
      <c r="A47" s="707" t="s">
        <v>66</v>
      </c>
      <c r="C47" s="667"/>
      <c r="D47" s="668"/>
      <c r="E47" s="711"/>
      <c r="F47" s="709"/>
      <c r="G47" s="709"/>
      <c r="H47" s="709"/>
      <c r="I47" s="709"/>
      <c r="J47" s="709"/>
      <c r="K47" s="709"/>
      <c r="L47" s="710"/>
      <c r="M47" s="306">
        <v>33</v>
      </c>
    </row>
    <row r="48" spans="1:13" ht="15.75" hidden="1" customHeight="1">
      <c r="A48" s="707" t="s">
        <v>66</v>
      </c>
      <c r="C48" s="667"/>
      <c r="D48" s="668"/>
      <c r="E48" s="711"/>
      <c r="F48" s="709"/>
      <c r="G48" s="709"/>
      <c r="H48" s="709"/>
      <c r="I48" s="709"/>
      <c r="J48" s="709"/>
      <c r="K48" s="709"/>
      <c r="L48" s="710"/>
      <c r="M48" s="306">
        <v>34</v>
      </c>
    </row>
    <row r="49" spans="1:13" ht="15.75" hidden="1" customHeight="1">
      <c r="A49" s="707" t="s">
        <v>66</v>
      </c>
      <c r="C49" s="667"/>
      <c r="D49" s="668"/>
      <c r="E49" s="711"/>
      <c r="F49" s="709"/>
      <c r="G49" s="709"/>
      <c r="H49" s="709"/>
      <c r="I49" s="709"/>
      <c r="J49" s="709"/>
      <c r="K49" s="709"/>
      <c r="L49" s="710"/>
      <c r="M49" s="306">
        <v>35</v>
      </c>
    </row>
    <row r="50" spans="1:13" ht="15.75" hidden="1" customHeight="1">
      <c r="A50" s="707" t="s">
        <v>66</v>
      </c>
      <c r="C50" s="667"/>
      <c r="D50" s="668"/>
      <c r="E50" s="711"/>
      <c r="F50" s="709"/>
      <c r="G50" s="709"/>
      <c r="H50" s="709"/>
      <c r="I50" s="709"/>
      <c r="J50" s="709"/>
      <c r="K50" s="709"/>
      <c r="L50" s="710"/>
      <c r="M50" s="306">
        <v>36</v>
      </c>
    </row>
    <row r="51" spans="1:13" ht="15.75" hidden="1" customHeight="1">
      <c r="A51" s="707" t="s">
        <v>66</v>
      </c>
      <c r="C51" s="667"/>
      <c r="D51" s="668"/>
      <c r="E51" s="711"/>
      <c r="F51" s="709"/>
      <c r="G51" s="709"/>
      <c r="H51" s="709"/>
      <c r="I51" s="709"/>
      <c r="J51" s="709"/>
      <c r="K51" s="709"/>
      <c r="L51" s="710"/>
      <c r="M51" s="306">
        <v>37</v>
      </c>
    </row>
    <row r="52" spans="1:13" ht="15.75" hidden="1" customHeight="1">
      <c r="A52" s="707" t="s">
        <v>66</v>
      </c>
      <c r="C52" s="667"/>
      <c r="D52" s="668"/>
      <c r="E52" s="711"/>
      <c r="F52" s="709"/>
      <c r="G52" s="709"/>
      <c r="H52" s="709"/>
      <c r="I52" s="709"/>
      <c r="J52" s="709"/>
      <c r="K52" s="709"/>
      <c r="L52" s="710"/>
      <c r="M52" s="306">
        <v>38</v>
      </c>
    </row>
    <row r="53" spans="1:13" ht="15.75" hidden="1" customHeight="1">
      <c r="A53" s="707" t="s">
        <v>66</v>
      </c>
      <c r="C53" s="667"/>
      <c r="D53" s="668"/>
      <c r="E53" s="711"/>
      <c r="F53" s="709"/>
      <c r="G53" s="709"/>
      <c r="H53" s="709"/>
      <c r="I53" s="709"/>
      <c r="J53" s="709"/>
      <c r="K53" s="709"/>
      <c r="L53" s="710"/>
      <c r="M53" s="306">
        <v>39</v>
      </c>
    </row>
    <row r="54" spans="1:13" ht="15.75" hidden="1" customHeight="1">
      <c r="A54" s="707" t="s">
        <v>66</v>
      </c>
      <c r="C54" s="667"/>
      <c r="D54" s="668"/>
      <c r="E54" s="711"/>
      <c r="F54" s="709"/>
      <c r="G54" s="709"/>
      <c r="H54" s="709"/>
      <c r="I54" s="709"/>
      <c r="J54" s="709"/>
      <c r="K54" s="709"/>
      <c r="L54" s="710"/>
      <c r="M54" s="306">
        <v>40</v>
      </c>
    </row>
    <row r="55" spans="1:13" ht="15.75" hidden="1" customHeight="1">
      <c r="A55" s="707" t="s">
        <v>66</v>
      </c>
      <c r="C55" s="667"/>
      <c r="D55" s="668"/>
      <c r="E55" s="711"/>
      <c r="F55" s="709"/>
      <c r="G55" s="709"/>
      <c r="H55" s="709"/>
      <c r="I55" s="709"/>
      <c r="J55" s="709"/>
      <c r="K55" s="709"/>
      <c r="L55" s="710"/>
      <c r="M55" s="306">
        <v>41</v>
      </c>
    </row>
    <row r="56" spans="1:13" ht="15.75" hidden="1" customHeight="1">
      <c r="A56" s="707" t="s">
        <v>66</v>
      </c>
      <c r="C56" s="667"/>
      <c r="D56" s="668"/>
      <c r="E56" s="711"/>
      <c r="F56" s="709"/>
      <c r="G56" s="709"/>
      <c r="H56" s="709"/>
      <c r="I56" s="709"/>
      <c r="J56" s="709"/>
      <c r="K56" s="709"/>
      <c r="L56" s="710"/>
      <c r="M56" s="306">
        <v>42</v>
      </c>
    </row>
    <row r="57" spans="1:13" ht="15.75" hidden="1" customHeight="1">
      <c r="A57" s="707" t="s">
        <v>66</v>
      </c>
      <c r="C57" s="667"/>
      <c r="D57" s="668"/>
      <c r="E57" s="711"/>
      <c r="F57" s="709"/>
      <c r="G57" s="709"/>
      <c r="H57" s="709"/>
      <c r="I57" s="709"/>
      <c r="J57" s="709"/>
      <c r="K57" s="709"/>
      <c r="L57" s="710"/>
      <c r="M57" s="306">
        <v>43</v>
      </c>
    </row>
    <row r="58" spans="1:13" ht="15.75" hidden="1" customHeight="1">
      <c r="A58" s="707" t="s">
        <v>66</v>
      </c>
      <c r="C58" s="667"/>
      <c r="D58" s="668"/>
      <c r="E58" s="711"/>
      <c r="F58" s="709"/>
      <c r="G58" s="709"/>
      <c r="H58" s="709"/>
      <c r="I58" s="709"/>
      <c r="J58" s="709"/>
      <c r="K58" s="709"/>
      <c r="L58" s="710"/>
      <c r="M58" s="306">
        <v>44</v>
      </c>
    </row>
    <row r="59" spans="1:13" ht="15.75" hidden="1" customHeight="1">
      <c r="A59" s="707" t="s">
        <v>66</v>
      </c>
      <c r="C59" s="667"/>
      <c r="D59" s="668"/>
      <c r="E59" s="711"/>
      <c r="F59" s="709"/>
      <c r="G59" s="709"/>
      <c r="H59" s="709"/>
      <c r="I59" s="709"/>
      <c r="J59" s="709"/>
      <c r="K59" s="709"/>
      <c r="L59" s="710"/>
      <c r="M59" s="306">
        <v>45</v>
      </c>
    </row>
    <row r="60" spans="1:13" ht="15.75" hidden="1" customHeight="1">
      <c r="A60" s="668" t="s">
        <v>66</v>
      </c>
      <c r="C60" s="667"/>
      <c r="D60" s="668"/>
      <c r="E60" s="711"/>
      <c r="F60" s="709"/>
      <c r="G60" s="709"/>
      <c r="H60" s="709"/>
      <c r="I60" s="709"/>
      <c r="J60" s="709"/>
      <c r="K60" s="709"/>
      <c r="L60" s="710"/>
      <c r="M60" s="306">
        <v>46</v>
      </c>
    </row>
    <row r="61" spans="1:13" ht="15.75" hidden="1" customHeight="1">
      <c r="A61" s="707" t="s">
        <v>66</v>
      </c>
      <c r="C61" s="667"/>
      <c r="D61" s="668"/>
      <c r="E61" s="711"/>
      <c r="F61" s="709"/>
      <c r="G61" s="709"/>
      <c r="H61" s="709"/>
      <c r="I61" s="709"/>
      <c r="J61" s="709"/>
      <c r="K61" s="709"/>
      <c r="L61" s="710"/>
      <c r="M61" s="306">
        <v>47</v>
      </c>
    </row>
    <row r="62" spans="1:13" ht="15.75" hidden="1" customHeight="1">
      <c r="A62" s="707" t="s">
        <v>66</v>
      </c>
      <c r="C62" s="667"/>
      <c r="D62" s="668"/>
      <c r="E62" s="711"/>
      <c r="F62" s="709"/>
      <c r="G62" s="709"/>
      <c r="H62" s="709"/>
      <c r="I62" s="709"/>
      <c r="J62" s="709"/>
      <c r="K62" s="709"/>
      <c r="L62" s="710"/>
      <c r="M62" s="306">
        <v>48</v>
      </c>
    </row>
    <row r="63" spans="1:13" ht="15.75" hidden="1" customHeight="1">
      <c r="A63" s="707" t="s">
        <v>66</v>
      </c>
      <c r="C63" s="667"/>
      <c r="D63" s="668"/>
      <c r="E63" s="711"/>
      <c r="F63" s="709"/>
      <c r="G63" s="709"/>
      <c r="H63" s="709"/>
      <c r="I63" s="709"/>
      <c r="J63" s="709"/>
      <c r="K63" s="709"/>
      <c r="L63" s="710"/>
      <c r="M63" s="306">
        <v>49</v>
      </c>
    </row>
    <row r="64" spans="1:13" ht="15.75" hidden="1" customHeight="1">
      <c r="A64" s="707" t="s">
        <v>66</v>
      </c>
      <c r="C64" s="667"/>
      <c r="D64" s="668"/>
      <c r="E64" s="711"/>
      <c r="F64" s="709"/>
      <c r="G64" s="709"/>
      <c r="H64" s="709"/>
      <c r="I64" s="709"/>
      <c r="J64" s="709"/>
      <c r="K64" s="709"/>
      <c r="L64" s="710"/>
      <c r="M64" s="306">
        <v>50</v>
      </c>
    </row>
    <row r="65" spans="1:13" ht="15.75" hidden="1" customHeight="1">
      <c r="A65" s="707" t="s">
        <v>66</v>
      </c>
      <c r="C65" s="667"/>
      <c r="D65" s="668"/>
      <c r="E65" s="711"/>
      <c r="F65" s="709"/>
      <c r="G65" s="709"/>
      <c r="H65" s="709"/>
      <c r="I65" s="709"/>
      <c r="J65" s="709"/>
      <c r="K65" s="709"/>
      <c r="L65" s="710"/>
      <c r="M65" s="306">
        <v>51</v>
      </c>
    </row>
    <row r="66" spans="1:13" ht="15.75" hidden="1" customHeight="1">
      <c r="A66" s="707" t="s">
        <v>66</v>
      </c>
      <c r="C66" s="667"/>
      <c r="D66" s="668"/>
      <c r="E66" s="711"/>
      <c r="F66" s="709"/>
      <c r="G66" s="709"/>
      <c r="H66" s="709"/>
      <c r="I66" s="709"/>
      <c r="J66" s="709"/>
      <c r="K66" s="709"/>
      <c r="L66" s="710"/>
      <c r="M66" s="306">
        <v>52</v>
      </c>
    </row>
    <row r="67" spans="1:13" ht="15.75" hidden="1" customHeight="1">
      <c r="A67" s="707" t="s">
        <v>66</v>
      </c>
      <c r="C67" s="667"/>
      <c r="D67" s="668"/>
      <c r="E67" s="711"/>
      <c r="F67" s="709"/>
      <c r="G67" s="709"/>
      <c r="H67" s="709"/>
      <c r="I67" s="709"/>
      <c r="J67" s="709"/>
      <c r="K67" s="709"/>
      <c r="L67" s="710"/>
      <c r="M67" s="306">
        <v>53</v>
      </c>
    </row>
    <row r="68" spans="1:13" ht="15.75" hidden="1" customHeight="1">
      <c r="A68" s="707" t="s">
        <v>66</v>
      </c>
      <c r="C68" s="667"/>
      <c r="D68" s="668"/>
      <c r="E68" s="711"/>
      <c r="F68" s="709"/>
      <c r="G68" s="709"/>
      <c r="H68" s="709"/>
      <c r="I68" s="709"/>
      <c r="J68" s="709"/>
      <c r="K68" s="709"/>
      <c r="L68" s="710"/>
      <c r="M68" s="306">
        <v>54</v>
      </c>
    </row>
    <row r="69" spans="1:13" ht="15.75" hidden="1" customHeight="1">
      <c r="A69" s="707" t="s">
        <v>66</v>
      </c>
      <c r="C69" s="667"/>
      <c r="D69" s="668"/>
      <c r="E69" s="711"/>
      <c r="F69" s="709"/>
      <c r="G69" s="709"/>
      <c r="H69" s="709"/>
      <c r="I69" s="709"/>
      <c r="J69" s="709"/>
      <c r="K69" s="709"/>
      <c r="L69" s="710"/>
      <c r="M69" s="306">
        <v>55</v>
      </c>
    </row>
    <row r="70" spans="1:13" ht="15.75" hidden="1" customHeight="1">
      <c r="A70" s="707" t="s">
        <v>66</v>
      </c>
      <c r="C70" s="667"/>
      <c r="D70" s="668"/>
      <c r="E70" s="711"/>
      <c r="F70" s="709"/>
      <c r="G70" s="709"/>
      <c r="H70" s="709"/>
      <c r="I70" s="709"/>
      <c r="J70" s="709"/>
      <c r="K70" s="709"/>
      <c r="L70" s="710"/>
      <c r="M70" s="306">
        <v>56</v>
      </c>
    </row>
    <row r="71" spans="1:13" ht="15.75" hidden="1" customHeight="1">
      <c r="A71" s="707" t="s">
        <v>66</v>
      </c>
      <c r="C71" s="667"/>
      <c r="D71" s="668"/>
      <c r="E71" s="711"/>
      <c r="F71" s="709"/>
      <c r="G71" s="709"/>
      <c r="H71" s="709"/>
      <c r="I71" s="709"/>
      <c r="J71" s="709"/>
      <c r="K71" s="709"/>
      <c r="L71" s="710"/>
      <c r="M71" s="306">
        <v>57</v>
      </c>
    </row>
    <row r="72" spans="1:13" ht="15.75" hidden="1" customHeight="1">
      <c r="A72" s="707" t="s">
        <v>66</v>
      </c>
      <c r="C72" s="667"/>
      <c r="D72" s="668"/>
      <c r="E72" s="711"/>
      <c r="F72" s="709"/>
      <c r="G72" s="709"/>
      <c r="H72" s="709"/>
      <c r="I72" s="709"/>
      <c r="J72" s="709"/>
      <c r="K72" s="709"/>
      <c r="L72" s="710"/>
      <c r="M72" s="306">
        <v>58</v>
      </c>
    </row>
    <row r="73" spans="1:13" ht="15.75" hidden="1" customHeight="1">
      <c r="A73" s="707" t="s">
        <v>66</v>
      </c>
      <c r="C73" s="667"/>
      <c r="D73" s="668"/>
      <c r="E73" s="711"/>
      <c r="F73" s="709"/>
      <c r="G73" s="709"/>
      <c r="H73" s="709"/>
      <c r="I73" s="709"/>
      <c r="J73" s="709"/>
      <c r="K73" s="709"/>
      <c r="L73" s="710"/>
      <c r="M73" s="306">
        <v>59</v>
      </c>
    </row>
    <row r="74" spans="1:13" ht="15.75" hidden="1" customHeight="1">
      <c r="A74" s="707" t="s">
        <v>66</v>
      </c>
      <c r="C74" s="667"/>
      <c r="D74" s="668"/>
      <c r="E74" s="711"/>
      <c r="F74" s="709"/>
      <c r="G74" s="709"/>
      <c r="H74" s="709"/>
      <c r="I74" s="709"/>
      <c r="J74" s="709"/>
      <c r="K74" s="709"/>
      <c r="L74" s="710"/>
      <c r="M74" s="306">
        <v>60</v>
      </c>
    </row>
    <row r="75" spans="1:13" ht="15.75" hidden="1" customHeight="1">
      <c r="A75" s="707" t="s">
        <v>66</v>
      </c>
      <c r="C75" s="667"/>
      <c r="D75" s="668"/>
      <c r="E75" s="711"/>
      <c r="F75" s="709"/>
      <c r="G75" s="709"/>
      <c r="H75" s="709"/>
      <c r="I75" s="709"/>
      <c r="J75" s="709"/>
      <c r="K75" s="709"/>
      <c r="L75" s="710"/>
      <c r="M75" s="306">
        <v>61</v>
      </c>
    </row>
    <row r="76" spans="1:13" ht="15.75" hidden="1" customHeight="1">
      <c r="A76" s="707" t="s">
        <v>66</v>
      </c>
      <c r="C76" s="667"/>
      <c r="D76" s="668"/>
      <c r="E76" s="711"/>
      <c r="F76" s="709"/>
      <c r="G76" s="709"/>
      <c r="H76" s="709"/>
      <c r="I76" s="709"/>
      <c r="J76" s="709"/>
      <c r="K76" s="709"/>
      <c r="L76" s="710"/>
      <c r="M76" s="306">
        <v>62</v>
      </c>
    </row>
    <row r="77" spans="1:13" ht="15.75" hidden="1" customHeight="1">
      <c r="A77" s="707" t="s">
        <v>70</v>
      </c>
      <c r="C77" s="667"/>
      <c r="D77" s="668"/>
      <c r="E77" s="711"/>
      <c r="F77" s="709"/>
      <c r="G77" s="709"/>
      <c r="H77" s="709"/>
      <c r="I77" s="709"/>
      <c r="J77" s="709"/>
      <c r="K77" s="709"/>
      <c r="L77" s="710"/>
      <c r="M77" s="306">
        <v>63</v>
      </c>
    </row>
    <row r="78" spans="1:13" ht="15.75" hidden="1" customHeight="1">
      <c r="A78" s="707" t="s">
        <v>70</v>
      </c>
      <c r="D78" s="668"/>
      <c r="E78" s="711"/>
      <c r="F78" s="709"/>
      <c r="G78" s="709"/>
      <c r="H78" s="709"/>
      <c r="I78" s="709"/>
      <c r="J78" s="709"/>
      <c r="K78" s="709"/>
      <c r="L78" s="710"/>
      <c r="M78" s="306">
        <v>64</v>
      </c>
    </row>
    <row r="79" spans="1:13" ht="15.75" hidden="1" customHeight="1">
      <c r="A79" s="707" t="s">
        <v>70</v>
      </c>
      <c r="D79" s="668"/>
      <c r="E79" s="711"/>
      <c r="F79" s="709"/>
      <c r="G79" s="709"/>
      <c r="H79" s="709"/>
      <c r="I79" s="709"/>
      <c r="J79" s="709"/>
      <c r="K79" s="709"/>
      <c r="L79" s="710"/>
      <c r="M79" s="306">
        <v>65</v>
      </c>
    </row>
    <row r="80" spans="1:13" ht="15.75" hidden="1" customHeight="1">
      <c r="A80" s="707" t="s">
        <v>70</v>
      </c>
      <c r="D80" s="668"/>
      <c r="E80" s="711"/>
      <c r="F80" s="709"/>
      <c r="G80" s="709"/>
      <c r="H80" s="709"/>
      <c r="I80" s="709"/>
      <c r="J80" s="709"/>
      <c r="K80" s="709"/>
      <c r="L80" s="710"/>
      <c r="M80" s="306">
        <v>66</v>
      </c>
    </row>
    <row r="81" spans="1:13" ht="15.75" hidden="1" customHeight="1">
      <c r="A81" s="707" t="s">
        <v>70</v>
      </c>
      <c r="D81" s="668"/>
      <c r="E81" s="711"/>
      <c r="F81" s="709"/>
      <c r="G81" s="709"/>
      <c r="H81" s="709"/>
      <c r="I81" s="709"/>
      <c r="J81" s="709"/>
      <c r="K81" s="709"/>
      <c r="L81" s="710"/>
      <c r="M81" s="306">
        <v>67</v>
      </c>
    </row>
    <row r="82" spans="1:13" ht="15.75" hidden="1" customHeight="1">
      <c r="A82" s="707" t="s">
        <v>70</v>
      </c>
      <c r="D82" s="668"/>
      <c r="E82" s="711"/>
      <c r="F82" s="709"/>
      <c r="G82" s="709"/>
      <c r="H82" s="709"/>
      <c r="I82" s="709"/>
      <c r="J82" s="709"/>
      <c r="K82" s="709"/>
      <c r="L82" s="710"/>
      <c r="M82" s="306">
        <v>68</v>
      </c>
    </row>
    <row r="83" spans="1:13" ht="15.75" hidden="1" customHeight="1">
      <c r="A83" s="707" t="s">
        <v>70</v>
      </c>
      <c r="D83" s="668"/>
      <c r="E83" s="711"/>
      <c r="F83" s="709"/>
      <c r="G83" s="709"/>
      <c r="H83" s="709"/>
      <c r="I83" s="709"/>
      <c r="J83" s="709"/>
      <c r="K83" s="709"/>
      <c r="L83" s="710"/>
      <c r="M83" s="306">
        <v>69</v>
      </c>
    </row>
    <row r="84" spans="1:13" ht="15.75" hidden="1" customHeight="1">
      <c r="A84" s="707" t="s">
        <v>70</v>
      </c>
      <c r="D84" s="668"/>
      <c r="E84" s="711"/>
      <c r="F84" s="709"/>
      <c r="G84" s="709"/>
      <c r="H84" s="709"/>
      <c r="I84" s="709"/>
      <c r="J84" s="709"/>
      <c r="K84" s="709"/>
      <c r="L84" s="710"/>
      <c r="M84" s="306">
        <v>70</v>
      </c>
    </row>
    <row r="85" spans="1:13" ht="15.75" hidden="1" customHeight="1">
      <c r="A85" s="707" t="s">
        <v>70</v>
      </c>
      <c r="D85" s="668"/>
      <c r="E85" s="711"/>
      <c r="F85" s="709"/>
      <c r="G85" s="709"/>
      <c r="H85" s="709"/>
      <c r="I85" s="709"/>
      <c r="J85" s="709"/>
      <c r="K85" s="709"/>
      <c r="L85" s="710"/>
      <c r="M85" s="306">
        <v>71</v>
      </c>
    </row>
    <row r="86" spans="1:13" ht="15.75" hidden="1" customHeight="1">
      <c r="A86" s="707" t="s">
        <v>70</v>
      </c>
      <c r="D86" s="668"/>
      <c r="E86" s="711"/>
      <c r="F86" s="709"/>
      <c r="G86" s="709"/>
      <c r="H86" s="709"/>
      <c r="I86" s="709"/>
      <c r="J86" s="709"/>
      <c r="K86" s="709"/>
      <c r="L86" s="710"/>
      <c r="M86" s="306">
        <v>72</v>
      </c>
    </row>
    <row r="87" spans="1:13" ht="15.75" hidden="1" customHeight="1">
      <c r="A87" s="707" t="s">
        <v>70</v>
      </c>
      <c r="D87" s="668"/>
      <c r="E87" s="711"/>
      <c r="F87" s="709"/>
      <c r="G87" s="709"/>
      <c r="H87" s="709"/>
      <c r="I87" s="709"/>
      <c r="J87" s="709"/>
      <c r="K87" s="709"/>
      <c r="L87" s="710"/>
      <c r="M87" s="306">
        <v>73</v>
      </c>
    </row>
    <row r="88" spans="1:13" ht="15.75" hidden="1" customHeight="1">
      <c r="A88" s="707" t="s">
        <v>70</v>
      </c>
      <c r="D88" s="668"/>
      <c r="E88" s="711"/>
      <c r="F88" s="709"/>
      <c r="G88" s="709"/>
      <c r="H88" s="709"/>
      <c r="I88" s="709"/>
      <c r="J88" s="709"/>
      <c r="K88" s="709"/>
      <c r="L88" s="710"/>
      <c r="M88" s="306">
        <v>74</v>
      </c>
    </row>
    <row r="89" spans="1:13" ht="15.75" hidden="1" customHeight="1">
      <c r="A89" s="707" t="s">
        <v>66</v>
      </c>
      <c r="D89" s="668"/>
      <c r="E89" s="711"/>
      <c r="F89" s="709"/>
      <c r="G89" s="709"/>
      <c r="H89" s="709"/>
      <c r="I89" s="709"/>
      <c r="J89" s="709"/>
      <c r="K89" s="709"/>
      <c r="L89" s="710"/>
      <c r="M89" s="306">
        <v>75</v>
      </c>
    </row>
    <row r="90" spans="1:13" ht="24" customHeight="1">
      <c r="A90" s="660" t="s">
        <v>687</v>
      </c>
      <c r="B90" s="661"/>
      <c r="C90" s="661"/>
      <c r="D90" s="672"/>
      <c r="E90" s="712">
        <v>3970000</v>
      </c>
      <c r="F90" s="673"/>
      <c r="G90" s="673"/>
      <c r="H90" s="673"/>
      <c r="I90" s="673"/>
      <c r="J90" s="673"/>
      <c r="K90" s="673"/>
      <c r="L90" s="663"/>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4B36-E907-439D-BF4D-C35B6249ED46}">
  <sheetPr>
    <tabColor rgb="FFFFC000"/>
    <pageSetUpPr fitToPage="1"/>
  </sheetPr>
  <dimension ref="A1:AA45"/>
  <sheetViews>
    <sheetView view="pageBreakPreview" zoomScale="70" zoomScaleNormal="55" zoomScaleSheetLayoutView="70" workbookViewId="0">
      <selection activeCell="AB7" sqref="AB7"/>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961" t="s">
        <v>726</v>
      </c>
      <c r="B1" s="962"/>
      <c r="C1" s="961"/>
      <c r="D1" s="961"/>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578"/>
      <c r="C4" s="578"/>
      <c r="D4" s="578"/>
      <c r="E4" s="578"/>
      <c r="F4" s="578"/>
      <c r="G4" s="578"/>
      <c r="H4" s="578"/>
      <c r="I4" s="578"/>
      <c r="J4" s="578"/>
      <c r="K4" s="578"/>
      <c r="L4" s="578"/>
      <c r="M4" s="578"/>
      <c r="N4" s="578"/>
      <c r="O4" s="578"/>
      <c r="P4" s="578"/>
      <c r="Q4" s="216"/>
      <c r="R4" s="217"/>
      <c r="S4" s="217"/>
      <c r="T4" s="216"/>
      <c r="U4" s="216"/>
      <c r="V4" s="216"/>
      <c r="W4" s="216"/>
      <c r="X4" s="216"/>
      <c r="Y4" s="216"/>
      <c r="Z4" s="216"/>
      <c r="AA4" s="216"/>
    </row>
    <row r="5" spans="1:27" ht="20.100000000000001" customHeight="1">
      <c r="A5" s="923" t="s">
        <v>225</v>
      </c>
      <c r="B5" s="924"/>
      <c r="C5" s="925"/>
      <c r="D5" s="963" t="s">
        <v>226</v>
      </c>
      <c r="E5" s="964"/>
      <c r="F5" s="933" t="s">
        <v>227</v>
      </c>
      <c r="G5" s="933"/>
      <c r="H5" s="933"/>
      <c r="I5" s="933"/>
      <c r="J5" s="933"/>
      <c r="K5" s="933"/>
      <c r="L5" s="933"/>
      <c r="M5" s="933"/>
      <c r="N5" s="578"/>
      <c r="O5" s="578"/>
      <c r="P5" s="578"/>
      <c r="Q5" s="216"/>
      <c r="R5" s="217"/>
      <c r="S5" s="217"/>
      <c r="T5" s="216"/>
      <c r="U5" s="216"/>
      <c r="V5" s="216"/>
      <c r="W5" s="216"/>
      <c r="X5" s="216"/>
      <c r="Y5" s="216"/>
      <c r="Z5" s="216"/>
      <c r="AA5" s="216"/>
    </row>
    <row r="6" spans="1:27" ht="20.100000000000001" customHeight="1">
      <c r="A6" s="926"/>
      <c r="B6" s="927"/>
      <c r="C6" s="928"/>
      <c r="D6" s="965"/>
      <c r="E6" s="966"/>
      <c r="F6" s="934" t="s">
        <v>228</v>
      </c>
      <c r="G6" s="934"/>
      <c r="H6" s="934"/>
      <c r="I6" s="934"/>
      <c r="J6" s="934" t="s">
        <v>229</v>
      </c>
      <c r="K6" s="934"/>
      <c r="L6" s="934"/>
      <c r="M6" s="934"/>
      <c r="N6" s="578"/>
      <c r="O6" s="578"/>
      <c r="P6" s="578"/>
      <c r="Q6" s="216"/>
      <c r="R6" s="217"/>
      <c r="S6" s="217"/>
      <c r="T6" s="216"/>
      <c r="U6" s="216"/>
      <c r="V6" s="216"/>
      <c r="W6" s="216"/>
      <c r="X6" s="216"/>
      <c r="Y6" s="216"/>
      <c r="Z6" s="216"/>
      <c r="AA6" s="216"/>
    </row>
    <row r="7" spans="1:27" ht="20.100000000000001" customHeight="1">
      <c r="A7" s="929"/>
      <c r="B7" s="930"/>
      <c r="C7" s="931"/>
      <c r="D7" s="218" t="s">
        <v>230</v>
      </c>
      <c r="E7" s="219" t="s">
        <v>231</v>
      </c>
      <c r="F7" s="220" t="s">
        <v>232</v>
      </c>
      <c r="G7" s="220" t="s">
        <v>233</v>
      </c>
      <c r="H7" s="220" t="s">
        <v>234</v>
      </c>
      <c r="I7" s="220" t="s">
        <v>235</v>
      </c>
      <c r="J7" s="220" t="s">
        <v>232</v>
      </c>
      <c r="K7" s="220" t="s">
        <v>233</v>
      </c>
      <c r="L7" s="220" t="s">
        <v>234</v>
      </c>
      <c r="M7" s="220" t="s">
        <v>235</v>
      </c>
      <c r="N7" s="578"/>
      <c r="O7" s="578"/>
      <c r="P7" s="578"/>
      <c r="Q7" s="216"/>
      <c r="R7" s="217"/>
      <c r="S7" s="217"/>
      <c r="T7" s="216"/>
      <c r="U7" s="216"/>
      <c r="V7" s="216"/>
      <c r="W7" s="216"/>
      <c r="X7" s="216"/>
      <c r="Y7" s="216"/>
      <c r="Z7" s="216"/>
      <c r="AA7" s="216"/>
    </row>
    <row r="8" spans="1:27" ht="24.9" customHeight="1">
      <c r="A8" s="935" t="s">
        <v>236</v>
      </c>
      <c r="B8" s="626" t="s">
        <v>237</v>
      </c>
      <c r="C8" s="713">
        <f>'第4号様式別紙2-1（臨床研修（医師）実績報告）附表 A1'!T24</f>
        <v>0</v>
      </c>
      <c r="D8" s="713">
        <f>'第4号様式別紙2-1（臨床研修（医師）実績報告）附表 A1'!U24</f>
        <v>0</v>
      </c>
      <c r="E8" s="713">
        <f>'第4号様式別紙2-1（臨床研修（医師）実績報告）附表 A1'!V24</f>
        <v>0</v>
      </c>
      <c r="F8" s="98" t="s">
        <v>238</v>
      </c>
      <c r="G8" s="98" t="s">
        <v>239</v>
      </c>
      <c r="H8" s="98" t="s">
        <v>240</v>
      </c>
      <c r="I8" s="98" t="s">
        <v>241</v>
      </c>
      <c r="J8" s="98" t="s">
        <v>242</v>
      </c>
      <c r="K8" s="98" t="s">
        <v>243</v>
      </c>
      <c r="L8" s="98" t="s">
        <v>244</v>
      </c>
      <c r="M8" s="98" t="s">
        <v>170</v>
      </c>
      <c r="N8" s="578"/>
      <c r="O8" s="578"/>
      <c r="P8" s="578"/>
      <c r="Q8" s="217"/>
      <c r="R8" s="217"/>
      <c r="S8" s="217"/>
      <c r="T8" s="216"/>
      <c r="U8" s="216"/>
      <c r="V8" s="216"/>
      <c r="W8" s="216"/>
      <c r="X8" s="216"/>
      <c r="Y8" s="216"/>
      <c r="Z8" s="216"/>
      <c r="AA8" s="216"/>
    </row>
    <row r="9" spans="1:27" ht="24.9" customHeight="1">
      <c r="A9" s="937"/>
      <c r="B9" s="626" t="s">
        <v>245</v>
      </c>
      <c r="C9" s="714">
        <f>'第4号様式別紙2-1（臨床研修（医師）実績報告）附表 A1'!T25</f>
        <v>0</v>
      </c>
      <c r="D9" s="714">
        <f>'第4号様式別紙2-1（臨床研修（医師）実績報告）附表 A1'!U25</f>
        <v>0</v>
      </c>
      <c r="E9" s="714">
        <f>'第4号様式別紙2-1（臨床研修（医師）実績報告）附表 A1'!V25</f>
        <v>0</v>
      </c>
      <c r="F9" s="714">
        <f>'第4号様式別紙2-1（臨床研修（医師）実績報告）附表 A1'!W25</f>
        <v>0</v>
      </c>
      <c r="G9" s="714">
        <f>'第4号様式別紙2-1（臨床研修（医師）実績報告）附表 A1'!X25</f>
        <v>0</v>
      </c>
      <c r="H9" s="714">
        <f>'第4号様式別紙2-1（臨床研修（医師）実績報告）附表 A1'!Y25</f>
        <v>0</v>
      </c>
      <c r="I9" s="714">
        <f>'第4号様式別紙2-1（臨床研修（医師）実績報告）附表 A1'!Z25</f>
        <v>0</v>
      </c>
      <c r="J9" s="714">
        <f>'第4号様式別紙2-1（臨床研修（医師）実績報告）附表 A1'!AA25</f>
        <v>0</v>
      </c>
      <c r="K9" s="714">
        <f>'第4号様式別紙2-1（臨床研修（医師）実績報告）附表 A1'!AB25</f>
        <v>0</v>
      </c>
      <c r="L9" s="714">
        <f>'第4号様式別紙2-1（臨床研修（医師）実績報告）附表 A1'!AC25</f>
        <v>0</v>
      </c>
      <c r="M9" s="714">
        <f>'第4号様式別紙2-1（臨床研修（医師）実績報告）附表 A1'!AD25</f>
        <v>0</v>
      </c>
      <c r="R9" s="222"/>
      <c r="T9" s="217"/>
      <c r="U9" s="217"/>
      <c r="V9" s="217"/>
      <c r="W9" s="217"/>
      <c r="X9" s="217"/>
      <c r="Y9" s="217"/>
      <c r="Z9" s="217"/>
      <c r="AA9" s="217"/>
    </row>
    <row r="10" spans="1:27" ht="24.9" customHeight="1">
      <c r="A10" s="585"/>
      <c r="B10" s="585"/>
      <c r="C10" s="635"/>
      <c r="D10" s="635"/>
      <c r="E10" s="585"/>
      <c r="F10" s="585"/>
      <c r="G10" s="585"/>
      <c r="H10" s="585"/>
      <c r="I10" s="585"/>
      <c r="J10" s="585"/>
      <c r="K10" s="585"/>
      <c r="L10" s="585"/>
      <c r="M10" s="585"/>
      <c r="N10" s="585"/>
      <c r="O10" s="585"/>
      <c r="P10" s="585"/>
      <c r="Q10" s="585"/>
      <c r="R10" s="224"/>
      <c r="S10" s="224"/>
      <c r="T10" s="225"/>
      <c r="U10" s="225"/>
      <c r="V10" s="225"/>
      <c r="W10" s="225"/>
      <c r="X10" s="225"/>
      <c r="Y10" s="225"/>
      <c r="Z10" s="225"/>
      <c r="AA10" s="225"/>
    </row>
    <row r="11" spans="1:27" ht="24.9" customHeight="1">
      <c r="A11" s="585"/>
      <c r="B11" s="585"/>
      <c r="C11" s="635"/>
      <c r="D11" s="922" t="s">
        <v>246</v>
      </c>
      <c r="E11" s="922"/>
      <c r="F11" s="922"/>
      <c r="G11" s="922"/>
      <c r="H11" s="922" t="s">
        <v>247</v>
      </c>
      <c r="I11" s="922"/>
      <c r="J11" s="922"/>
      <c r="K11" s="922"/>
      <c r="L11" s="585"/>
      <c r="M11" s="585"/>
      <c r="N11" s="585"/>
      <c r="O11" s="585"/>
      <c r="P11" s="585"/>
      <c r="Q11" s="585"/>
      <c r="R11" s="224"/>
      <c r="S11" s="224"/>
      <c r="T11" s="225"/>
      <c r="U11" s="225"/>
      <c r="V11" s="225"/>
      <c r="W11" s="225"/>
      <c r="X11" s="225"/>
      <c r="Y11" s="225"/>
      <c r="Z11" s="225"/>
      <c r="AA11" s="225"/>
    </row>
    <row r="12" spans="1:27" ht="24.9" customHeight="1">
      <c r="A12" s="949" t="s">
        <v>225</v>
      </c>
      <c r="B12" s="944" t="s">
        <v>248</v>
      </c>
      <c r="C12" s="918"/>
      <c r="D12" s="226" t="s">
        <v>166</v>
      </c>
      <c r="E12" s="1341">
        <f>'第4号様式別紙2-1（臨床研修（医師）実績報告）附表 A1'!AI21</f>
        <v>0</v>
      </c>
      <c r="F12" s="1341"/>
      <c r="G12" s="227" t="s">
        <v>249</v>
      </c>
      <c r="H12" s="228" t="s">
        <v>250</v>
      </c>
      <c r="I12" s="1341">
        <f>'第4号様式別紙2-1（臨床研修（医師）実績報告）附表 A1'!AJ21</f>
        <v>0</v>
      </c>
      <c r="J12" s="1341"/>
      <c r="K12" s="227" t="s">
        <v>249</v>
      </c>
      <c r="L12" s="585"/>
      <c r="M12" s="585"/>
      <c r="N12" s="585"/>
      <c r="O12" s="585"/>
      <c r="P12" s="585"/>
      <c r="Q12" s="585"/>
      <c r="R12" s="224"/>
      <c r="S12" s="224"/>
      <c r="T12" s="635"/>
      <c r="U12" s="635"/>
      <c r="V12" s="635"/>
      <c r="W12" s="635"/>
      <c r="X12" s="635"/>
      <c r="Y12" s="635"/>
      <c r="Z12" s="635"/>
      <c r="AA12" s="635"/>
    </row>
    <row r="13" spans="1:27" ht="24.9" customHeight="1">
      <c r="A13" s="960"/>
      <c r="B13" s="949" t="s">
        <v>251</v>
      </c>
      <c r="C13" s="909"/>
      <c r="D13" s="951" t="s">
        <v>171</v>
      </c>
      <c r="E13" s="904" t="s">
        <v>252</v>
      </c>
      <c r="F13" s="904"/>
      <c r="G13" s="905"/>
      <c r="H13" s="948" t="s">
        <v>172</v>
      </c>
      <c r="I13" s="904" t="s">
        <v>253</v>
      </c>
      <c r="J13" s="904"/>
      <c r="K13" s="905"/>
      <c r="L13" s="229"/>
      <c r="M13" s="229"/>
      <c r="N13" s="229"/>
      <c r="O13" s="229"/>
      <c r="P13" s="229"/>
      <c r="Q13" s="230"/>
      <c r="R13" s="231"/>
      <c r="S13" s="231"/>
      <c r="T13" s="229"/>
      <c r="U13" s="229"/>
      <c r="V13" s="229"/>
      <c r="W13" s="229"/>
      <c r="X13" s="229"/>
      <c r="Y13" s="229"/>
      <c r="Z13" s="229"/>
      <c r="AA13" s="229"/>
    </row>
    <row r="14" spans="1:27" ht="24.9" customHeight="1">
      <c r="A14" s="950"/>
      <c r="B14" s="950"/>
      <c r="C14" s="911"/>
      <c r="D14" s="913"/>
      <c r="E14" s="1342">
        <f>'第4号様式別紙2-1（臨床研修（医師）実績報告）附表 A1'!AI23</f>
        <v>0</v>
      </c>
      <c r="F14" s="1342"/>
      <c r="G14" s="232" t="s">
        <v>254</v>
      </c>
      <c r="H14" s="903"/>
      <c r="I14" s="1342">
        <f>'第4号様式別紙2-1（臨床研修（医師）実績報告）附表 A1'!AJ23</f>
        <v>0</v>
      </c>
      <c r="J14" s="1342"/>
      <c r="K14" s="232" t="s">
        <v>254</v>
      </c>
      <c r="L14" s="586"/>
      <c r="M14" s="586"/>
      <c r="N14" s="586"/>
      <c r="O14" s="586"/>
      <c r="P14" s="586"/>
      <c r="Q14" s="233"/>
      <c r="R14" s="234"/>
      <c r="S14" s="234"/>
      <c r="T14" s="585"/>
      <c r="U14" s="585"/>
      <c r="V14" s="585"/>
      <c r="W14" s="585"/>
      <c r="X14" s="585"/>
      <c r="Y14" s="585"/>
      <c r="Z14" s="957"/>
      <c r="AA14" s="957"/>
    </row>
    <row r="15" spans="1:27" ht="21.75" customHeight="1">
      <c r="A15" s="585"/>
      <c r="B15" s="635"/>
      <c r="C15" s="635"/>
      <c r="D15" s="586"/>
      <c r="E15" s="586"/>
      <c r="F15" s="959"/>
      <c r="G15" s="959"/>
      <c r="H15" s="586"/>
      <c r="I15" s="586"/>
      <c r="J15" s="959"/>
      <c r="K15" s="959"/>
      <c r="L15" s="586"/>
      <c r="M15" s="586"/>
      <c r="N15" s="586"/>
      <c r="O15" s="586"/>
      <c r="P15" s="586"/>
      <c r="Q15" s="233"/>
      <c r="R15" s="234"/>
      <c r="S15" s="234"/>
      <c r="T15" s="585"/>
      <c r="U15" s="585"/>
      <c r="V15" s="585"/>
      <c r="W15" s="585"/>
      <c r="X15" s="585"/>
      <c r="Y15" s="585"/>
      <c r="Z15" s="957"/>
      <c r="AA15" s="957"/>
    </row>
    <row r="16" spans="1:27" ht="24.9" customHeight="1">
      <c r="A16" s="120" t="s">
        <v>255</v>
      </c>
      <c r="B16" s="635"/>
      <c r="C16" s="635"/>
      <c r="D16" s="609"/>
      <c r="E16" s="586"/>
      <c r="F16" s="586"/>
      <c r="G16" s="586"/>
      <c r="H16" s="586"/>
      <c r="I16" s="586"/>
      <c r="J16" s="586"/>
      <c r="K16" s="586"/>
      <c r="L16" s="586"/>
      <c r="M16" s="586"/>
      <c r="N16" s="586"/>
      <c r="O16" s="586"/>
      <c r="P16" s="586"/>
      <c r="Q16" s="233"/>
      <c r="R16" s="234"/>
      <c r="S16" s="234"/>
      <c r="T16" s="585"/>
      <c r="U16" s="585"/>
      <c r="V16" s="585"/>
      <c r="W16" s="585"/>
      <c r="X16" s="585"/>
      <c r="Y16" s="585"/>
      <c r="Z16" s="585"/>
      <c r="AA16" s="585"/>
    </row>
    <row r="17" spans="1:27" ht="10.5" customHeight="1">
      <c r="A17" s="586"/>
      <c r="B17" s="635"/>
      <c r="C17" s="635"/>
      <c r="D17" s="609"/>
      <c r="E17" s="586"/>
      <c r="F17" s="586"/>
      <c r="G17" s="586"/>
      <c r="H17" s="586"/>
      <c r="I17" s="586"/>
      <c r="J17" s="586"/>
      <c r="K17" s="586"/>
      <c r="L17" s="586"/>
      <c r="M17" s="586"/>
      <c r="N17" s="586"/>
      <c r="O17" s="586"/>
      <c r="P17" s="586"/>
      <c r="Q17" s="233"/>
      <c r="R17" s="234"/>
      <c r="S17" s="234"/>
      <c r="T17" s="585"/>
      <c r="U17" s="585"/>
      <c r="V17" s="585"/>
      <c r="W17" s="585"/>
      <c r="X17" s="585"/>
      <c r="Y17" s="585"/>
      <c r="Z17" s="957"/>
      <c r="AA17" s="957"/>
    </row>
    <row r="18" spans="1:27" ht="20.100000000000001" customHeight="1">
      <c r="A18" s="958" t="s">
        <v>256</v>
      </c>
      <c r="B18" s="924"/>
      <c r="C18" s="925"/>
      <c r="D18" s="932" t="s">
        <v>226</v>
      </c>
      <c r="E18" s="932"/>
      <c r="F18" s="933" t="s">
        <v>227</v>
      </c>
      <c r="G18" s="933"/>
      <c r="H18" s="933"/>
      <c r="I18" s="933"/>
      <c r="J18" s="933"/>
      <c r="K18" s="933"/>
      <c r="L18" s="933"/>
      <c r="M18" s="933"/>
      <c r="N18" s="586"/>
      <c r="O18" s="586"/>
      <c r="P18" s="586"/>
      <c r="Q18" s="233"/>
      <c r="R18" s="234"/>
      <c r="S18" s="234"/>
      <c r="T18" s="585"/>
      <c r="U18" s="585"/>
      <c r="V18" s="585"/>
      <c r="W18" s="585"/>
      <c r="X18" s="585"/>
      <c r="Y18" s="585"/>
      <c r="Z18" s="957"/>
      <c r="AA18" s="957"/>
    </row>
    <row r="19" spans="1:27" ht="20.100000000000001" customHeight="1">
      <c r="A19" s="926"/>
      <c r="B19" s="927"/>
      <c r="C19" s="928"/>
      <c r="D19" s="932"/>
      <c r="E19" s="932"/>
      <c r="F19" s="934" t="s">
        <v>228</v>
      </c>
      <c r="G19" s="934"/>
      <c r="H19" s="934"/>
      <c r="I19" s="934"/>
      <c r="J19" s="934" t="s">
        <v>229</v>
      </c>
      <c r="K19" s="934"/>
      <c r="L19" s="934"/>
      <c r="M19" s="934"/>
      <c r="N19" s="586"/>
      <c r="O19" s="586"/>
      <c r="P19" s="586"/>
      <c r="Q19" s="233"/>
      <c r="R19" s="234"/>
      <c r="S19" s="585"/>
      <c r="U19" s="585"/>
      <c r="V19" s="585"/>
      <c r="W19" s="585"/>
      <c r="X19" s="585"/>
      <c r="Y19" s="585"/>
      <c r="Z19" s="957"/>
      <c r="AA19" s="957"/>
    </row>
    <row r="20" spans="1:27" ht="20.100000000000001" customHeight="1">
      <c r="A20" s="929"/>
      <c r="B20" s="930"/>
      <c r="C20" s="928"/>
      <c r="D20" s="219" t="s">
        <v>230</v>
      </c>
      <c r="E20" s="219" t="s">
        <v>231</v>
      </c>
      <c r="F20" s="220" t="s">
        <v>232</v>
      </c>
      <c r="G20" s="220" t="s">
        <v>233</v>
      </c>
      <c r="H20" s="220" t="s">
        <v>234</v>
      </c>
      <c r="I20" s="220" t="s">
        <v>235</v>
      </c>
      <c r="J20" s="220" t="s">
        <v>232</v>
      </c>
      <c r="K20" s="220" t="s">
        <v>233</v>
      </c>
      <c r="L20" s="220" t="s">
        <v>234</v>
      </c>
      <c r="M20" s="220" t="s">
        <v>235</v>
      </c>
      <c r="N20" s="586"/>
      <c r="O20" s="586"/>
      <c r="P20" s="586"/>
      <c r="Q20" s="233"/>
      <c r="R20" s="234"/>
      <c r="S20" s="585"/>
      <c r="U20" s="585"/>
      <c r="V20" s="585"/>
      <c r="W20" s="585"/>
      <c r="X20" s="585"/>
      <c r="Y20" s="585"/>
      <c r="Z20" s="957"/>
      <c r="AA20" s="957"/>
    </row>
    <row r="21" spans="1:27" ht="24.9" customHeight="1">
      <c r="A21" s="935" t="s">
        <v>236</v>
      </c>
      <c r="B21" s="236" t="s">
        <v>237</v>
      </c>
      <c r="C21" s="715">
        <f>'第4号様式別紙2-1（臨床研修（医師）実績報告）附表 A2'!T32</f>
        <v>0</v>
      </c>
      <c r="D21" s="716">
        <f>'第4号様式別紙2-1（臨床研修（医師）実績報告）附表 A2'!U32</f>
        <v>0</v>
      </c>
      <c r="E21" s="717">
        <f>'第4号様式別紙2-1（臨床研修（医師）実績報告）附表 A2'!V32</f>
        <v>0</v>
      </c>
      <c r="F21" s="98" t="s">
        <v>238</v>
      </c>
      <c r="G21" s="98" t="s">
        <v>239</v>
      </c>
      <c r="H21" s="98" t="s">
        <v>240</v>
      </c>
      <c r="I21" s="98" t="s">
        <v>241</v>
      </c>
      <c r="J21" s="98" t="s">
        <v>242</v>
      </c>
      <c r="K21" s="98" t="s">
        <v>243</v>
      </c>
      <c r="L21" s="98" t="s">
        <v>244</v>
      </c>
      <c r="M21" s="98" t="s">
        <v>170</v>
      </c>
      <c r="N21" s="585"/>
      <c r="O21" s="598"/>
      <c r="P21" s="598"/>
      <c r="Q21" s="586"/>
      <c r="R21" s="234"/>
      <c r="S21" s="234"/>
      <c r="T21" s="45"/>
      <c r="U21" s="45"/>
      <c r="V21" s="45"/>
      <c r="W21" s="45"/>
      <c r="X21" s="45"/>
      <c r="Y21" s="45"/>
      <c r="Z21" s="45"/>
      <c r="AA21" s="45"/>
    </row>
    <row r="22" spans="1:27" ht="24.9" customHeight="1">
      <c r="A22" s="936"/>
      <c r="B22" s="236" t="s">
        <v>245</v>
      </c>
      <c r="C22" s="718">
        <f>'第4号様式別紙2-1（臨床研修（医師）実績報告）附表 A2'!T33</f>
        <v>0</v>
      </c>
      <c r="D22" s="719">
        <f>'第4号様式別紙2-1（臨床研修（医師）実績報告）附表 A2'!U33</f>
        <v>0</v>
      </c>
      <c r="E22" s="717">
        <f>'第4号様式別紙2-1（臨床研修（医師）実績報告）附表 A2'!V33</f>
        <v>0</v>
      </c>
      <c r="F22" s="720">
        <f>'第4号様式別紙2-1（臨床研修（医師）実績報告）附表 A2'!W33</f>
        <v>0</v>
      </c>
      <c r="G22" s="720">
        <f>'第4号様式別紙2-1（臨床研修（医師）実績報告）附表 A2'!X33</f>
        <v>0</v>
      </c>
      <c r="H22" s="720">
        <f>'第4号様式別紙2-1（臨床研修（医師）実績報告）附表 A2'!Y33</f>
        <v>0</v>
      </c>
      <c r="I22" s="720">
        <f>'第4号様式別紙2-1（臨床研修（医師）実績報告）附表 A2'!Z33</f>
        <v>0</v>
      </c>
      <c r="J22" s="720">
        <f>'第4号様式別紙2-1（臨床研修（医師）実績報告）附表 A2'!AA33</f>
        <v>0</v>
      </c>
      <c r="K22" s="720">
        <f>'第4号様式別紙2-1（臨床研修（医師）実績報告）附表 A2'!AB33</f>
        <v>0</v>
      </c>
      <c r="L22" s="720">
        <f>'第4号様式別紙2-1（臨床研修（医師）実績報告）附表 A2'!AC33</f>
        <v>0</v>
      </c>
      <c r="M22" s="720">
        <f>'第4号様式別紙2-1（臨床研修（医師）実績報告）附表 A2'!AD33</f>
        <v>0</v>
      </c>
      <c r="N22" s="585"/>
      <c r="O22" s="598"/>
      <c r="P22" s="598"/>
      <c r="Q22" s="586"/>
      <c r="R22" s="234"/>
      <c r="S22" s="234"/>
      <c r="T22" s="162"/>
      <c r="U22" s="162"/>
      <c r="V22" s="162"/>
      <c r="W22" s="162"/>
      <c r="X22" s="162"/>
      <c r="Y22" s="162"/>
      <c r="Z22" s="162"/>
      <c r="AA22" s="162"/>
    </row>
    <row r="23" spans="1:27" ht="24.9" customHeight="1">
      <c r="A23" s="936"/>
      <c r="B23" s="952" t="s">
        <v>257</v>
      </c>
      <c r="C23" s="1343">
        <f>'第4号様式別紙2-1（臨床研修（医師）実績報告）附表 A2'!AI33</f>
        <v>0</v>
      </c>
      <c r="D23" s="1345">
        <f>'第4号様式別紙2-1（臨床研修（医師）実績報告）附表 A2'!AJ33</f>
        <v>0</v>
      </c>
      <c r="E23" s="1347">
        <f>'第4号様式別紙2-1（臨床研修（医師）実績報告）附表 A2'!AK33</f>
        <v>0</v>
      </c>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37"/>
      <c r="B24" s="952"/>
      <c r="C24" s="1344"/>
      <c r="D24" s="1346"/>
      <c r="E24" s="1348"/>
      <c r="F24" s="721">
        <f>'第4号様式別紙2-1（臨床研修（医師）実績報告）附表 A2'!W35</f>
        <v>0</v>
      </c>
      <c r="G24" s="721">
        <f>'第4号様式別紙2-1（臨床研修（医師）実績報告）附表 A2'!X35</f>
        <v>0</v>
      </c>
      <c r="H24" s="721">
        <f>'第4号様式別紙2-1（臨床研修（医師）実績報告）附表 A2'!Y35</f>
        <v>0</v>
      </c>
      <c r="I24" s="721">
        <f>'第4号様式別紙2-1（臨床研修（医師）実績報告）附表 A2'!Z35</f>
        <v>0</v>
      </c>
      <c r="J24" s="721">
        <f>'第4号様式別紙2-1（臨床研修（医師）実績報告）附表 A2'!AA35</f>
        <v>0</v>
      </c>
      <c r="K24" s="721">
        <f>'第4号様式別紙2-1（臨床研修（医師）実績報告）附表 A2'!AB35</f>
        <v>0</v>
      </c>
      <c r="L24" s="721">
        <f>'第4号様式別紙2-1（臨床研修（医師）実績報告）附表 A2'!AC35</f>
        <v>0</v>
      </c>
      <c r="M24" s="721">
        <f>'第4号様式別紙2-1（臨床研修（医師）実績報告）附表 A2'!AD35</f>
        <v>0</v>
      </c>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19" t="s">
        <v>266</v>
      </c>
      <c r="B26" s="920"/>
      <c r="C26" s="921"/>
      <c r="D26" s="922" t="s">
        <v>246</v>
      </c>
      <c r="E26" s="922"/>
      <c r="F26" s="922"/>
      <c r="G26" s="922"/>
      <c r="H26" s="922" t="s">
        <v>247</v>
      </c>
      <c r="I26" s="922"/>
      <c r="J26" s="922"/>
      <c r="K26" s="922"/>
      <c r="L26" s="239"/>
      <c r="M26" s="919" t="s">
        <v>267</v>
      </c>
      <c r="N26" s="920"/>
      <c r="O26" s="921"/>
      <c r="P26" s="922" t="s">
        <v>246</v>
      </c>
      <c r="Q26" s="922"/>
      <c r="R26" s="922"/>
      <c r="S26" s="922"/>
      <c r="T26" s="922" t="s">
        <v>247</v>
      </c>
      <c r="U26" s="922"/>
      <c r="V26" s="922"/>
      <c r="W26" s="922"/>
    </row>
    <row r="27" spans="1:27" ht="24.75" customHeight="1">
      <c r="A27" s="941" t="s">
        <v>256</v>
      </c>
      <c r="B27" s="944" t="s">
        <v>248</v>
      </c>
      <c r="C27" s="918"/>
      <c r="D27" s="226" t="s">
        <v>166</v>
      </c>
      <c r="E27" s="1341">
        <f>'第4号様式別紙2-1（臨床研修（医師）実績報告）附表 A2'!AH37</f>
        <v>0</v>
      </c>
      <c r="F27" s="1341"/>
      <c r="G27" s="227" t="s">
        <v>249</v>
      </c>
      <c r="H27" s="228" t="s">
        <v>250</v>
      </c>
      <c r="I27" s="1341">
        <f>'第4号様式別紙2-1（臨床研修（医師）実績報告）附表 A2'!AI37</f>
        <v>0</v>
      </c>
      <c r="J27" s="1341"/>
      <c r="K27" s="227" t="s">
        <v>249</v>
      </c>
      <c r="L27" s="239"/>
      <c r="M27" s="945" t="s">
        <v>256</v>
      </c>
      <c r="N27" s="917" t="s">
        <v>248</v>
      </c>
      <c r="O27" s="918"/>
      <c r="P27" s="226" t="s">
        <v>261</v>
      </c>
      <c r="Q27" s="1341">
        <f>'第4号様式別紙2-1（臨床研修（医師）実績報告）附表 A2'!AH44</f>
        <v>0</v>
      </c>
      <c r="R27" s="1341"/>
      <c r="S27" s="227" t="s">
        <v>249</v>
      </c>
      <c r="T27" s="228" t="s">
        <v>265</v>
      </c>
      <c r="U27" s="1341">
        <f>'第4号様式別紙2-1（臨床研修（医師）実績報告）附表 A2'!AI44</f>
        <v>0</v>
      </c>
      <c r="V27" s="1341"/>
      <c r="W27" s="227" t="s">
        <v>249</v>
      </c>
    </row>
    <row r="28" spans="1:27" ht="24.9" customHeight="1">
      <c r="A28" s="942"/>
      <c r="B28" s="949" t="s">
        <v>251</v>
      </c>
      <c r="C28" s="909"/>
      <c r="D28" s="951" t="s">
        <v>171</v>
      </c>
      <c r="E28" s="904" t="s">
        <v>252</v>
      </c>
      <c r="F28" s="904"/>
      <c r="G28" s="905"/>
      <c r="H28" s="948" t="s">
        <v>172</v>
      </c>
      <c r="I28" s="904" t="s">
        <v>253</v>
      </c>
      <c r="J28" s="904"/>
      <c r="K28" s="905"/>
      <c r="M28" s="946"/>
      <c r="N28" s="908" t="s">
        <v>251</v>
      </c>
      <c r="O28" s="909"/>
      <c r="P28" s="951" t="s">
        <v>268</v>
      </c>
      <c r="Q28" s="904" t="s">
        <v>269</v>
      </c>
      <c r="R28" s="904"/>
      <c r="S28" s="905"/>
      <c r="T28" s="948" t="s">
        <v>270</v>
      </c>
      <c r="U28" s="904" t="s">
        <v>271</v>
      </c>
      <c r="V28" s="904"/>
      <c r="W28" s="905"/>
    </row>
    <row r="29" spans="1:27" ht="24.9" customHeight="1">
      <c r="A29" s="943"/>
      <c r="B29" s="950"/>
      <c r="C29" s="911"/>
      <c r="D29" s="913"/>
      <c r="E29" s="1342">
        <f>'第4号様式別紙2-1（臨床研修（医師）実績報告）附表 A2'!AH39</f>
        <v>0</v>
      </c>
      <c r="F29" s="1342"/>
      <c r="G29" s="232" t="s">
        <v>254</v>
      </c>
      <c r="H29" s="903"/>
      <c r="I29" s="1342">
        <f>'第4号様式別紙2-1（臨床研修（医師）実績報告）附表 A2'!AI39</f>
        <v>0</v>
      </c>
      <c r="J29" s="1342"/>
      <c r="K29" s="232" t="s">
        <v>254</v>
      </c>
      <c r="M29" s="947"/>
      <c r="N29" s="910"/>
      <c r="O29" s="911"/>
      <c r="P29" s="913"/>
      <c r="Q29" s="1342">
        <f>'第4号様式別紙2-1（臨床研修（医師）実績報告）附表 A2'!AH46</f>
        <v>0</v>
      </c>
      <c r="R29" s="1342"/>
      <c r="S29" s="232" t="s">
        <v>254</v>
      </c>
      <c r="T29" s="903"/>
      <c r="U29" s="1342">
        <f>'第4号様式別紙2-1（臨床研修（医師）実績報告）附表 A2'!AI46</f>
        <v>0</v>
      </c>
      <c r="V29" s="1342"/>
      <c r="W29" s="232" t="s">
        <v>254</v>
      </c>
    </row>
    <row r="30" spans="1:27" ht="23.25" customHeight="1">
      <c r="B30" s="153"/>
    </row>
    <row r="31" spans="1:27" ht="24.9" customHeight="1">
      <c r="A31" s="120" t="s">
        <v>272</v>
      </c>
      <c r="B31" s="153"/>
    </row>
    <row r="32" spans="1:27" ht="10.5" customHeight="1">
      <c r="A32" s="240"/>
    </row>
    <row r="33" spans="1:23" ht="24.9" customHeight="1">
      <c r="A33" s="923" t="s">
        <v>273</v>
      </c>
      <c r="B33" s="924"/>
      <c r="C33" s="925"/>
      <c r="D33" s="932" t="s">
        <v>226</v>
      </c>
      <c r="E33" s="932"/>
      <c r="F33" s="933" t="s">
        <v>227</v>
      </c>
      <c r="G33" s="933"/>
      <c r="H33" s="933"/>
      <c r="I33" s="933"/>
      <c r="J33" s="933"/>
      <c r="K33" s="933"/>
      <c r="L33" s="933"/>
      <c r="M33" s="933"/>
    </row>
    <row r="34" spans="1:23" ht="24.9" customHeight="1">
      <c r="A34" s="926"/>
      <c r="B34" s="927"/>
      <c r="C34" s="928"/>
      <c r="D34" s="932"/>
      <c r="E34" s="932"/>
      <c r="F34" s="934" t="s">
        <v>228</v>
      </c>
      <c r="G34" s="934"/>
      <c r="H34" s="934"/>
      <c r="I34" s="934"/>
      <c r="J34" s="934" t="s">
        <v>229</v>
      </c>
      <c r="K34" s="934"/>
      <c r="L34" s="934"/>
      <c r="M34" s="934"/>
    </row>
    <row r="35" spans="1:23" ht="24.9" customHeight="1">
      <c r="A35" s="929"/>
      <c r="B35" s="930"/>
      <c r="C35" s="931"/>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35" t="s">
        <v>236</v>
      </c>
      <c r="B36" s="626" t="s">
        <v>237</v>
      </c>
      <c r="C36" s="241">
        <f t="shared" ref="C36:E37" si="0">C8+C21</f>
        <v>0</v>
      </c>
      <c r="D36" s="242">
        <f t="shared" si="0"/>
        <v>0</v>
      </c>
      <c r="E36" s="243">
        <f t="shared" si="0"/>
        <v>0</v>
      </c>
      <c r="F36" s="99" t="s">
        <v>238</v>
      </c>
      <c r="G36" s="99" t="s">
        <v>239</v>
      </c>
      <c r="H36" s="99" t="s">
        <v>240</v>
      </c>
      <c r="I36" s="99" t="s">
        <v>241</v>
      </c>
      <c r="J36" s="99" t="s">
        <v>242</v>
      </c>
      <c r="K36" s="99" t="s">
        <v>243</v>
      </c>
      <c r="L36" s="99" t="s">
        <v>244</v>
      </c>
      <c r="M36" s="99" t="s">
        <v>170</v>
      </c>
    </row>
    <row r="37" spans="1:23" ht="24.9" customHeight="1">
      <c r="A37" s="936"/>
      <c r="B37" s="626"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6"/>
      <c r="B38" s="938" t="s">
        <v>257</v>
      </c>
      <c r="C38" s="939">
        <f>C23</f>
        <v>0</v>
      </c>
      <c r="D38" s="939">
        <f>D23</f>
        <v>0</v>
      </c>
      <c r="E38" s="939">
        <f>E23</f>
        <v>0</v>
      </c>
      <c r="F38" s="100" t="s">
        <v>258</v>
      </c>
      <c r="G38" s="101" t="s">
        <v>259</v>
      </c>
      <c r="H38" s="100" t="s">
        <v>260</v>
      </c>
      <c r="I38" s="101" t="s">
        <v>261</v>
      </c>
      <c r="J38" s="100" t="s">
        <v>262</v>
      </c>
      <c r="K38" s="101" t="s">
        <v>263</v>
      </c>
      <c r="L38" s="100" t="s">
        <v>264</v>
      </c>
      <c r="M38" s="102" t="s">
        <v>265</v>
      </c>
    </row>
    <row r="39" spans="1:23" ht="24.9" customHeight="1">
      <c r="A39" s="937"/>
      <c r="B39" s="938"/>
      <c r="C39" s="940"/>
      <c r="D39" s="940"/>
      <c r="E39" s="940"/>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19" t="s">
        <v>266</v>
      </c>
      <c r="B41" s="920"/>
      <c r="C41" s="921"/>
      <c r="D41" s="922" t="s">
        <v>246</v>
      </c>
      <c r="E41" s="922"/>
      <c r="F41" s="922"/>
      <c r="G41" s="922"/>
      <c r="H41" s="922" t="s">
        <v>247</v>
      </c>
      <c r="I41" s="922"/>
      <c r="J41" s="922"/>
      <c r="K41" s="922"/>
      <c r="M41" s="919" t="s">
        <v>267</v>
      </c>
      <c r="N41" s="920"/>
      <c r="O41" s="921"/>
      <c r="P41" s="922" t="s">
        <v>246</v>
      </c>
      <c r="Q41" s="922"/>
      <c r="R41" s="922"/>
      <c r="S41" s="922"/>
      <c r="T41" s="922" t="s">
        <v>247</v>
      </c>
      <c r="U41" s="922"/>
      <c r="V41" s="922"/>
      <c r="W41" s="922"/>
    </row>
    <row r="42" spans="1:23" ht="24.75" customHeight="1">
      <c r="A42" s="914" t="s">
        <v>236</v>
      </c>
      <c r="B42" s="917" t="s">
        <v>248</v>
      </c>
      <c r="C42" s="918"/>
      <c r="D42" s="226" t="s">
        <v>166</v>
      </c>
      <c r="E42" s="907">
        <f>I37</f>
        <v>0</v>
      </c>
      <c r="F42" s="907"/>
      <c r="G42" s="227" t="s">
        <v>249</v>
      </c>
      <c r="H42" s="228" t="s">
        <v>250</v>
      </c>
      <c r="I42" s="907">
        <f>M37</f>
        <v>0</v>
      </c>
      <c r="J42" s="907"/>
      <c r="K42" s="227" t="s">
        <v>249</v>
      </c>
      <c r="M42" s="914" t="s">
        <v>236</v>
      </c>
      <c r="N42" s="917" t="s">
        <v>248</v>
      </c>
      <c r="O42" s="918"/>
      <c r="P42" s="226" t="s">
        <v>261</v>
      </c>
      <c r="Q42" s="907">
        <f>I39</f>
        <v>0</v>
      </c>
      <c r="R42" s="907"/>
      <c r="S42" s="227" t="s">
        <v>249</v>
      </c>
      <c r="T42" s="228" t="s">
        <v>265</v>
      </c>
      <c r="U42" s="907">
        <f>M39</f>
        <v>0</v>
      </c>
      <c r="V42" s="907"/>
      <c r="W42" s="227" t="s">
        <v>249</v>
      </c>
    </row>
    <row r="43" spans="1:23" ht="24.9" customHeight="1">
      <c r="A43" s="915"/>
      <c r="B43" s="908" t="s">
        <v>251</v>
      </c>
      <c r="C43" s="909"/>
      <c r="D43" s="912" t="s">
        <v>171</v>
      </c>
      <c r="E43" s="904" t="s">
        <v>252</v>
      </c>
      <c r="F43" s="904"/>
      <c r="G43" s="905"/>
      <c r="H43" s="902" t="s">
        <v>172</v>
      </c>
      <c r="I43" s="904" t="s">
        <v>253</v>
      </c>
      <c r="J43" s="904"/>
      <c r="K43" s="905"/>
      <c r="M43" s="915"/>
      <c r="N43" s="908" t="s">
        <v>251</v>
      </c>
      <c r="O43" s="909"/>
      <c r="P43" s="912" t="s">
        <v>268</v>
      </c>
      <c r="Q43" s="904" t="s">
        <v>269</v>
      </c>
      <c r="R43" s="904"/>
      <c r="S43" s="905"/>
      <c r="T43" s="902" t="s">
        <v>270</v>
      </c>
      <c r="U43" s="904" t="s">
        <v>271</v>
      </c>
      <c r="V43" s="904"/>
      <c r="W43" s="905"/>
    </row>
    <row r="44" spans="1:23" ht="24.9" customHeight="1">
      <c r="A44" s="916"/>
      <c r="B44" s="910"/>
      <c r="C44" s="911"/>
      <c r="D44" s="913"/>
      <c r="E44" s="906">
        <f>E14+E29</f>
        <v>0</v>
      </c>
      <c r="F44" s="906"/>
      <c r="G44" s="232" t="s">
        <v>254</v>
      </c>
      <c r="H44" s="903"/>
      <c r="I44" s="906">
        <f>I14+I29</f>
        <v>0</v>
      </c>
      <c r="J44" s="906"/>
      <c r="K44" s="232" t="s">
        <v>254</v>
      </c>
      <c r="M44" s="916"/>
      <c r="N44" s="910"/>
      <c r="O44" s="911"/>
      <c r="P44" s="913"/>
      <c r="Q44" s="906">
        <f>Q29</f>
        <v>0</v>
      </c>
      <c r="R44" s="906"/>
      <c r="S44" s="232" t="s">
        <v>254</v>
      </c>
      <c r="T44" s="903"/>
      <c r="U44" s="906">
        <f>U29</f>
        <v>0</v>
      </c>
      <c r="V44" s="906"/>
      <c r="W44" s="232" t="s">
        <v>254</v>
      </c>
    </row>
    <row r="45" spans="1:23" ht="24.9" customHeight="1">
      <c r="B45" s="153"/>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563775C9-9262-436D-8BE4-83C979C947C0}"/>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E91C-437D-46AC-917E-DECFDAA936BB}">
  <sheetPr>
    <tabColor rgb="FFFFC000"/>
    <pageSetUpPr fitToPage="1"/>
  </sheetPr>
  <dimension ref="A1:AL58"/>
  <sheetViews>
    <sheetView showZeros="0" view="pageBreakPreview" topLeftCell="A5" zoomScale="85" zoomScaleNormal="100" zoomScaleSheetLayoutView="85" workbookViewId="0">
      <selection activeCell="AB7" sqref="AB7"/>
    </sheetView>
  </sheetViews>
  <sheetFormatPr defaultColWidth="9" defaultRowHeight="15" customHeight="1"/>
  <cols>
    <col min="1" max="1" width="19.44140625" style="395" bestFit="1" customWidth="1"/>
    <col min="2" max="2" width="15.44140625" style="395" customWidth="1"/>
    <col min="3" max="3" width="13.109375" style="395" customWidth="1"/>
    <col min="4" max="6" width="9.332031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999" t="s">
        <v>274</v>
      </c>
      <c r="B1" s="999"/>
      <c r="C1" s="999"/>
      <c r="U1" s="455"/>
      <c r="V1" s="455"/>
    </row>
    <row r="2" spans="1:37" s="363" customFormat="1" ht="14.4">
      <c r="C2" s="454"/>
      <c r="U2" s="437"/>
      <c r="V2" s="396"/>
    </row>
    <row r="3" spans="1:37" ht="24.9" customHeight="1">
      <c r="C3" s="1000" t="s">
        <v>275</v>
      </c>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1001" t="s">
        <v>277</v>
      </c>
      <c r="B5" s="1001"/>
      <c r="C5" s="1001"/>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584"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584" t="s">
        <v>279</v>
      </c>
      <c r="B8" s="890"/>
      <c r="C8" s="891"/>
      <c r="D8" s="891"/>
      <c r="E8" s="891"/>
      <c r="F8" s="514" t="s">
        <v>280</v>
      </c>
      <c r="G8" s="550"/>
      <c r="H8" s="440"/>
      <c r="I8" s="1002" t="s">
        <v>281</v>
      </c>
      <c r="J8" s="1003"/>
      <c r="K8" s="1004"/>
      <c r="L8" s="1005"/>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996"/>
      <c r="C9" s="997"/>
      <c r="D9" s="997"/>
      <c r="E9" s="997"/>
      <c r="F9" s="997"/>
      <c r="G9" s="998"/>
      <c r="H9" s="440"/>
      <c r="I9" s="1002" t="s">
        <v>283</v>
      </c>
      <c r="J9" s="1003"/>
      <c r="K9" s="1002"/>
      <c r="L9" s="1003"/>
      <c r="M9" s="448"/>
      <c r="N9" s="447"/>
      <c r="O9" s="440"/>
      <c r="P9" s="440"/>
      <c r="Q9" s="440"/>
      <c r="S9" s="440"/>
      <c r="T9" s="438"/>
      <c r="U9" s="439"/>
      <c r="V9" s="439"/>
      <c r="W9" s="438"/>
      <c r="X9" s="438"/>
      <c r="Y9" s="438"/>
      <c r="Z9" s="438"/>
      <c r="AA9" s="438"/>
      <c r="AB9" s="438"/>
      <c r="AC9" s="438"/>
      <c r="AD9" s="438"/>
      <c r="AE9" s="438"/>
    </row>
    <row r="10" spans="1:37" ht="24.9" customHeight="1">
      <c r="A10" s="446"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14" t="s">
        <v>288</v>
      </c>
      <c r="D11" s="996"/>
      <c r="E11" s="997"/>
      <c r="F11" s="997"/>
      <c r="G11" s="998"/>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623"/>
      <c r="U12" s="437"/>
      <c r="W12" s="967"/>
      <c r="X12" s="967"/>
      <c r="Y12" s="967"/>
      <c r="Z12" s="967"/>
      <c r="AA12" s="967"/>
      <c r="AB12" s="967"/>
      <c r="AC12" s="967"/>
      <c r="AD12" s="967"/>
      <c r="AE12" s="967"/>
    </row>
    <row r="13" spans="1:37" ht="14.25" customHeight="1">
      <c r="A13" s="1349" t="s">
        <v>289</v>
      </c>
      <c r="B13" s="995" t="s">
        <v>290</v>
      </c>
      <c r="C13" s="995"/>
      <c r="D13" s="935" t="s">
        <v>291</v>
      </c>
      <c r="E13" s="977" t="s">
        <v>292</v>
      </c>
      <c r="F13" s="980" t="s">
        <v>280</v>
      </c>
      <c r="G13" s="980" t="s">
        <v>293</v>
      </c>
      <c r="H13" s="968" t="s">
        <v>294</v>
      </c>
      <c r="I13" s="985"/>
      <c r="J13" s="985"/>
      <c r="K13" s="985"/>
      <c r="L13" s="985"/>
      <c r="M13" s="985"/>
      <c r="N13" s="985"/>
      <c r="O13" s="985"/>
      <c r="P13" s="985"/>
      <c r="Q13" s="985"/>
      <c r="R13" s="985"/>
      <c r="S13" s="985"/>
      <c r="T13" s="985"/>
      <c r="U13" s="987" t="s">
        <v>226</v>
      </c>
      <c r="V13" s="988"/>
      <c r="W13" s="991" t="s">
        <v>227</v>
      </c>
      <c r="X13" s="991"/>
      <c r="Y13" s="991"/>
      <c r="Z13" s="991"/>
      <c r="AA13" s="991"/>
      <c r="AB13" s="991"/>
      <c r="AC13" s="991"/>
      <c r="AD13" s="991"/>
      <c r="AE13" s="992" t="s">
        <v>295</v>
      </c>
    </row>
    <row r="14" spans="1:37" ht="13.5" customHeight="1">
      <c r="A14" s="1349"/>
      <c r="B14" s="995"/>
      <c r="C14" s="995"/>
      <c r="D14" s="936"/>
      <c r="E14" s="978"/>
      <c r="F14" s="1350"/>
      <c r="G14" s="983"/>
      <c r="H14" s="970"/>
      <c r="I14" s="986"/>
      <c r="J14" s="986"/>
      <c r="K14" s="986"/>
      <c r="L14" s="986"/>
      <c r="M14" s="986"/>
      <c r="N14" s="986"/>
      <c r="O14" s="986"/>
      <c r="P14" s="986"/>
      <c r="Q14" s="986"/>
      <c r="R14" s="986"/>
      <c r="S14" s="986"/>
      <c r="T14" s="986"/>
      <c r="U14" s="989"/>
      <c r="V14" s="990"/>
      <c r="W14" s="995" t="s">
        <v>228</v>
      </c>
      <c r="X14" s="995"/>
      <c r="Y14" s="995"/>
      <c r="Z14" s="995"/>
      <c r="AA14" s="995" t="s">
        <v>229</v>
      </c>
      <c r="AB14" s="995"/>
      <c r="AC14" s="995"/>
      <c r="AD14" s="995"/>
      <c r="AE14" s="993"/>
      <c r="AI14" s="517" t="s">
        <v>296</v>
      </c>
      <c r="AJ14" s="517" t="s">
        <v>297</v>
      </c>
      <c r="AK14" s="517" t="s">
        <v>298</v>
      </c>
    </row>
    <row r="15" spans="1:37" ht="38.1" customHeight="1">
      <c r="A15" s="1349"/>
      <c r="B15" s="995"/>
      <c r="C15" s="995"/>
      <c r="D15" s="937"/>
      <c r="E15" s="979"/>
      <c r="F15" s="1351"/>
      <c r="G15" s="984"/>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94"/>
      <c r="AI15" s="515" t="str">
        <f>IF(G8="第３種","○","×")</f>
        <v>×</v>
      </c>
      <c r="AJ15" s="515" t="str">
        <f>IF(G8="第４種","○","×")</f>
        <v>×</v>
      </c>
      <c r="AK15" s="515" t="str">
        <f>IF(G8="第５種","○","×")</f>
        <v>×</v>
      </c>
    </row>
    <row r="16" spans="1:37" ht="24.9" customHeight="1" thickBot="1">
      <c r="A16" s="1006"/>
      <c r="B16" s="1008"/>
      <c r="C16" s="1009"/>
      <c r="D16" s="1012"/>
      <c r="E16" s="1012"/>
      <c r="F16" s="1012"/>
      <c r="G16" s="426" t="s">
        <v>237</v>
      </c>
      <c r="H16" s="425"/>
      <c r="I16" s="425"/>
      <c r="J16" s="425"/>
      <c r="K16" s="425"/>
      <c r="L16" s="425"/>
      <c r="M16" s="425"/>
      <c r="N16" s="425"/>
      <c r="O16" s="425"/>
      <c r="P16" s="425"/>
      <c r="Q16" s="425"/>
      <c r="R16" s="425"/>
      <c r="S16" s="425"/>
      <c r="T16" s="424">
        <f>COUNTA(H16:S16)</f>
        <v>0</v>
      </c>
      <c r="U16" s="423"/>
      <c r="V16" s="422"/>
      <c r="W16" s="1014"/>
      <c r="X16" s="1014"/>
      <c r="Y16" s="1014"/>
      <c r="Z16" s="1014"/>
      <c r="AA16" s="1014"/>
      <c r="AB16" s="1014"/>
      <c r="AC16" s="1014"/>
      <c r="AD16" s="1014"/>
      <c r="AE16" s="1015"/>
    </row>
    <row r="17" spans="1:36" ht="24.9" customHeight="1" thickBot="1">
      <c r="A17" s="1007"/>
      <c r="B17" s="1010"/>
      <c r="C17" s="1011"/>
      <c r="D17" s="1013"/>
      <c r="E17" s="1013"/>
      <c r="F17" s="1013"/>
      <c r="G17" s="432" t="s">
        <v>245</v>
      </c>
      <c r="H17" s="420"/>
      <c r="I17" s="420"/>
      <c r="J17" s="420"/>
      <c r="K17" s="420"/>
      <c r="L17" s="420"/>
      <c r="M17" s="420"/>
      <c r="N17" s="420"/>
      <c r="O17" s="420"/>
      <c r="P17" s="420"/>
      <c r="Q17" s="420"/>
      <c r="R17" s="420"/>
      <c r="S17" s="420"/>
      <c r="T17" s="428">
        <f>SUM(H17:S17)</f>
        <v>0</v>
      </c>
      <c r="U17" s="427"/>
      <c r="V17" s="518"/>
      <c r="W17" s="1014"/>
      <c r="X17" s="1014"/>
      <c r="Y17" s="1014"/>
      <c r="Z17" s="1014"/>
      <c r="AA17" s="1014"/>
      <c r="AB17" s="1014"/>
      <c r="AC17" s="1014"/>
      <c r="AD17" s="1014"/>
      <c r="AE17" s="1016"/>
      <c r="AJ17" s="516" t="str">
        <f>IF(COUNTIF(AI15:AK15,"○"),"入力不可","入力可")</f>
        <v>入力可</v>
      </c>
    </row>
    <row r="18" spans="1:36" ht="24.9" customHeight="1">
      <c r="A18" s="1006"/>
      <c r="B18" s="1008"/>
      <c r="C18" s="1009"/>
      <c r="D18" s="1012"/>
      <c r="E18" s="1017"/>
      <c r="F18" s="1012"/>
      <c r="G18" s="426" t="s">
        <v>237</v>
      </c>
      <c r="H18" s="425"/>
      <c r="I18" s="425"/>
      <c r="J18" s="425"/>
      <c r="K18" s="425"/>
      <c r="L18" s="425"/>
      <c r="M18" s="425"/>
      <c r="N18" s="425"/>
      <c r="O18" s="425"/>
      <c r="P18" s="425"/>
      <c r="Q18" s="425"/>
      <c r="R18" s="425"/>
      <c r="S18" s="425"/>
      <c r="T18" s="424">
        <f>COUNTA(H18:S18)</f>
        <v>0</v>
      </c>
      <c r="U18" s="423"/>
      <c r="V18" s="422"/>
      <c r="W18" s="1014"/>
      <c r="X18" s="1014"/>
      <c r="Y18" s="1014"/>
      <c r="Z18" s="1014"/>
      <c r="AA18" s="1014"/>
      <c r="AB18" s="1014"/>
      <c r="AC18" s="1014"/>
      <c r="AD18" s="1014"/>
      <c r="AE18" s="1015"/>
    </row>
    <row r="19" spans="1:36" ht="24.9" customHeight="1" thickBot="1">
      <c r="A19" s="1007"/>
      <c r="B19" s="1010"/>
      <c r="C19" s="1011"/>
      <c r="D19" s="1013"/>
      <c r="E19" s="1018"/>
      <c r="F19" s="1013"/>
      <c r="G19" s="432" t="s">
        <v>245</v>
      </c>
      <c r="H19" s="420"/>
      <c r="I19" s="431"/>
      <c r="J19" s="420"/>
      <c r="K19" s="420"/>
      <c r="L19" s="420"/>
      <c r="M19" s="420"/>
      <c r="N19" s="420"/>
      <c r="O19" s="420"/>
      <c r="P19" s="420"/>
      <c r="Q19" s="420"/>
      <c r="R19" s="420"/>
      <c r="S19" s="420"/>
      <c r="T19" s="428">
        <f>SUM(H19:S19)</f>
        <v>0</v>
      </c>
      <c r="U19" s="427"/>
      <c r="V19" s="427"/>
      <c r="W19" s="1014"/>
      <c r="X19" s="1014"/>
      <c r="Y19" s="1014"/>
      <c r="Z19" s="1014"/>
      <c r="AA19" s="1014"/>
      <c r="AB19" s="1014"/>
      <c r="AC19" s="1014"/>
      <c r="AD19" s="1014"/>
      <c r="AE19" s="1016"/>
    </row>
    <row r="20" spans="1:36" ht="24.9" customHeight="1" thickBot="1">
      <c r="A20" s="1006"/>
      <c r="B20" s="1008"/>
      <c r="C20" s="1009"/>
      <c r="D20" s="1012"/>
      <c r="E20" s="1017"/>
      <c r="F20" s="1012"/>
      <c r="G20" s="430" t="s">
        <v>237</v>
      </c>
      <c r="H20" s="425"/>
      <c r="I20" s="425"/>
      <c r="J20" s="425"/>
      <c r="K20" s="425"/>
      <c r="L20" s="425"/>
      <c r="M20" s="425"/>
      <c r="N20" s="425"/>
      <c r="O20" s="425"/>
      <c r="P20" s="425"/>
      <c r="Q20" s="425"/>
      <c r="R20" s="425"/>
      <c r="S20" s="425"/>
      <c r="T20" s="424">
        <f>COUNTA(H20:S20)</f>
        <v>0</v>
      </c>
      <c r="U20" s="423"/>
      <c r="V20" s="422"/>
      <c r="W20" s="1014"/>
      <c r="X20" s="1014"/>
      <c r="Y20" s="1014"/>
      <c r="Z20" s="1014"/>
      <c r="AA20" s="1014"/>
      <c r="AB20" s="1014"/>
      <c r="AC20" s="1014"/>
      <c r="AD20" s="1014"/>
      <c r="AE20" s="1015"/>
      <c r="AI20" s="521" t="s">
        <v>313</v>
      </c>
      <c r="AJ20" s="520" t="s">
        <v>314</v>
      </c>
    </row>
    <row r="21" spans="1:36" ht="24.9" customHeight="1" thickBot="1">
      <c r="A21" s="1007"/>
      <c r="B21" s="1010"/>
      <c r="C21" s="1011"/>
      <c r="D21" s="1013"/>
      <c r="E21" s="1018"/>
      <c r="F21" s="1013"/>
      <c r="G21" s="429" t="s">
        <v>245</v>
      </c>
      <c r="H21" s="420"/>
      <c r="I21" s="420"/>
      <c r="J21" s="420"/>
      <c r="K21" s="420"/>
      <c r="L21" s="420"/>
      <c r="M21" s="420"/>
      <c r="N21" s="420"/>
      <c r="O21" s="420"/>
      <c r="P21" s="420"/>
      <c r="Q21" s="420"/>
      <c r="R21" s="420"/>
      <c r="S21" s="420"/>
      <c r="T21" s="428">
        <f>SUM(H21:S21)</f>
        <v>0</v>
      </c>
      <c r="U21" s="427"/>
      <c r="V21" s="427"/>
      <c r="W21" s="1014"/>
      <c r="X21" s="1014"/>
      <c r="Y21" s="1014"/>
      <c r="Z21" s="1014"/>
      <c r="AA21" s="1014"/>
      <c r="AB21" s="1014"/>
      <c r="AC21" s="1014"/>
      <c r="AD21" s="1014"/>
      <c r="AE21" s="1016"/>
      <c r="AI21" s="522">
        <f>X27</f>
        <v>0</v>
      </c>
      <c r="AJ21" s="519">
        <f>AB27</f>
        <v>0</v>
      </c>
    </row>
    <row r="22" spans="1:36" ht="24.9" customHeight="1" thickBot="1">
      <c r="A22" s="1006"/>
      <c r="B22" s="1008"/>
      <c r="C22" s="1009"/>
      <c r="D22" s="1012"/>
      <c r="E22" s="1017"/>
      <c r="F22" s="1012"/>
      <c r="G22" s="426" t="s">
        <v>237</v>
      </c>
      <c r="H22" s="425"/>
      <c r="I22" s="425"/>
      <c r="J22" s="425"/>
      <c r="K22" s="425"/>
      <c r="L22" s="425"/>
      <c r="M22" s="425"/>
      <c r="N22" s="425"/>
      <c r="O22" s="425"/>
      <c r="P22" s="425"/>
      <c r="Q22" s="425"/>
      <c r="R22" s="425"/>
      <c r="S22" s="425"/>
      <c r="T22" s="424">
        <f>COUNTA(H22:S22)</f>
        <v>0</v>
      </c>
      <c r="U22" s="423"/>
      <c r="V22" s="422"/>
      <c r="W22" s="1014"/>
      <c r="X22" s="1014"/>
      <c r="Y22" s="1014"/>
      <c r="Z22" s="1014"/>
      <c r="AA22" s="1014"/>
      <c r="AB22" s="1014"/>
      <c r="AC22" s="1014"/>
      <c r="AD22" s="1014"/>
      <c r="AE22" s="1015"/>
      <c r="AI22" s="521" t="s">
        <v>315</v>
      </c>
      <c r="AJ22" s="520" t="s">
        <v>316</v>
      </c>
    </row>
    <row r="23" spans="1:36" ht="24.9" customHeight="1" thickBot="1">
      <c r="A23" s="1007"/>
      <c r="B23" s="1010"/>
      <c r="C23" s="1011"/>
      <c r="D23" s="1013"/>
      <c r="E23" s="1018"/>
      <c r="F23" s="1013"/>
      <c r="G23" s="421" t="s">
        <v>245</v>
      </c>
      <c r="H23" s="420"/>
      <c r="I23" s="420"/>
      <c r="J23" s="420"/>
      <c r="K23" s="420"/>
      <c r="L23" s="420"/>
      <c r="M23" s="420"/>
      <c r="N23" s="420"/>
      <c r="O23" s="420"/>
      <c r="P23" s="419"/>
      <c r="Q23" s="419"/>
      <c r="R23" s="419"/>
      <c r="S23" s="419"/>
      <c r="T23" s="418">
        <f>SUM(H23:S23)</f>
        <v>0</v>
      </c>
      <c r="U23" s="417"/>
      <c r="V23" s="417"/>
      <c r="W23" s="1019"/>
      <c r="X23" s="1019"/>
      <c r="Y23" s="1019"/>
      <c r="Z23" s="1019"/>
      <c r="AA23" s="1019"/>
      <c r="AB23" s="1019"/>
      <c r="AC23" s="1019"/>
      <c r="AD23" s="1019"/>
      <c r="AE23" s="1016"/>
      <c r="AI23" s="522">
        <f>X29</f>
        <v>0</v>
      </c>
      <c r="AJ23" s="523">
        <f>AB29</f>
        <v>0</v>
      </c>
    </row>
    <row r="24" spans="1:36" ht="20.100000000000001" customHeight="1">
      <c r="F24" s="624"/>
      <c r="G24" s="410"/>
      <c r="H24" s="409"/>
      <c r="I24" s="409"/>
      <c r="J24" s="409"/>
      <c r="K24" s="409"/>
      <c r="L24" s="409"/>
      <c r="M24" s="409"/>
      <c r="N24" s="409"/>
      <c r="O24" s="409"/>
      <c r="P24" s="1021" t="s">
        <v>236</v>
      </c>
      <c r="Q24" s="1022"/>
      <c r="R24" s="1025" t="s">
        <v>237</v>
      </c>
      <c r="S24" s="1025"/>
      <c r="T24" s="416">
        <f t="shared" ref="T24:V25" si="0">T16+T18+T20+T22</f>
        <v>0</v>
      </c>
      <c r="U24" s="415">
        <f t="shared" si="0"/>
        <v>0</v>
      </c>
      <c r="V24" s="415">
        <f t="shared" si="0"/>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624"/>
      <c r="G25" s="410"/>
      <c r="H25" s="409"/>
      <c r="I25" s="409"/>
      <c r="J25" s="409"/>
      <c r="K25" s="409"/>
      <c r="L25" s="409"/>
      <c r="M25" s="409"/>
      <c r="N25" s="409"/>
      <c r="O25" s="409"/>
      <c r="P25" s="1023"/>
      <c r="Q25" s="1024"/>
      <c r="R25" s="1026" t="s">
        <v>245</v>
      </c>
      <c r="S25" s="1026"/>
      <c r="T25" s="408">
        <f t="shared" si="0"/>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1030" t="s">
        <v>317</v>
      </c>
      <c r="B27" s="1030"/>
      <c r="C27" s="1030"/>
      <c r="D27" s="1030"/>
      <c r="E27" s="1030"/>
      <c r="F27" s="1030"/>
      <c r="G27" s="1030"/>
      <c r="H27" s="1030"/>
      <c r="I27" s="1030"/>
      <c r="J27" s="1030"/>
      <c r="K27" s="1030"/>
      <c r="L27" s="1030"/>
      <c r="M27" s="1030"/>
      <c r="N27" s="1030"/>
      <c r="O27" s="1030"/>
      <c r="T27" s="1027" t="s">
        <v>318</v>
      </c>
      <c r="U27" s="1028"/>
      <c r="V27" s="1029"/>
      <c r="W27" s="402" t="s">
        <v>166</v>
      </c>
      <c r="X27" s="1020">
        <f>Z25</f>
        <v>0</v>
      </c>
      <c r="Y27" s="1020"/>
      <c r="Z27" s="400" t="s">
        <v>249</v>
      </c>
      <c r="AA27" s="401" t="s">
        <v>250</v>
      </c>
      <c r="AB27" s="1020">
        <f>AD25</f>
        <v>0</v>
      </c>
      <c r="AC27" s="1020"/>
      <c r="AD27" s="400" t="s">
        <v>249</v>
      </c>
    </row>
    <row r="28" spans="1:36" ht="25.5" customHeight="1">
      <c r="A28" s="1030"/>
      <c r="B28" s="1030"/>
      <c r="C28" s="1030"/>
      <c r="D28" s="1030"/>
      <c r="E28" s="1030"/>
      <c r="F28" s="1030"/>
      <c r="G28" s="1030"/>
      <c r="H28" s="1030"/>
      <c r="I28" s="1030"/>
      <c r="J28" s="1030"/>
      <c r="K28" s="1030"/>
      <c r="L28" s="1030"/>
      <c r="M28" s="1030"/>
      <c r="N28" s="1030"/>
      <c r="O28" s="1030"/>
      <c r="T28" s="1031" t="s">
        <v>319</v>
      </c>
      <c r="U28" s="1032"/>
      <c r="V28" s="1033"/>
      <c r="W28" s="1037" t="s">
        <v>171</v>
      </c>
      <c r="X28" s="1039" t="s">
        <v>252</v>
      </c>
      <c r="Y28" s="1039"/>
      <c r="Z28" s="1040"/>
      <c r="AA28" s="1041" t="s">
        <v>172</v>
      </c>
      <c r="AB28" s="1039" t="s">
        <v>253</v>
      </c>
      <c r="AC28" s="1039"/>
      <c r="AD28" s="1040"/>
    </row>
    <row r="29" spans="1:36" ht="45" customHeight="1">
      <c r="A29" s="1030"/>
      <c r="B29" s="1030"/>
      <c r="C29" s="1030"/>
      <c r="D29" s="1030"/>
      <c r="E29" s="1030"/>
      <c r="F29" s="1030"/>
      <c r="G29" s="1030"/>
      <c r="H29" s="1030"/>
      <c r="I29" s="1030"/>
      <c r="J29" s="1030"/>
      <c r="K29" s="1030"/>
      <c r="L29" s="1030"/>
      <c r="M29" s="1030"/>
      <c r="N29" s="1030"/>
      <c r="O29" s="1030"/>
      <c r="T29" s="1034"/>
      <c r="U29" s="1035"/>
      <c r="V29" s="1036"/>
      <c r="W29" s="1038"/>
      <c r="X29" s="1043">
        <f>W25+(X25*2)+(Y25*3)</f>
        <v>0</v>
      </c>
      <c r="Y29" s="1043"/>
      <c r="Z29" s="399" t="s">
        <v>254</v>
      </c>
      <c r="AA29" s="1042"/>
      <c r="AB29" s="1043">
        <f>AA25+(AB25*2)+(AC25*3)</f>
        <v>0</v>
      </c>
      <c r="AC29" s="1043"/>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A1:C1"/>
    <mergeCell ref="C3:AE3"/>
    <mergeCell ref="A5:C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4"/>
  <conditionalFormatting sqref="A16:B16 A18:B18 A20:B20 A22:B22">
    <cfRule type="containsBlanks" dxfId="67" priority="4" stopIfTrue="1">
      <formula>LEN(TRIM(A16))=0</formula>
    </cfRule>
  </conditionalFormatting>
  <conditionalFormatting sqref="B7:B8 F8:G8 B9:G9 F10 D16:F23 U16:V23">
    <cfRule type="containsBlanks" dxfId="66" priority="5" stopIfTrue="1">
      <formula>LEN(TRIM(B7))=0</formula>
    </cfRule>
  </conditionalFormatting>
  <conditionalFormatting sqref="B10:B11 D10:D11">
    <cfRule type="containsBlanks" dxfId="65" priority="3" stopIfTrue="1">
      <formula>LEN(TRIM(B10))=0</formula>
    </cfRule>
  </conditionalFormatting>
  <conditionalFormatting sqref="H16:S23 W16:AD23">
    <cfRule type="containsBlanks" dxfId="64" priority="2">
      <formula>LEN(TRIM(H16))=0</formula>
    </cfRule>
  </conditionalFormatting>
  <conditionalFormatting sqref="K8:L9">
    <cfRule type="expression" dxfId="63" priority="1">
      <formula>IF($AJ$17="入力不可",TRUE,FALSE)</formula>
    </cfRule>
  </conditionalFormatting>
  <dataValidations count="6">
    <dataValidation type="custom" allowBlank="1" showInputMessage="1" showErrorMessage="1" errorTitle="!入力不要！" error="地域種別が第３種、第４種及び第５種に該当する場合は入力不要です。" sqref="K8:L8" xr:uid="{C99B5687-E196-4BF2-AABE-3E5559937ABA}">
      <formula1>IF(AJ17="入力不可",FALSE,TRUE)</formula1>
    </dataValidation>
    <dataValidation type="list" allowBlank="1" showInputMessage="1" showErrorMessage="1" sqref="G8" xr:uid="{EDB4B3A8-D6AE-4CC3-9B70-189BB4594116}">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C45DB4F0-6F60-4C9F-81A5-BA385EB5A4B2}">
      <formula1>IF(AJ17="入力不可",FALSE,TRUE)</formula1>
    </dataValidation>
    <dataValidation type="list" allowBlank="1" showInputMessage="1" showErrorMessage="1" sqref="F16:F23" xr:uid="{83892812-FCC1-4271-B705-0FF32214BB68}">
      <formula1>"第1種,第2種,第3種,第4種,第5種"</formula1>
    </dataValidation>
    <dataValidation type="custom" allowBlank="1" showInputMessage="1" showErrorMessage="1" sqref="AH21" xr:uid="{913E2A1F-694A-481F-BE8A-B595D2A89EEA}">
      <formula1>IF($AJ$17="入力不可",FALSE,TRUE)</formula1>
    </dataValidation>
    <dataValidation type="list" allowBlank="1" showInputMessage="1" sqref="H20:S20 H22:S22 H18:S18 H16:S16" xr:uid="{40E07A03-C1AC-4617-9DB5-CAD25BD86E59}">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3BC7-5CF8-4516-AAE3-BA3E84EC145E}">
  <sheetPr>
    <tabColor rgb="FFFFC000"/>
    <pageSetUpPr fitToPage="1"/>
  </sheetPr>
  <dimension ref="A1:AK95"/>
  <sheetViews>
    <sheetView showZeros="0" view="pageBreakPreview" zoomScale="85" zoomScaleNormal="100" zoomScaleSheetLayoutView="85" workbookViewId="0">
      <selection activeCell="AB7" sqref="AB7"/>
    </sheetView>
  </sheetViews>
  <sheetFormatPr defaultColWidth="9" defaultRowHeight="15" customHeight="1"/>
  <cols>
    <col min="1" max="1" width="16.6640625" style="395" bestFit="1" customWidth="1"/>
    <col min="2" max="2" width="19.6640625" style="395" customWidth="1"/>
    <col min="3" max="3" width="13.6640625" style="395" customWidth="1"/>
    <col min="4" max="6" width="9.3320312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999" t="s">
        <v>320</v>
      </c>
      <c r="B1" s="999"/>
      <c r="C1" s="366"/>
      <c r="U1" s="455"/>
      <c r="V1" s="455"/>
    </row>
    <row r="2" spans="1:36" s="363" customFormat="1" ht="14.4">
      <c r="B2" s="454"/>
      <c r="C2" s="454"/>
      <c r="U2" s="437"/>
      <c r="V2" s="396"/>
    </row>
    <row r="3" spans="1:36" ht="24.9" customHeight="1">
      <c r="B3" s="1000" t="s">
        <v>275</v>
      </c>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1001" t="s">
        <v>321</v>
      </c>
      <c r="B5" s="1001"/>
      <c r="C5" s="589"/>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583"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583" t="s">
        <v>279</v>
      </c>
      <c r="B8" s="1048"/>
      <c r="C8" s="1048"/>
      <c r="D8" s="1048"/>
      <c r="E8" s="1048"/>
      <c r="F8" s="514" t="s">
        <v>280</v>
      </c>
      <c r="G8" s="514"/>
      <c r="H8" s="440"/>
      <c r="I8" s="1352" t="s">
        <v>281</v>
      </c>
      <c r="J8" s="1353"/>
      <c r="K8" s="1046"/>
      <c r="L8" s="1047"/>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48"/>
      <c r="C9" s="1048"/>
      <c r="D9" s="1048"/>
      <c r="E9" s="1048"/>
      <c r="F9" s="1048"/>
      <c r="G9" s="1048"/>
      <c r="H9" s="440"/>
      <c r="I9" s="1352" t="s">
        <v>283</v>
      </c>
      <c r="J9" s="1353"/>
      <c r="K9" s="1044"/>
      <c r="L9" s="1045"/>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997"/>
      <c r="E11" s="997"/>
      <c r="F11" s="997"/>
      <c r="G11" s="998"/>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623"/>
      <c r="C12" s="623"/>
      <c r="U12" s="437"/>
      <c r="W12" s="967"/>
      <c r="X12" s="967"/>
      <c r="Y12" s="967"/>
      <c r="Z12" s="967"/>
      <c r="AA12" s="967"/>
      <c r="AB12" s="967"/>
      <c r="AC12" s="967"/>
      <c r="AD12" s="967"/>
      <c r="AE12" s="967"/>
    </row>
    <row r="13" spans="1:36" ht="14.25" customHeight="1">
      <c r="A13" s="1349" t="s">
        <v>323</v>
      </c>
      <c r="B13" s="1349" t="s">
        <v>324</v>
      </c>
      <c r="C13" s="1349"/>
      <c r="D13" s="935" t="s">
        <v>291</v>
      </c>
      <c r="E13" s="977" t="s">
        <v>292</v>
      </c>
      <c r="F13" s="980" t="s">
        <v>280</v>
      </c>
      <c r="G13" s="980" t="s">
        <v>293</v>
      </c>
      <c r="H13" s="968" t="s">
        <v>294</v>
      </c>
      <c r="I13" s="985"/>
      <c r="J13" s="985"/>
      <c r="K13" s="985"/>
      <c r="L13" s="985"/>
      <c r="M13" s="985"/>
      <c r="N13" s="985"/>
      <c r="O13" s="985"/>
      <c r="P13" s="985"/>
      <c r="Q13" s="985"/>
      <c r="R13" s="985"/>
      <c r="S13" s="985"/>
      <c r="T13" s="985"/>
      <c r="U13" s="987" t="s">
        <v>226</v>
      </c>
      <c r="V13" s="988"/>
      <c r="W13" s="991" t="s">
        <v>227</v>
      </c>
      <c r="X13" s="991"/>
      <c r="Y13" s="991"/>
      <c r="Z13" s="991"/>
      <c r="AA13" s="991"/>
      <c r="AB13" s="991"/>
      <c r="AC13" s="991"/>
      <c r="AD13" s="991"/>
      <c r="AE13" s="992" t="s">
        <v>295</v>
      </c>
    </row>
    <row r="14" spans="1:36" ht="13.5" customHeight="1">
      <c r="A14" s="1349"/>
      <c r="B14" s="1349"/>
      <c r="C14" s="1349"/>
      <c r="D14" s="936"/>
      <c r="E14" s="978"/>
      <c r="F14" s="1350"/>
      <c r="G14" s="983"/>
      <c r="H14" s="970"/>
      <c r="I14" s="986"/>
      <c r="J14" s="986"/>
      <c r="K14" s="986"/>
      <c r="L14" s="986"/>
      <c r="M14" s="986"/>
      <c r="N14" s="986"/>
      <c r="O14" s="986"/>
      <c r="P14" s="986"/>
      <c r="Q14" s="986"/>
      <c r="R14" s="986"/>
      <c r="S14" s="986"/>
      <c r="T14" s="986"/>
      <c r="U14" s="989"/>
      <c r="V14" s="990"/>
      <c r="W14" s="995" t="s">
        <v>228</v>
      </c>
      <c r="X14" s="995"/>
      <c r="Y14" s="995"/>
      <c r="Z14" s="995"/>
      <c r="AA14" s="995" t="s">
        <v>229</v>
      </c>
      <c r="AB14" s="995"/>
      <c r="AC14" s="995"/>
      <c r="AD14" s="995"/>
      <c r="AE14" s="993"/>
      <c r="AH14" s="517" t="s">
        <v>296</v>
      </c>
      <c r="AI14" s="517" t="s">
        <v>297</v>
      </c>
      <c r="AJ14" s="517" t="s">
        <v>298</v>
      </c>
    </row>
    <row r="15" spans="1:36" ht="38.1" customHeight="1">
      <c r="A15" s="1349"/>
      <c r="B15" s="1349"/>
      <c r="C15" s="1349"/>
      <c r="D15" s="937"/>
      <c r="E15" s="979"/>
      <c r="F15" s="1351"/>
      <c r="G15" s="984"/>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94"/>
      <c r="AH15" s="515" t="str">
        <f>IF(G8="第３種","○","×")</f>
        <v>×</v>
      </c>
      <c r="AI15" s="515" t="str">
        <f>IF(G8="第４種","○","×")</f>
        <v>×</v>
      </c>
      <c r="AJ15" s="515" t="str">
        <f>IF(G8="第５種","○","×")</f>
        <v>×</v>
      </c>
    </row>
    <row r="16" spans="1:36" ht="24.9" customHeight="1" thickBot="1">
      <c r="A16" s="1053"/>
      <c r="B16" s="1008"/>
      <c r="C16" s="1009"/>
      <c r="D16" s="1012"/>
      <c r="E16" s="1012"/>
      <c r="F16" s="1012"/>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54"/>
      <c r="B17" s="1056"/>
      <c r="C17" s="1057"/>
      <c r="D17" s="1058"/>
      <c r="E17" s="1058"/>
      <c r="F17" s="1058"/>
      <c r="G17" s="480" t="s">
        <v>325</v>
      </c>
      <c r="H17" s="486"/>
      <c r="I17" s="486"/>
      <c r="J17" s="486"/>
      <c r="K17" s="486"/>
      <c r="L17" s="486"/>
      <c r="M17" s="486"/>
      <c r="N17" s="486"/>
      <c r="O17" s="486"/>
      <c r="P17" s="486"/>
      <c r="Q17" s="486"/>
      <c r="R17" s="486"/>
      <c r="S17" s="486"/>
      <c r="T17" s="478">
        <f>SUM(H17:S17)</f>
        <v>0</v>
      </c>
      <c r="U17" s="477"/>
      <c r="V17" s="476"/>
      <c r="W17" s="590"/>
      <c r="X17" s="590"/>
      <c r="Y17" s="590"/>
      <c r="Z17" s="590"/>
      <c r="AA17" s="590"/>
      <c r="AB17" s="590"/>
      <c r="AC17" s="590"/>
      <c r="AD17" s="590"/>
      <c r="AE17" s="468"/>
      <c r="AI17" s="540" t="str">
        <f>IF(COUNTIF(AH15:AJ15,"○"),"入力不可","入力可")</f>
        <v>入力可</v>
      </c>
    </row>
    <row r="18" spans="1:35" ht="24.9" customHeight="1">
      <c r="A18" s="1054"/>
      <c r="B18" s="1056"/>
      <c r="C18" s="1057"/>
      <c r="D18" s="1058"/>
      <c r="E18" s="1058"/>
      <c r="F18" s="1058"/>
      <c r="G18" s="475" t="s">
        <v>326</v>
      </c>
      <c r="H18" s="484"/>
      <c r="I18" s="485"/>
      <c r="J18" s="484"/>
      <c r="K18" s="484"/>
      <c r="L18" s="484"/>
      <c r="M18" s="484"/>
      <c r="N18" s="484"/>
      <c r="O18" s="484"/>
      <c r="P18" s="484"/>
      <c r="Q18" s="484"/>
      <c r="R18" s="484"/>
      <c r="S18" s="484"/>
      <c r="T18" s="472">
        <f>SUM(H18:S18)</f>
        <v>0</v>
      </c>
      <c r="U18" s="471"/>
      <c r="V18" s="470"/>
      <c r="W18" s="590"/>
      <c r="X18" s="590"/>
      <c r="Y18" s="590"/>
      <c r="Z18" s="590"/>
      <c r="AA18" s="590"/>
      <c r="AB18" s="590"/>
      <c r="AC18" s="590"/>
      <c r="AD18" s="590"/>
      <c r="AE18" s="468"/>
    </row>
    <row r="19" spans="1:35" ht="24.9" customHeight="1">
      <c r="A19" s="1055"/>
      <c r="B19" s="1010"/>
      <c r="C19" s="1011"/>
      <c r="D19" s="1013"/>
      <c r="E19" s="1013"/>
      <c r="F19" s="1013"/>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53"/>
      <c r="B20" s="1008"/>
      <c r="C20" s="1009"/>
      <c r="D20" s="1012"/>
      <c r="E20" s="1012"/>
      <c r="F20" s="1012"/>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54"/>
      <c r="B21" s="1056"/>
      <c r="C21" s="1057"/>
      <c r="D21" s="1058"/>
      <c r="E21" s="1058"/>
      <c r="F21" s="1058"/>
      <c r="G21" s="480" t="s">
        <v>325</v>
      </c>
      <c r="H21" s="486"/>
      <c r="I21" s="486"/>
      <c r="J21" s="486"/>
      <c r="K21" s="486"/>
      <c r="L21" s="486"/>
      <c r="M21" s="486"/>
      <c r="N21" s="486"/>
      <c r="O21" s="486"/>
      <c r="P21" s="486"/>
      <c r="Q21" s="486"/>
      <c r="R21" s="486"/>
      <c r="S21" s="486"/>
      <c r="T21" s="478">
        <f>SUM(H21:S21)</f>
        <v>0</v>
      </c>
      <c r="U21" s="477"/>
      <c r="V21" s="476"/>
      <c r="W21" s="590"/>
      <c r="X21" s="590"/>
      <c r="Y21" s="590"/>
      <c r="Z21" s="590"/>
      <c r="AA21" s="590"/>
      <c r="AB21" s="590"/>
      <c r="AC21" s="590"/>
      <c r="AD21" s="590"/>
      <c r="AE21" s="468"/>
    </row>
    <row r="22" spans="1:35" ht="24.9" customHeight="1">
      <c r="A22" s="1054"/>
      <c r="B22" s="1056"/>
      <c r="C22" s="1057"/>
      <c r="D22" s="1058"/>
      <c r="E22" s="1058"/>
      <c r="F22" s="1058"/>
      <c r="G22" s="475" t="s">
        <v>326</v>
      </c>
      <c r="H22" s="484"/>
      <c r="I22" s="485"/>
      <c r="J22" s="484"/>
      <c r="K22" s="484"/>
      <c r="L22" s="484"/>
      <c r="M22" s="484"/>
      <c r="N22" s="484"/>
      <c r="O22" s="484"/>
      <c r="P22" s="484"/>
      <c r="Q22" s="484"/>
      <c r="R22" s="484"/>
      <c r="S22" s="484"/>
      <c r="T22" s="472">
        <f>SUM(H22:S22)</f>
        <v>0</v>
      </c>
      <c r="U22" s="471"/>
      <c r="V22" s="470"/>
      <c r="W22" s="590"/>
      <c r="X22" s="590"/>
      <c r="Y22" s="590"/>
      <c r="Z22" s="590"/>
      <c r="AA22" s="590"/>
      <c r="AB22" s="590"/>
      <c r="AC22" s="590"/>
      <c r="AD22" s="590"/>
      <c r="AE22" s="468"/>
    </row>
    <row r="23" spans="1:35" ht="24.9" customHeight="1">
      <c r="A23" s="1055"/>
      <c r="B23" s="1010"/>
      <c r="C23" s="1011"/>
      <c r="D23" s="1013"/>
      <c r="E23" s="1013"/>
      <c r="F23" s="1013"/>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53"/>
      <c r="B24" s="1008"/>
      <c r="C24" s="1009"/>
      <c r="D24" s="1012"/>
      <c r="E24" s="1012"/>
      <c r="F24" s="1012"/>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54"/>
      <c r="B25" s="1056"/>
      <c r="C25" s="1057"/>
      <c r="D25" s="1058"/>
      <c r="E25" s="1058"/>
      <c r="F25" s="1058"/>
      <c r="G25" s="480" t="s">
        <v>325</v>
      </c>
      <c r="H25" s="486"/>
      <c r="I25" s="486"/>
      <c r="J25" s="486"/>
      <c r="K25" s="486"/>
      <c r="L25" s="486"/>
      <c r="M25" s="486"/>
      <c r="N25" s="486"/>
      <c r="O25" s="486"/>
      <c r="P25" s="486"/>
      <c r="Q25" s="486"/>
      <c r="R25" s="486"/>
      <c r="S25" s="486"/>
      <c r="T25" s="478">
        <f>SUM(H25:S25)</f>
        <v>0</v>
      </c>
      <c r="U25" s="477"/>
      <c r="V25" s="476"/>
      <c r="W25" s="590"/>
      <c r="X25" s="590"/>
      <c r="Y25" s="590"/>
      <c r="Z25" s="590"/>
      <c r="AA25" s="590"/>
      <c r="AB25" s="590"/>
      <c r="AC25" s="590"/>
      <c r="AD25" s="590"/>
      <c r="AE25" s="468"/>
    </row>
    <row r="26" spans="1:35" ht="24.9" customHeight="1">
      <c r="A26" s="1054"/>
      <c r="B26" s="1056"/>
      <c r="C26" s="1057"/>
      <c r="D26" s="1058"/>
      <c r="E26" s="1058"/>
      <c r="F26" s="1058"/>
      <c r="G26" s="475" t="s">
        <v>326</v>
      </c>
      <c r="H26" s="484"/>
      <c r="I26" s="485"/>
      <c r="J26" s="484"/>
      <c r="K26" s="484"/>
      <c r="L26" s="484"/>
      <c r="M26" s="484"/>
      <c r="N26" s="484"/>
      <c r="O26" s="484"/>
      <c r="P26" s="484"/>
      <c r="Q26" s="484"/>
      <c r="R26" s="484"/>
      <c r="S26" s="484"/>
      <c r="T26" s="472">
        <f>SUM(H26:S26)</f>
        <v>0</v>
      </c>
      <c r="U26" s="471"/>
      <c r="V26" s="470"/>
      <c r="W26" s="590"/>
      <c r="X26" s="590"/>
      <c r="Y26" s="590"/>
      <c r="Z26" s="590"/>
      <c r="AA26" s="590"/>
      <c r="AB26" s="590"/>
      <c r="AC26" s="590"/>
      <c r="AD26" s="590"/>
      <c r="AE26" s="468"/>
    </row>
    <row r="27" spans="1:35" ht="24.9" customHeight="1">
      <c r="A27" s="1055"/>
      <c r="B27" s="1010"/>
      <c r="C27" s="1011"/>
      <c r="D27" s="1013"/>
      <c r="E27" s="1013"/>
      <c r="F27" s="1013"/>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53"/>
      <c r="B28" s="1008"/>
      <c r="C28" s="1009"/>
      <c r="D28" s="1012"/>
      <c r="E28" s="1012"/>
      <c r="F28" s="1012"/>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54"/>
      <c r="B29" s="1056"/>
      <c r="C29" s="1057"/>
      <c r="D29" s="1058"/>
      <c r="E29" s="1058"/>
      <c r="F29" s="1058"/>
      <c r="G29" s="480" t="s">
        <v>325</v>
      </c>
      <c r="H29" s="479"/>
      <c r="I29" s="479"/>
      <c r="J29" s="479"/>
      <c r="K29" s="479"/>
      <c r="L29" s="479"/>
      <c r="M29" s="479"/>
      <c r="N29" s="479"/>
      <c r="O29" s="479"/>
      <c r="P29" s="479"/>
      <c r="Q29" s="479"/>
      <c r="R29" s="479"/>
      <c r="S29" s="479"/>
      <c r="T29" s="478">
        <f>SUM(H29:S29)</f>
        <v>0</v>
      </c>
      <c r="U29" s="477"/>
      <c r="V29" s="476"/>
      <c r="W29" s="590"/>
      <c r="X29" s="590"/>
      <c r="Y29" s="590"/>
      <c r="Z29" s="590"/>
      <c r="AA29" s="590"/>
      <c r="AB29" s="590"/>
      <c r="AC29" s="590"/>
      <c r="AD29" s="590"/>
      <c r="AE29" s="468"/>
    </row>
    <row r="30" spans="1:35" ht="24.9" customHeight="1">
      <c r="A30" s="1054"/>
      <c r="B30" s="1056"/>
      <c r="C30" s="1057"/>
      <c r="D30" s="1058"/>
      <c r="E30" s="1058"/>
      <c r="F30" s="1058"/>
      <c r="G30" s="475" t="s">
        <v>326</v>
      </c>
      <c r="H30" s="473"/>
      <c r="I30" s="474"/>
      <c r="J30" s="473"/>
      <c r="K30" s="473"/>
      <c r="L30" s="473"/>
      <c r="M30" s="473"/>
      <c r="N30" s="473"/>
      <c r="O30" s="473"/>
      <c r="P30" s="473"/>
      <c r="Q30" s="473"/>
      <c r="R30" s="473"/>
      <c r="S30" s="473"/>
      <c r="T30" s="472">
        <f>SUM(H30:S30)</f>
        <v>0</v>
      </c>
      <c r="U30" s="471"/>
      <c r="V30" s="470"/>
      <c r="W30" s="590"/>
      <c r="X30" s="590"/>
      <c r="Y30" s="590"/>
      <c r="Z30" s="590"/>
      <c r="AA30" s="590"/>
      <c r="AB30" s="590"/>
      <c r="AC30" s="590"/>
      <c r="AD30" s="590"/>
      <c r="AE30" s="468"/>
    </row>
    <row r="31" spans="1:35" ht="24.9" customHeight="1" thickBot="1">
      <c r="A31" s="1055"/>
      <c r="B31" s="1010"/>
      <c r="C31" s="1011"/>
      <c r="D31" s="1013"/>
      <c r="E31" s="1013"/>
      <c r="F31" s="1013"/>
      <c r="G31" s="591"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624"/>
      <c r="G32" s="410"/>
      <c r="H32" s="409"/>
      <c r="I32" s="409"/>
      <c r="J32" s="409"/>
      <c r="K32" s="409"/>
      <c r="L32" s="409"/>
      <c r="M32" s="409"/>
      <c r="N32" s="409"/>
      <c r="O32" s="409"/>
      <c r="P32" s="1070" t="s">
        <v>236</v>
      </c>
      <c r="Q32" s="1071"/>
      <c r="R32" s="1025" t="s">
        <v>237</v>
      </c>
      <c r="S32" s="1025"/>
      <c r="T32" s="529">
        <f t="shared" ref="T32:AD34" si="4">T16+T20+T24+T28</f>
        <v>0</v>
      </c>
      <c r="U32" s="530">
        <f t="shared" ref="U32:V34" si="5">U16+U20+U24+U28</f>
        <v>0</v>
      </c>
      <c r="V32" s="531">
        <f t="shared" si="5"/>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624"/>
      <c r="G33" s="410"/>
      <c r="H33" s="409"/>
      <c r="I33" s="409"/>
      <c r="J33" s="409"/>
      <c r="K33" s="409"/>
      <c r="L33" s="409"/>
      <c r="M33" s="409"/>
      <c r="N33" s="409"/>
      <c r="O33" s="409"/>
      <c r="P33" s="1072"/>
      <c r="Q33" s="993"/>
      <c r="R33" s="1059" t="s">
        <v>245</v>
      </c>
      <c r="S33" s="1059"/>
      <c r="T33" s="592">
        <f t="shared" si="4"/>
        <v>0</v>
      </c>
      <c r="U33" s="593">
        <f t="shared" si="5"/>
        <v>0</v>
      </c>
      <c r="V33" s="461">
        <f t="shared" si="5"/>
        <v>0</v>
      </c>
      <c r="W33" s="460">
        <f t="shared" si="4"/>
        <v>0</v>
      </c>
      <c r="X33" s="460">
        <f t="shared" si="4"/>
        <v>0</v>
      </c>
      <c r="Y33" s="460">
        <f t="shared" si="4"/>
        <v>0</v>
      </c>
      <c r="Z33" s="460">
        <f t="shared" si="4"/>
        <v>0</v>
      </c>
      <c r="AA33" s="460">
        <f t="shared" si="4"/>
        <v>0</v>
      </c>
      <c r="AB33" s="460">
        <f t="shared" si="4"/>
        <v>0</v>
      </c>
      <c r="AC33" s="460">
        <f t="shared" si="4"/>
        <v>0</v>
      </c>
      <c r="AD33" s="534">
        <f t="shared" si="4"/>
        <v>0</v>
      </c>
      <c r="AH33" s="538" t="s">
        <v>257</v>
      </c>
      <c r="AI33" s="539">
        <f>T34</f>
        <v>0</v>
      </c>
      <c r="AJ33" s="539">
        <f>U34</f>
        <v>0</v>
      </c>
      <c r="AK33" s="539">
        <f>V34</f>
        <v>0</v>
      </c>
    </row>
    <row r="34" spans="1:37" ht="20.100000000000001" customHeight="1">
      <c r="B34" s="412"/>
      <c r="C34" s="412"/>
      <c r="D34" s="403"/>
      <c r="E34" s="403"/>
      <c r="F34" s="624"/>
      <c r="G34" s="410"/>
      <c r="H34" s="409"/>
      <c r="I34" s="409"/>
      <c r="J34" s="409"/>
      <c r="K34" s="409"/>
      <c r="L34" s="409"/>
      <c r="M34" s="409"/>
      <c r="N34" s="409"/>
      <c r="O34" s="409"/>
      <c r="P34" s="1072"/>
      <c r="Q34" s="993"/>
      <c r="R34" s="1060" t="s">
        <v>327</v>
      </c>
      <c r="S34" s="1061"/>
      <c r="T34" s="1064">
        <f t="shared" si="4"/>
        <v>0</v>
      </c>
      <c r="U34" s="1066">
        <f t="shared" si="5"/>
        <v>0</v>
      </c>
      <c r="V34" s="1066">
        <f t="shared" si="5"/>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624"/>
      <c r="G35" s="410"/>
      <c r="H35" s="409"/>
      <c r="I35" s="409"/>
      <c r="J35" s="409"/>
      <c r="K35" s="409"/>
      <c r="L35" s="409"/>
      <c r="M35" s="409"/>
      <c r="N35" s="409"/>
      <c r="O35" s="409"/>
      <c r="P35" s="1073"/>
      <c r="Q35" s="1074"/>
      <c r="R35" s="1062"/>
      <c r="S35" s="1063"/>
      <c r="T35" s="1065"/>
      <c r="U35" s="1067"/>
      <c r="V35" s="1067"/>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624"/>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68" t="s">
        <v>266</v>
      </c>
      <c r="U37" s="1068"/>
      <c r="V37" s="1068"/>
      <c r="W37" s="1068"/>
      <c r="X37" s="1068"/>
      <c r="Y37" s="1068"/>
      <c r="Z37" s="1068"/>
      <c r="AA37" s="1068"/>
      <c r="AB37" s="1068"/>
      <c r="AC37" s="1068"/>
      <c r="AD37" s="1068"/>
      <c r="AH37" s="539">
        <f>X38</f>
        <v>0</v>
      </c>
      <c r="AI37" s="539">
        <f>AB38</f>
        <v>0</v>
      </c>
    </row>
    <row r="38" spans="1:37" ht="24.9" customHeight="1">
      <c r="A38" s="1069" t="s">
        <v>328</v>
      </c>
      <c r="B38" s="1069"/>
      <c r="C38" s="1069"/>
      <c r="D38" s="1069"/>
      <c r="E38" s="1069"/>
      <c r="F38" s="1069"/>
      <c r="G38" s="1069"/>
      <c r="H38" s="1069"/>
      <c r="I38" s="1069"/>
      <c r="J38" s="1069"/>
      <c r="K38" s="1069"/>
      <c r="L38" s="1069"/>
      <c r="M38" s="1069"/>
      <c r="N38" s="1069"/>
      <c r="O38" s="1069"/>
      <c r="P38" s="1069"/>
      <c r="Q38" s="1069"/>
      <c r="T38" s="1027" t="s">
        <v>318</v>
      </c>
      <c r="U38" s="1028"/>
      <c r="V38" s="1029"/>
      <c r="W38" s="402" t="s">
        <v>166</v>
      </c>
      <c r="X38" s="1020">
        <f>Z33</f>
        <v>0</v>
      </c>
      <c r="Y38" s="1020"/>
      <c r="Z38" s="400" t="s">
        <v>249</v>
      </c>
      <c r="AA38" s="401" t="s">
        <v>250</v>
      </c>
      <c r="AB38" s="1020">
        <f>AD33</f>
        <v>0</v>
      </c>
      <c r="AC38" s="1020"/>
      <c r="AD38" s="400" t="s">
        <v>249</v>
      </c>
      <c r="AH38" s="538" t="s">
        <v>315</v>
      </c>
      <c r="AI38" s="538" t="s">
        <v>316</v>
      </c>
    </row>
    <row r="39" spans="1:37" ht="24.9" customHeight="1">
      <c r="A39" s="1069"/>
      <c r="B39" s="1069"/>
      <c r="C39" s="1069"/>
      <c r="D39" s="1069"/>
      <c r="E39" s="1069"/>
      <c r="F39" s="1069"/>
      <c r="G39" s="1069"/>
      <c r="H39" s="1069"/>
      <c r="I39" s="1069"/>
      <c r="J39" s="1069"/>
      <c r="K39" s="1069"/>
      <c r="L39" s="1069"/>
      <c r="M39" s="1069"/>
      <c r="N39" s="1069"/>
      <c r="O39" s="1069"/>
      <c r="P39" s="1069"/>
      <c r="Q39" s="1069"/>
      <c r="T39" s="1031" t="s">
        <v>319</v>
      </c>
      <c r="U39" s="1032"/>
      <c r="V39" s="1033"/>
      <c r="W39" s="1037" t="s">
        <v>171</v>
      </c>
      <c r="X39" s="1039" t="s">
        <v>252</v>
      </c>
      <c r="Y39" s="1039"/>
      <c r="Z39" s="1040"/>
      <c r="AA39" s="1041" t="s">
        <v>172</v>
      </c>
      <c r="AB39" s="1039" t="s">
        <v>253</v>
      </c>
      <c r="AC39" s="1039"/>
      <c r="AD39" s="1040"/>
      <c r="AH39" s="539">
        <f>X40</f>
        <v>0</v>
      </c>
      <c r="AI39" s="539">
        <f>AB40</f>
        <v>0</v>
      </c>
    </row>
    <row r="40" spans="1:37" ht="24.9" customHeight="1">
      <c r="A40" s="1069"/>
      <c r="B40" s="1069"/>
      <c r="C40" s="1069"/>
      <c r="D40" s="1069"/>
      <c r="E40" s="1069"/>
      <c r="F40" s="1069"/>
      <c r="G40" s="1069"/>
      <c r="H40" s="1069"/>
      <c r="I40" s="1069"/>
      <c r="J40" s="1069"/>
      <c r="K40" s="1069"/>
      <c r="L40" s="1069"/>
      <c r="M40" s="1069"/>
      <c r="N40" s="1069"/>
      <c r="O40" s="1069"/>
      <c r="P40" s="1069"/>
      <c r="Q40" s="1069"/>
      <c r="T40" s="1034"/>
      <c r="U40" s="1035"/>
      <c r="V40" s="1036"/>
      <c r="W40" s="1038"/>
      <c r="X40" s="986">
        <f>W33+(X33*2)+(Y33*3)</f>
        <v>0</v>
      </c>
      <c r="Y40" s="986"/>
      <c r="Z40" s="399" t="s">
        <v>254</v>
      </c>
      <c r="AA40" s="1042"/>
      <c r="AB40" s="986">
        <f>AA33+(AB33*2)+(AC33*3)</f>
        <v>0</v>
      </c>
      <c r="AC40" s="986"/>
      <c r="AD40" s="399" t="s">
        <v>254</v>
      </c>
    </row>
    <row r="41" spans="1:37" ht="24.9" customHeight="1">
      <c r="A41" s="1069"/>
      <c r="B41" s="1069"/>
      <c r="C41" s="1069"/>
      <c r="D41" s="1069"/>
      <c r="E41" s="1069"/>
      <c r="F41" s="1069"/>
      <c r="G41" s="1069"/>
      <c r="H41" s="1069"/>
      <c r="I41" s="1069"/>
      <c r="J41" s="1069"/>
      <c r="K41" s="1069"/>
      <c r="L41" s="1069"/>
      <c r="M41" s="1069"/>
      <c r="N41" s="1069"/>
      <c r="O41" s="1069"/>
      <c r="P41" s="1069"/>
      <c r="Q41" s="1069"/>
      <c r="R41" s="398"/>
      <c r="S41" s="398"/>
      <c r="T41" s="398"/>
      <c r="W41" s="398"/>
      <c r="X41" s="398"/>
      <c r="Y41" s="398"/>
      <c r="Z41" s="398"/>
      <c r="AA41" s="398"/>
      <c r="AB41" s="398"/>
      <c r="AC41" s="398"/>
      <c r="AD41" s="398"/>
      <c r="AE41" s="398"/>
    </row>
    <row r="42" spans="1:37" ht="24.9" customHeight="1">
      <c r="A42" s="1069"/>
      <c r="B42" s="1069"/>
      <c r="C42" s="1069"/>
      <c r="D42" s="1069"/>
      <c r="E42" s="1069"/>
      <c r="F42" s="1069"/>
      <c r="G42" s="1069"/>
      <c r="H42" s="1069"/>
      <c r="I42" s="1069"/>
      <c r="J42" s="1069"/>
      <c r="K42" s="1069"/>
      <c r="L42" s="1069"/>
      <c r="M42" s="1069"/>
      <c r="N42" s="1069"/>
      <c r="O42" s="1069"/>
      <c r="P42" s="1069"/>
      <c r="Q42" s="1069"/>
      <c r="T42" s="1068" t="s">
        <v>267</v>
      </c>
      <c r="U42" s="1068"/>
      <c r="V42" s="1068"/>
      <c r="W42" s="1068"/>
      <c r="X42" s="1068"/>
      <c r="Y42" s="1068"/>
      <c r="Z42" s="1068"/>
      <c r="AA42" s="1068"/>
      <c r="AB42" s="1068"/>
      <c r="AC42" s="1068"/>
      <c r="AD42" s="1068"/>
    </row>
    <row r="43" spans="1:37" ht="24.9" customHeight="1">
      <c r="D43" s="397"/>
      <c r="T43" s="1027" t="s">
        <v>318</v>
      </c>
      <c r="U43" s="1028"/>
      <c r="V43" s="1029"/>
      <c r="W43" s="402" t="s">
        <v>261</v>
      </c>
      <c r="X43" s="1020">
        <f>Z35</f>
        <v>0</v>
      </c>
      <c r="Y43" s="1020"/>
      <c r="Z43" s="400" t="s">
        <v>249</v>
      </c>
      <c r="AA43" s="401" t="s">
        <v>265</v>
      </c>
      <c r="AB43" s="1020">
        <f>AD35</f>
        <v>0</v>
      </c>
      <c r="AC43" s="1020"/>
      <c r="AD43" s="400" t="s">
        <v>249</v>
      </c>
      <c r="AH43" s="538" t="s">
        <v>329</v>
      </c>
      <c r="AI43" s="538" t="s">
        <v>330</v>
      </c>
    </row>
    <row r="44" spans="1:37" ht="24.9" customHeight="1">
      <c r="D44" s="397"/>
      <c r="T44" s="1031" t="s">
        <v>319</v>
      </c>
      <c r="U44" s="1032"/>
      <c r="V44" s="1033"/>
      <c r="W44" s="1037" t="s">
        <v>268</v>
      </c>
      <c r="X44" s="1039" t="s">
        <v>269</v>
      </c>
      <c r="Y44" s="1039"/>
      <c r="Z44" s="1040"/>
      <c r="AA44" s="1041" t="s">
        <v>270</v>
      </c>
      <c r="AB44" s="1039" t="s">
        <v>271</v>
      </c>
      <c r="AC44" s="1039"/>
      <c r="AD44" s="1040"/>
      <c r="AH44" s="539">
        <f>X43</f>
        <v>0</v>
      </c>
      <c r="AI44" s="539">
        <f>AB43</f>
        <v>0</v>
      </c>
    </row>
    <row r="45" spans="1:37" ht="24.9" customHeight="1">
      <c r="T45" s="1034"/>
      <c r="U45" s="1035"/>
      <c r="V45" s="1036"/>
      <c r="W45" s="1038"/>
      <c r="X45" s="986">
        <f>W35+(X35*2)+(Y35*3)</f>
        <v>0</v>
      </c>
      <c r="Y45" s="986"/>
      <c r="Z45" s="399" t="s">
        <v>254</v>
      </c>
      <c r="AA45" s="1042"/>
      <c r="AB45" s="986">
        <f>AA35+(AB35*2)+(AC35*3)</f>
        <v>0</v>
      </c>
      <c r="AC45" s="986"/>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A1:B1"/>
    <mergeCell ref="B3:AE3"/>
    <mergeCell ref="A5:B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20:A23"/>
    <mergeCell ref="B20:C23"/>
    <mergeCell ref="D20:D23"/>
    <mergeCell ref="E20:E23"/>
    <mergeCell ref="F20:F23"/>
    <mergeCell ref="A16:A19"/>
    <mergeCell ref="B16:C19"/>
    <mergeCell ref="D16:D19"/>
    <mergeCell ref="E16:E19"/>
    <mergeCell ref="F16:F19"/>
    <mergeCell ref="A28:A31"/>
    <mergeCell ref="B28:C31"/>
    <mergeCell ref="D28:D31"/>
    <mergeCell ref="E28:E31"/>
    <mergeCell ref="F28:F31"/>
    <mergeCell ref="A24:A27"/>
    <mergeCell ref="B24:C27"/>
    <mergeCell ref="D24:D27"/>
    <mergeCell ref="E24:E27"/>
    <mergeCell ref="F24:F27"/>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62" priority="16" stopIfTrue="1">
      <formula>LEN(TRIM(A16))=0</formula>
    </cfRule>
  </conditionalFormatting>
  <conditionalFormatting sqref="A20:B20">
    <cfRule type="containsBlanks" dxfId="61" priority="13" stopIfTrue="1">
      <formula>LEN(TRIM(A20))=0</formula>
    </cfRule>
  </conditionalFormatting>
  <conditionalFormatting sqref="A24:B24">
    <cfRule type="containsBlanks" dxfId="60" priority="12" stopIfTrue="1">
      <formula>LEN(TRIM(A24))=0</formula>
    </cfRule>
  </conditionalFormatting>
  <conditionalFormatting sqref="A28:B28">
    <cfRule type="containsBlanks" dxfId="59" priority="11" stopIfTrue="1">
      <formula>LEN(TRIM(A28))=0</formula>
    </cfRule>
  </conditionalFormatting>
  <conditionalFormatting sqref="B7:B8 F8:G8">
    <cfRule type="containsBlanks" dxfId="58" priority="1" stopIfTrue="1">
      <formula>LEN(TRIM(B7))=0</formula>
    </cfRule>
  </conditionalFormatting>
  <conditionalFormatting sqref="B10:B11 D10:D11">
    <cfRule type="containsBlanks" dxfId="57" priority="14" stopIfTrue="1">
      <formula>LEN(TRIM(B10))=0</formula>
    </cfRule>
  </conditionalFormatting>
  <conditionalFormatting sqref="B9:G9 F10">
    <cfRule type="containsBlanks" dxfId="56" priority="17" stopIfTrue="1">
      <formula>LEN(TRIM(B9))=0</formula>
    </cfRule>
  </conditionalFormatting>
  <conditionalFormatting sqref="D16:F31">
    <cfRule type="containsBlanks" dxfId="55" priority="15" stopIfTrue="1">
      <formula>LEN(TRIM(D16))=0</formula>
    </cfRule>
  </conditionalFormatting>
  <conditionalFormatting sqref="H16:S18">
    <cfRule type="containsBlanks" dxfId="54" priority="10">
      <formula>LEN(TRIM(H16))=0</formula>
    </cfRule>
  </conditionalFormatting>
  <conditionalFormatting sqref="H20:S22">
    <cfRule type="containsBlanks" dxfId="53" priority="9">
      <formula>LEN(TRIM(H20))=0</formula>
    </cfRule>
  </conditionalFormatting>
  <conditionalFormatting sqref="H24:S26">
    <cfRule type="containsBlanks" dxfId="52" priority="8">
      <formula>LEN(TRIM(H24))=0</formula>
    </cfRule>
  </conditionalFormatting>
  <conditionalFormatting sqref="K8:L9">
    <cfRule type="expression" dxfId="51" priority="2">
      <formula>IF($AI$17="入力不可",TRUE,FALSE)</formula>
    </cfRule>
  </conditionalFormatting>
  <conditionalFormatting sqref="U16:V18">
    <cfRule type="containsBlanks" dxfId="50" priority="7">
      <formula>LEN(TRIM(U16))=0</formula>
    </cfRule>
  </conditionalFormatting>
  <conditionalFormatting sqref="U20:V22">
    <cfRule type="containsBlanks" dxfId="49" priority="6">
      <formula>LEN(TRIM(U20))=0</formula>
    </cfRule>
  </conditionalFormatting>
  <conditionalFormatting sqref="U24:V26">
    <cfRule type="containsBlanks" dxfId="48" priority="5">
      <formula>LEN(TRIM(U24))=0</formula>
    </cfRule>
  </conditionalFormatting>
  <conditionalFormatting sqref="U28:V30">
    <cfRule type="containsBlanks" dxfId="47" priority="4">
      <formula>LEN(TRIM(U28))=0</formula>
    </cfRule>
  </conditionalFormatting>
  <conditionalFormatting sqref="W17:AD18 W21:AD22 W25:AD26 W29:AD30">
    <cfRule type="containsBlanks" dxfId="46" priority="3">
      <formula>LEN(TRIM(W17))=0</formula>
    </cfRule>
  </conditionalFormatting>
  <dataValidations count="7">
    <dataValidation type="list" allowBlank="1" showInputMessage="1" showErrorMessage="1" sqref="G8" xr:uid="{F8CC06F2-CDB5-482A-B213-ECEC39C87C2B}">
      <formula1>"第１種,第２種,第３種,第４種,第５種"</formula1>
    </dataValidation>
    <dataValidation type="list" allowBlank="1" showInputMessage="1" showErrorMessage="1" errorTitle="！入力不要！" error="地域種別が第３種、第４種及び第５種に該当する場合は入力不要です。" sqref="F16:F19" xr:uid="{060940F7-ADC6-47F7-8BFB-A72A7007D370}">
      <formula1>"第1種,第2種,第3種,第4種,第5種"</formula1>
    </dataValidation>
    <dataValidation type="custom" allowBlank="1" showInputMessage="1" showErrorMessage="1" sqref="K8:L9" xr:uid="{34B97751-677C-4A95-B907-420937B729F2}">
      <formula1>IF($AI$17="入力不可",FALSE,TRUE)</formula1>
    </dataValidation>
    <dataValidation type="list" allowBlank="1" showInputMessage="1" showErrorMessage="1" sqref="F20:F31" xr:uid="{08D8A3CB-DDE2-404D-8085-78AFBA805859}">
      <formula1>"第1種,第2種,第3種,第4種,第5種"</formula1>
    </dataValidation>
    <dataValidation type="list" allowBlank="1" showInputMessage="1" sqref="H16:S16 H20:S20 H24:S24 H28:S28" xr:uid="{8131DB57-72A5-44F4-A3EC-BDDBD758D41C}">
      <formula1>"→,内,救,地,外,小,産,麻,精,選"</formula1>
    </dataValidation>
    <dataValidation allowBlank="1" showErrorMessage="1" sqref="A16:A31" xr:uid="{1E308C65-0AE3-4101-9750-C50A78C3D906}"/>
    <dataValidation allowBlank="1" showInputMessage="1" showErrorMessage="1" prompt="宿日直と_x000a_オンコールを合わせ_x000a_４回まで" sqref="H19:S19 H23:S23 H27:S27 H31:S31" xr:uid="{2B8A8455-530D-47EE-A74B-7FB84230328C}"/>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B49C-0C9F-4914-99A5-AE6760C7D31E}">
  <sheetPr>
    <tabColor rgb="FFFFC000"/>
    <pageSetUpPr fitToPage="1"/>
  </sheetPr>
  <dimension ref="A1:G35"/>
  <sheetViews>
    <sheetView showZeros="0" view="pageBreakPreview" zoomScaleNormal="100" zoomScaleSheetLayoutView="100" workbookViewId="0">
      <selection activeCell="AB7" sqref="AB7"/>
    </sheetView>
  </sheetViews>
  <sheetFormatPr defaultRowHeight="15" customHeight="1"/>
  <cols>
    <col min="1" max="1" width="25.6640625" style="12" customWidth="1"/>
    <col min="2" max="2" width="12.21875" style="13" bestFit="1" customWidth="1"/>
    <col min="3" max="3" width="9.33203125" style="13" bestFit="1" customWidth="1"/>
    <col min="4" max="4" width="3.6640625" style="12" customWidth="1"/>
    <col min="5" max="5" width="9.33203125" style="13" customWidth="1"/>
    <col min="6" max="6" width="8" style="13" customWidth="1"/>
    <col min="7" max="7" width="22.6640625" style="12" customWidth="1"/>
    <col min="8" max="256" width="9" style="12"/>
    <col min="257" max="257" width="25.6640625" style="12" customWidth="1"/>
    <col min="258" max="258" width="12.6640625" style="12" customWidth="1"/>
    <col min="259" max="259" width="9.33203125" style="12" bestFit="1" customWidth="1"/>
    <col min="260" max="260" width="3.6640625" style="12" customWidth="1"/>
    <col min="261" max="261" width="9.33203125" style="12" customWidth="1"/>
    <col min="262" max="262" width="6.33203125" style="12" customWidth="1"/>
    <col min="263" max="263" width="22.6640625" style="12" customWidth="1"/>
    <col min="264" max="512" width="9" style="12"/>
    <col min="513" max="513" width="25.6640625" style="12" customWidth="1"/>
    <col min="514" max="514" width="12.6640625" style="12" customWidth="1"/>
    <col min="515" max="515" width="9.33203125" style="12" bestFit="1" customWidth="1"/>
    <col min="516" max="516" width="3.6640625" style="12" customWidth="1"/>
    <col min="517" max="517" width="9.33203125" style="12" customWidth="1"/>
    <col min="518" max="518" width="6.33203125" style="12" customWidth="1"/>
    <col min="519" max="519" width="22.6640625" style="12" customWidth="1"/>
    <col min="520" max="768" width="9" style="12"/>
    <col min="769" max="769" width="25.6640625" style="12" customWidth="1"/>
    <col min="770" max="770" width="12.6640625" style="12" customWidth="1"/>
    <col min="771" max="771" width="9.33203125" style="12" bestFit="1" customWidth="1"/>
    <col min="772" max="772" width="3.6640625" style="12" customWidth="1"/>
    <col min="773" max="773" width="9.33203125" style="12" customWidth="1"/>
    <col min="774" max="774" width="6.33203125" style="12" customWidth="1"/>
    <col min="775" max="775" width="22.6640625" style="12" customWidth="1"/>
    <col min="776" max="1024" width="9" style="12"/>
    <col min="1025" max="1025" width="25.6640625" style="12" customWidth="1"/>
    <col min="1026" max="1026" width="12.6640625" style="12" customWidth="1"/>
    <col min="1027" max="1027" width="9.33203125" style="12" bestFit="1" customWidth="1"/>
    <col min="1028" max="1028" width="3.6640625" style="12" customWidth="1"/>
    <col min="1029" max="1029" width="9.33203125" style="12" customWidth="1"/>
    <col min="1030" max="1030" width="6.33203125" style="12" customWidth="1"/>
    <col min="1031" max="1031" width="22.6640625" style="12" customWidth="1"/>
    <col min="1032" max="1280" width="9" style="12"/>
    <col min="1281" max="1281" width="25.6640625" style="12" customWidth="1"/>
    <col min="1282" max="1282" width="12.6640625" style="12" customWidth="1"/>
    <col min="1283" max="1283" width="9.33203125" style="12" bestFit="1" customWidth="1"/>
    <col min="1284" max="1284" width="3.6640625" style="12" customWidth="1"/>
    <col min="1285" max="1285" width="9.33203125" style="12" customWidth="1"/>
    <col min="1286" max="1286" width="6.33203125" style="12" customWidth="1"/>
    <col min="1287" max="1287" width="22.6640625" style="12" customWidth="1"/>
    <col min="1288" max="1536" width="9" style="12"/>
    <col min="1537" max="1537" width="25.6640625" style="12" customWidth="1"/>
    <col min="1538" max="1538" width="12.6640625" style="12" customWidth="1"/>
    <col min="1539" max="1539" width="9.33203125" style="12" bestFit="1" customWidth="1"/>
    <col min="1540" max="1540" width="3.6640625" style="12" customWidth="1"/>
    <col min="1541" max="1541" width="9.33203125" style="12" customWidth="1"/>
    <col min="1542" max="1542" width="6.33203125" style="12" customWidth="1"/>
    <col min="1543" max="1543" width="22.6640625" style="12" customWidth="1"/>
    <col min="1544" max="1792" width="9" style="12"/>
    <col min="1793" max="1793" width="25.6640625" style="12" customWidth="1"/>
    <col min="1794" max="1794" width="12.6640625" style="12" customWidth="1"/>
    <col min="1795" max="1795" width="9.33203125" style="12" bestFit="1" customWidth="1"/>
    <col min="1796" max="1796" width="3.6640625" style="12" customWidth="1"/>
    <col min="1797" max="1797" width="9.33203125" style="12" customWidth="1"/>
    <col min="1798" max="1798" width="6.33203125" style="12" customWidth="1"/>
    <col min="1799" max="1799" width="22.6640625" style="12" customWidth="1"/>
    <col min="1800" max="2048" width="9" style="12"/>
    <col min="2049" max="2049" width="25.6640625" style="12" customWidth="1"/>
    <col min="2050" max="2050" width="12.6640625" style="12" customWidth="1"/>
    <col min="2051" max="2051" width="9.33203125" style="12" bestFit="1" customWidth="1"/>
    <col min="2052" max="2052" width="3.6640625" style="12" customWidth="1"/>
    <col min="2053" max="2053" width="9.33203125" style="12" customWidth="1"/>
    <col min="2054" max="2054" width="6.33203125" style="12" customWidth="1"/>
    <col min="2055" max="2055" width="22.6640625" style="12" customWidth="1"/>
    <col min="2056" max="2304" width="9" style="12"/>
    <col min="2305" max="2305" width="25.6640625" style="12" customWidth="1"/>
    <col min="2306" max="2306" width="12.6640625" style="12" customWidth="1"/>
    <col min="2307" max="2307" width="9.33203125" style="12" bestFit="1" customWidth="1"/>
    <col min="2308" max="2308" width="3.6640625" style="12" customWidth="1"/>
    <col min="2309" max="2309" width="9.33203125" style="12" customWidth="1"/>
    <col min="2310" max="2310" width="6.33203125" style="12" customWidth="1"/>
    <col min="2311" max="2311" width="22.6640625" style="12" customWidth="1"/>
    <col min="2312" max="2560" width="9" style="12"/>
    <col min="2561" max="2561" width="25.6640625" style="12" customWidth="1"/>
    <col min="2562" max="2562" width="12.6640625" style="12" customWidth="1"/>
    <col min="2563" max="2563" width="9.33203125" style="12" bestFit="1" customWidth="1"/>
    <col min="2564" max="2564" width="3.6640625" style="12" customWidth="1"/>
    <col min="2565" max="2565" width="9.33203125" style="12" customWidth="1"/>
    <col min="2566" max="2566" width="6.33203125" style="12" customWidth="1"/>
    <col min="2567" max="2567" width="22.6640625" style="12" customWidth="1"/>
    <col min="2568" max="2816" width="9" style="12"/>
    <col min="2817" max="2817" width="25.6640625" style="12" customWidth="1"/>
    <col min="2818" max="2818" width="12.6640625" style="12" customWidth="1"/>
    <col min="2819" max="2819" width="9.33203125" style="12" bestFit="1" customWidth="1"/>
    <col min="2820" max="2820" width="3.6640625" style="12" customWidth="1"/>
    <col min="2821" max="2821" width="9.33203125" style="12" customWidth="1"/>
    <col min="2822" max="2822" width="6.33203125" style="12" customWidth="1"/>
    <col min="2823" max="2823" width="22.6640625" style="12" customWidth="1"/>
    <col min="2824" max="3072" width="9" style="12"/>
    <col min="3073" max="3073" width="25.6640625" style="12" customWidth="1"/>
    <col min="3074" max="3074" width="12.6640625" style="12" customWidth="1"/>
    <col min="3075" max="3075" width="9.33203125" style="12" bestFit="1" customWidth="1"/>
    <col min="3076" max="3076" width="3.6640625" style="12" customWidth="1"/>
    <col min="3077" max="3077" width="9.33203125" style="12" customWidth="1"/>
    <col min="3078" max="3078" width="6.33203125" style="12" customWidth="1"/>
    <col min="3079" max="3079" width="22.6640625" style="12" customWidth="1"/>
    <col min="3080" max="3328" width="9" style="12"/>
    <col min="3329" max="3329" width="25.6640625" style="12" customWidth="1"/>
    <col min="3330" max="3330" width="12.6640625" style="12" customWidth="1"/>
    <col min="3331" max="3331" width="9.33203125" style="12" bestFit="1" customWidth="1"/>
    <col min="3332" max="3332" width="3.6640625" style="12" customWidth="1"/>
    <col min="3333" max="3333" width="9.33203125" style="12" customWidth="1"/>
    <col min="3334" max="3334" width="6.33203125" style="12" customWidth="1"/>
    <col min="3335" max="3335" width="22.6640625" style="12" customWidth="1"/>
    <col min="3336" max="3584" width="9" style="12"/>
    <col min="3585" max="3585" width="25.6640625" style="12" customWidth="1"/>
    <col min="3586" max="3586" width="12.6640625" style="12" customWidth="1"/>
    <col min="3587" max="3587" width="9.33203125" style="12" bestFit="1" customWidth="1"/>
    <col min="3588" max="3588" width="3.6640625" style="12" customWidth="1"/>
    <col min="3589" max="3589" width="9.33203125" style="12" customWidth="1"/>
    <col min="3590" max="3590" width="6.33203125" style="12" customWidth="1"/>
    <col min="3591" max="3591" width="22.6640625" style="12" customWidth="1"/>
    <col min="3592" max="3840" width="9" style="12"/>
    <col min="3841" max="3841" width="25.6640625" style="12" customWidth="1"/>
    <col min="3842" max="3842" width="12.6640625" style="12" customWidth="1"/>
    <col min="3843" max="3843" width="9.33203125" style="12" bestFit="1" customWidth="1"/>
    <col min="3844" max="3844" width="3.6640625" style="12" customWidth="1"/>
    <col min="3845" max="3845" width="9.33203125" style="12" customWidth="1"/>
    <col min="3846" max="3846" width="6.33203125" style="12" customWidth="1"/>
    <col min="3847" max="3847" width="22.6640625" style="12" customWidth="1"/>
    <col min="3848" max="4096" width="9" style="12"/>
    <col min="4097" max="4097" width="25.6640625" style="12" customWidth="1"/>
    <col min="4098" max="4098" width="12.6640625" style="12" customWidth="1"/>
    <col min="4099" max="4099" width="9.33203125" style="12" bestFit="1" customWidth="1"/>
    <col min="4100" max="4100" width="3.6640625" style="12" customWidth="1"/>
    <col min="4101" max="4101" width="9.33203125" style="12" customWidth="1"/>
    <col min="4102" max="4102" width="6.33203125" style="12" customWidth="1"/>
    <col min="4103" max="4103" width="22.6640625" style="12" customWidth="1"/>
    <col min="4104" max="4352" width="9" style="12"/>
    <col min="4353" max="4353" width="25.6640625" style="12" customWidth="1"/>
    <col min="4354" max="4354" width="12.6640625" style="12" customWidth="1"/>
    <col min="4355" max="4355" width="9.33203125" style="12" bestFit="1" customWidth="1"/>
    <col min="4356" max="4356" width="3.6640625" style="12" customWidth="1"/>
    <col min="4357" max="4357" width="9.33203125" style="12" customWidth="1"/>
    <col min="4358" max="4358" width="6.33203125" style="12" customWidth="1"/>
    <col min="4359" max="4359" width="22.6640625" style="12" customWidth="1"/>
    <col min="4360" max="4608" width="9" style="12"/>
    <col min="4609" max="4609" width="25.6640625" style="12" customWidth="1"/>
    <col min="4610" max="4610" width="12.6640625" style="12" customWidth="1"/>
    <col min="4611" max="4611" width="9.33203125" style="12" bestFit="1" customWidth="1"/>
    <col min="4612" max="4612" width="3.6640625" style="12" customWidth="1"/>
    <col min="4613" max="4613" width="9.33203125" style="12" customWidth="1"/>
    <col min="4614" max="4614" width="6.33203125" style="12" customWidth="1"/>
    <col min="4615" max="4615" width="22.6640625" style="12" customWidth="1"/>
    <col min="4616" max="4864" width="9" style="12"/>
    <col min="4865" max="4865" width="25.6640625" style="12" customWidth="1"/>
    <col min="4866" max="4866" width="12.6640625" style="12" customWidth="1"/>
    <col min="4867" max="4867" width="9.33203125" style="12" bestFit="1" customWidth="1"/>
    <col min="4868" max="4868" width="3.6640625" style="12" customWidth="1"/>
    <col min="4869" max="4869" width="9.33203125" style="12" customWidth="1"/>
    <col min="4870" max="4870" width="6.33203125" style="12" customWidth="1"/>
    <col min="4871" max="4871" width="22.6640625" style="12" customWidth="1"/>
    <col min="4872" max="5120" width="9" style="12"/>
    <col min="5121" max="5121" width="25.6640625" style="12" customWidth="1"/>
    <col min="5122" max="5122" width="12.6640625" style="12" customWidth="1"/>
    <col min="5123" max="5123" width="9.33203125" style="12" bestFit="1" customWidth="1"/>
    <col min="5124" max="5124" width="3.6640625" style="12" customWidth="1"/>
    <col min="5125" max="5125" width="9.33203125" style="12" customWidth="1"/>
    <col min="5126" max="5126" width="6.33203125" style="12" customWidth="1"/>
    <col min="5127" max="5127" width="22.6640625" style="12" customWidth="1"/>
    <col min="5128" max="5376" width="9" style="12"/>
    <col min="5377" max="5377" width="25.6640625" style="12" customWidth="1"/>
    <col min="5378" max="5378" width="12.6640625" style="12" customWidth="1"/>
    <col min="5379" max="5379" width="9.33203125" style="12" bestFit="1" customWidth="1"/>
    <col min="5380" max="5380" width="3.6640625" style="12" customWidth="1"/>
    <col min="5381" max="5381" width="9.33203125" style="12" customWidth="1"/>
    <col min="5382" max="5382" width="6.33203125" style="12" customWidth="1"/>
    <col min="5383" max="5383" width="22.6640625" style="12" customWidth="1"/>
    <col min="5384" max="5632" width="9" style="12"/>
    <col min="5633" max="5633" width="25.6640625" style="12" customWidth="1"/>
    <col min="5634" max="5634" width="12.6640625" style="12" customWidth="1"/>
    <col min="5635" max="5635" width="9.33203125" style="12" bestFit="1" customWidth="1"/>
    <col min="5636" max="5636" width="3.6640625" style="12" customWidth="1"/>
    <col min="5637" max="5637" width="9.33203125" style="12" customWidth="1"/>
    <col min="5638" max="5638" width="6.33203125" style="12" customWidth="1"/>
    <col min="5639" max="5639" width="22.6640625" style="12" customWidth="1"/>
    <col min="5640" max="5888" width="9" style="12"/>
    <col min="5889" max="5889" width="25.6640625" style="12" customWidth="1"/>
    <col min="5890" max="5890" width="12.6640625" style="12" customWidth="1"/>
    <col min="5891" max="5891" width="9.33203125" style="12" bestFit="1" customWidth="1"/>
    <col min="5892" max="5892" width="3.6640625" style="12" customWidth="1"/>
    <col min="5893" max="5893" width="9.33203125" style="12" customWidth="1"/>
    <col min="5894" max="5894" width="6.33203125" style="12" customWidth="1"/>
    <col min="5895" max="5895" width="22.6640625" style="12" customWidth="1"/>
    <col min="5896" max="6144" width="9" style="12"/>
    <col min="6145" max="6145" width="25.6640625" style="12" customWidth="1"/>
    <col min="6146" max="6146" width="12.6640625" style="12" customWidth="1"/>
    <col min="6147" max="6147" width="9.33203125" style="12" bestFit="1" customWidth="1"/>
    <col min="6148" max="6148" width="3.6640625" style="12" customWidth="1"/>
    <col min="6149" max="6149" width="9.33203125" style="12" customWidth="1"/>
    <col min="6150" max="6150" width="6.33203125" style="12" customWidth="1"/>
    <col min="6151" max="6151" width="22.6640625" style="12" customWidth="1"/>
    <col min="6152" max="6400" width="9" style="12"/>
    <col min="6401" max="6401" width="25.6640625" style="12" customWidth="1"/>
    <col min="6402" max="6402" width="12.6640625" style="12" customWidth="1"/>
    <col min="6403" max="6403" width="9.33203125" style="12" bestFit="1" customWidth="1"/>
    <col min="6404" max="6404" width="3.6640625" style="12" customWidth="1"/>
    <col min="6405" max="6405" width="9.33203125" style="12" customWidth="1"/>
    <col min="6406" max="6406" width="6.33203125" style="12" customWidth="1"/>
    <col min="6407" max="6407" width="22.6640625" style="12" customWidth="1"/>
    <col min="6408" max="6656" width="9" style="12"/>
    <col min="6657" max="6657" width="25.6640625" style="12" customWidth="1"/>
    <col min="6658" max="6658" width="12.6640625" style="12" customWidth="1"/>
    <col min="6659" max="6659" width="9.33203125" style="12" bestFit="1" customWidth="1"/>
    <col min="6660" max="6660" width="3.6640625" style="12" customWidth="1"/>
    <col min="6661" max="6661" width="9.33203125" style="12" customWidth="1"/>
    <col min="6662" max="6662" width="6.33203125" style="12" customWidth="1"/>
    <col min="6663" max="6663" width="22.6640625" style="12" customWidth="1"/>
    <col min="6664" max="6912" width="9" style="12"/>
    <col min="6913" max="6913" width="25.6640625" style="12" customWidth="1"/>
    <col min="6914" max="6914" width="12.6640625" style="12" customWidth="1"/>
    <col min="6915" max="6915" width="9.33203125" style="12" bestFit="1" customWidth="1"/>
    <col min="6916" max="6916" width="3.6640625" style="12" customWidth="1"/>
    <col min="6917" max="6917" width="9.33203125" style="12" customWidth="1"/>
    <col min="6918" max="6918" width="6.33203125" style="12" customWidth="1"/>
    <col min="6919" max="6919" width="22.6640625" style="12" customWidth="1"/>
    <col min="6920" max="7168" width="9" style="12"/>
    <col min="7169" max="7169" width="25.6640625" style="12" customWidth="1"/>
    <col min="7170" max="7170" width="12.6640625" style="12" customWidth="1"/>
    <col min="7171" max="7171" width="9.33203125" style="12" bestFit="1" customWidth="1"/>
    <col min="7172" max="7172" width="3.6640625" style="12" customWidth="1"/>
    <col min="7173" max="7173" width="9.33203125" style="12" customWidth="1"/>
    <col min="7174" max="7174" width="6.33203125" style="12" customWidth="1"/>
    <col min="7175" max="7175" width="22.6640625" style="12" customWidth="1"/>
    <col min="7176" max="7424" width="9" style="12"/>
    <col min="7425" max="7425" width="25.6640625" style="12" customWidth="1"/>
    <col min="7426" max="7426" width="12.6640625" style="12" customWidth="1"/>
    <col min="7427" max="7427" width="9.33203125" style="12" bestFit="1" customWidth="1"/>
    <col min="7428" max="7428" width="3.6640625" style="12" customWidth="1"/>
    <col min="7429" max="7429" width="9.33203125" style="12" customWidth="1"/>
    <col min="7430" max="7430" width="6.33203125" style="12" customWidth="1"/>
    <col min="7431" max="7431" width="22.6640625" style="12" customWidth="1"/>
    <col min="7432" max="7680" width="9" style="12"/>
    <col min="7681" max="7681" width="25.6640625" style="12" customWidth="1"/>
    <col min="7682" max="7682" width="12.6640625" style="12" customWidth="1"/>
    <col min="7683" max="7683" width="9.33203125" style="12" bestFit="1" customWidth="1"/>
    <col min="7684" max="7684" width="3.6640625" style="12" customWidth="1"/>
    <col min="7685" max="7685" width="9.33203125" style="12" customWidth="1"/>
    <col min="7686" max="7686" width="6.33203125" style="12" customWidth="1"/>
    <col min="7687" max="7687" width="22.6640625" style="12" customWidth="1"/>
    <col min="7688" max="7936" width="9" style="12"/>
    <col min="7937" max="7937" width="25.6640625" style="12" customWidth="1"/>
    <col min="7938" max="7938" width="12.6640625" style="12" customWidth="1"/>
    <col min="7939" max="7939" width="9.33203125" style="12" bestFit="1" customWidth="1"/>
    <col min="7940" max="7940" width="3.6640625" style="12" customWidth="1"/>
    <col min="7941" max="7941" width="9.33203125" style="12" customWidth="1"/>
    <col min="7942" max="7942" width="6.33203125" style="12" customWidth="1"/>
    <col min="7943" max="7943" width="22.6640625" style="12" customWidth="1"/>
    <col min="7944" max="8192" width="9" style="12"/>
    <col min="8193" max="8193" width="25.6640625" style="12" customWidth="1"/>
    <col min="8194" max="8194" width="12.6640625" style="12" customWidth="1"/>
    <col min="8195" max="8195" width="9.33203125" style="12" bestFit="1" customWidth="1"/>
    <col min="8196" max="8196" width="3.6640625" style="12" customWidth="1"/>
    <col min="8197" max="8197" width="9.33203125" style="12" customWidth="1"/>
    <col min="8198" max="8198" width="6.33203125" style="12" customWidth="1"/>
    <col min="8199" max="8199" width="22.6640625" style="12" customWidth="1"/>
    <col min="8200" max="8448" width="9" style="12"/>
    <col min="8449" max="8449" width="25.6640625" style="12" customWidth="1"/>
    <col min="8450" max="8450" width="12.6640625" style="12" customWidth="1"/>
    <col min="8451" max="8451" width="9.33203125" style="12" bestFit="1" customWidth="1"/>
    <col min="8452" max="8452" width="3.6640625" style="12" customWidth="1"/>
    <col min="8453" max="8453" width="9.33203125" style="12" customWidth="1"/>
    <col min="8454" max="8454" width="6.33203125" style="12" customWidth="1"/>
    <col min="8455" max="8455" width="22.6640625" style="12" customWidth="1"/>
    <col min="8456" max="8704" width="9" style="12"/>
    <col min="8705" max="8705" width="25.6640625" style="12" customWidth="1"/>
    <col min="8706" max="8706" width="12.6640625" style="12" customWidth="1"/>
    <col min="8707" max="8707" width="9.33203125" style="12" bestFit="1" customWidth="1"/>
    <col min="8708" max="8708" width="3.6640625" style="12" customWidth="1"/>
    <col min="8709" max="8709" width="9.33203125" style="12" customWidth="1"/>
    <col min="8710" max="8710" width="6.33203125" style="12" customWidth="1"/>
    <col min="8711" max="8711" width="22.6640625" style="12" customWidth="1"/>
    <col min="8712" max="8960" width="9" style="12"/>
    <col min="8961" max="8961" width="25.6640625" style="12" customWidth="1"/>
    <col min="8962" max="8962" width="12.6640625" style="12" customWidth="1"/>
    <col min="8963" max="8963" width="9.33203125" style="12" bestFit="1" customWidth="1"/>
    <col min="8964" max="8964" width="3.6640625" style="12" customWidth="1"/>
    <col min="8965" max="8965" width="9.33203125" style="12" customWidth="1"/>
    <col min="8966" max="8966" width="6.33203125" style="12" customWidth="1"/>
    <col min="8967" max="8967" width="22.6640625" style="12" customWidth="1"/>
    <col min="8968" max="9216" width="9" style="12"/>
    <col min="9217" max="9217" width="25.6640625" style="12" customWidth="1"/>
    <col min="9218" max="9218" width="12.6640625" style="12" customWidth="1"/>
    <col min="9219" max="9219" width="9.33203125" style="12" bestFit="1" customWidth="1"/>
    <col min="9220" max="9220" width="3.6640625" style="12" customWidth="1"/>
    <col min="9221" max="9221" width="9.33203125" style="12" customWidth="1"/>
    <col min="9222" max="9222" width="6.33203125" style="12" customWidth="1"/>
    <col min="9223" max="9223" width="22.6640625" style="12" customWidth="1"/>
    <col min="9224" max="9472" width="9" style="12"/>
    <col min="9473" max="9473" width="25.6640625" style="12" customWidth="1"/>
    <col min="9474" max="9474" width="12.6640625" style="12" customWidth="1"/>
    <col min="9475" max="9475" width="9.33203125" style="12" bestFit="1" customWidth="1"/>
    <col min="9476" max="9476" width="3.6640625" style="12" customWidth="1"/>
    <col min="9477" max="9477" width="9.33203125" style="12" customWidth="1"/>
    <col min="9478" max="9478" width="6.33203125" style="12" customWidth="1"/>
    <col min="9479" max="9479" width="22.6640625" style="12" customWidth="1"/>
    <col min="9480" max="9728" width="9" style="12"/>
    <col min="9729" max="9729" width="25.6640625" style="12" customWidth="1"/>
    <col min="9730" max="9730" width="12.6640625" style="12" customWidth="1"/>
    <col min="9731" max="9731" width="9.33203125" style="12" bestFit="1" customWidth="1"/>
    <col min="9732" max="9732" width="3.6640625" style="12" customWidth="1"/>
    <col min="9733" max="9733" width="9.33203125" style="12" customWidth="1"/>
    <col min="9734" max="9734" width="6.33203125" style="12" customWidth="1"/>
    <col min="9735" max="9735" width="22.6640625" style="12" customWidth="1"/>
    <col min="9736" max="9984" width="9" style="12"/>
    <col min="9985" max="9985" width="25.6640625" style="12" customWidth="1"/>
    <col min="9986" max="9986" width="12.6640625" style="12" customWidth="1"/>
    <col min="9987" max="9987" width="9.33203125" style="12" bestFit="1" customWidth="1"/>
    <col min="9988" max="9988" width="3.6640625" style="12" customWidth="1"/>
    <col min="9989" max="9989" width="9.33203125" style="12" customWidth="1"/>
    <col min="9990" max="9990" width="6.33203125" style="12" customWidth="1"/>
    <col min="9991" max="9991" width="22.6640625" style="12" customWidth="1"/>
    <col min="9992" max="10240" width="9" style="12"/>
    <col min="10241" max="10241" width="25.6640625" style="12" customWidth="1"/>
    <col min="10242" max="10242" width="12.6640625" style="12" customWidth="1"/>
    <col min="10243" max="10243" width="9.33203125" style="12" bestFit="1" customWidth="1"/>
    <col min="10244" max="10244" width="3.6640625" style="12" customWidth="1"/>
    <col min="10245" max="10245" width="9.33203125" style="12" customWidth="1"/>
    <col min="10246" max="10246" width="6.33203125" style="12" customWidth="1"/>
    <col min="10247" max="10247" width="22.6640625" style="12" customWidth="1"/>
    <col min="10248" max="10496" width="9" style="12"/>
    <col min="10497" max="10497" width="25.6640625" style="12" customWidth="1"/>
    <col min="10498" max="10498" width="12.6640625" style="12" customWidth="1"/>
    <col min="10499" max="10499" width="9.33203125" style="12" bestFit="1" customWidth="1"/>
    <col min="10500" max="10500" width="3.6640625" style="12" customWidth="1"/>
    <col min="10501" max="10501" width="9.33203125" style="12" customWidth="1"/>
    <col min="10502" max="10502" width="6.33203125" style="12" customWidth="1"/>
    <col min="10503" max="10503" width="22.6640625" style="12" customWidth="1"/>
    <col min="10504" max="10752" width="9" style="12"/>
    <col min="10753" max="10753" width="25.6640625" style="12" customWidth="1"/>
    <col min="10754" max="10754" width="12.6640625" style="12" customWidth="1"/>
    <col min="10755" max="10755" width="9.33203125" style="12" bestFit="1" customWidth="1"/>
    <col min="10756" max="10756" width="3.6640625" style="12" customWidth="1"/>
    <col min="10757" max="10757" width="9.33203125" style="12" customWidth="1"/>
    <col min="10758" max="10758" width="6.33203125" style="12" customWidth="1"/>
    <col min="10759" max="10759" width="22.6640625" style="12" customWidth="1"/>
    <col min="10760" max="11008" width="9" style="12"/>
    <col min="11009" max="11009" width="25.6640625" style="12" customWidth="1"/>
    <col min="11010" max="11010" width="12.6640625" style="12" customWidth="1"/>
    <col min="11011" max="11011" width="9.33203125" style="12" bestFit="1" customWidth="1"/>
    <col min="11012" max="11012" width="3.6640625" style="12" customWidth="1"/>
    <col min="11013" max="11013" width="9.33203125" style="12" customWidth="1"/>
    <col min="11014" max="11014" width="6.33203125" style="12" customWidth="1"/>
    <col min="11015" max="11015" width="22.6640625" style="12" customWidth="1"/>
    <col min="11016" max="11264" width="9" style="12"/>
    <col min="11265" max="11265" width="25.6640625" style="12" customWidth="1"/>
    <col min="11266" max="11266" width="12.6640625" style="12" customWidth="1"/>
    <col min="11267" max="11267" width="9.33203125" style="12" bestFit="1" customWidth="1"/>
    <col min="11268" max="11268" width="3.6640625" style="12" customWidth="1"/>
    <col min="11269" max="11269" width="9.33203125" style="12" customWidth="1"/>
    <col min="11270" max="11270" width="6.33203125" style="12" customWidth="1"/>
    <col min="11271" max="11271" width="22.6640625" style="12" customWidth="1"/>
    <col min="11272" max="11520" width="9" style="12"/>
    <col min="11521" max="11521" width="25.6640625" style="12" customWidth="1"/>
    <col min="11522" max="11522" width="12.6640625" style="12" customWidth="1"/>
    <col min="11523" max="11523" width="9.33203125" style="12" bestFit="1" customWidth="1"/>
    <col min="11524" max="11524" width="3.6640625" style="12" customWidth="1"/>
    <col min="11525" max="11525" width="9.33203125" style="12" customWidth="1"/>
    <col min="11526" max="11526" width="6.33203125" style="12" customWidth="1"/>
    <col min="11527" max="11527" width="22.6640625" style="12" customWidth="1"/>
    <col min="11528" max="11776" width="9" style="12"/>
    <col min="11777" max="11777" width="25.6640625" style="12" customWidth="1"/>
    <col min="11778" max="11778" width="12.6640625" style="12" customWidth="1"/>
    <col min="11779" max="11779" width="9.33203125" style="12" bestFit="1" customWidth="1"/>
    <col min="11780" max="11780" width="3.6640625" style="12" customWidth="1"/>
    <col min="11781" max="11781" width="9.33203125" style="12" customWidth="1"/>
    <col min="11782" max="11782" width="6.33203125" style="12" customWidth="1"/>
    <col min="11783" max="11783" width="22.6640625" style="12" customWidth="1"/>
    <col min="11784" max="12032" width="9" style="12"/>
    <col min="12033" max="12033" width="25.6640625" style="12" customWidth="1"/>
    <col min="12034" max="12034" width="12.6640625" style="12" customWidth="1"/>
    <col min="12035" max="12035" width="9.33203125" style="12" bestFit="1" customWidth="1"/>
    <col min="12036" max="12036" width="3.6640625" style="12" customWidth="1"/>
    <col min="12037" max="12037" width="9.33203125" style="12" customWidth="1"/>
    <col min="12038" max="12038" width="6.33203125" style="12" customWidth="1"/>
    <col min="12039" max="12039" width="22.6640625" style="12" customWidth="1"/>
    <col min="12040" max="12288" width="9" style="12"/>
    <col min="12289" max="12289" width="25.6640625" style="12" customWidth="1"/>
    <col min="12290" max="12290" width="12.6640625" style="12" customWidth="1"/>
    <col min="12291" max="12291" width="9.33203125" style="12" bestFit="1" customWidth="1"/>
    <col min="12292" max="12292" width="3.6640625" style="12" customWidth="1"/>
    <col min="12293" max="12293" width="9.33203125" style="12" customWidth="1"/>
    <col min="12294" max="12294" width="6.33203125" style="12" customWidth="1"/>
    <col min="12295" max="12295" width="22.6640625" style="12" customWidth="1"/>
    <col min="12296" max="12544" width="9" style="12"/>
    <col min="12545" max="12545" width="25.6640625" style="12" customWidth="1"/>
    <col min="12546" max="12546" width="12.6640625" style="12" customWidth="1"/>
    <col min="12547" max="12547" width="9.33203125" style="12" bestFit="1" customWidth="1"/>
    <col min="12548" max="12548" width="3.6640625" style="12" customWidth="1"/>
    <col min="12549" max="12549" width="9.33203125" style="12" customWidth="1"/>
    <col min="12550" max="12550" width="6.33203125" style="12" customWidth="1"/>
    <col min="12551" max="12551" width="22.6640625" style="12" customWidth="1"/>
    <col min="12552" max="12800" width="9" style="12"/>
    <col min="12801" max="12801" width="25.6640625" style="12" customWidth="1"/>
    <col min="12802" max="12802" width="12.6640625" style="12" customWidth="1"/>
    <col min="12803" max="12803" width="9.33203125" style="12" bestFit="1" customWidth="1"/>
    <col min="12804" max="12804" width="3.6640625" style="12" customWidth="1"/>
    <col min="12805" max="12805" width="9.33203125" style="12" customWidth="1"/>
    <col min="12806" max="12806" width="6.33203125" style="12" customWidth="1"/>
    <col min="12807" max="12807" width="22.6640625" style="12" customWidth="1"/>
    <col min="12808" max="13056" width="9" style="12"/>
    <col min="13057" max="13057" width="25.6640625" style="12" customWidth="1"/>
    <col min="13058" max="13058" width="12.6640625" style="12" customWidth="1"/>
    <col min="13059" max="13059" width="9.33203125" style="12" bestFit="1" customWidth="1"/>
    <col min="13060" max="13060" width="3.6640625" style="12" customWidth="1"/>
    <col min="13061" max="13061" width="9.33203125" style="12" customWidth="1"/>
    <col min="13062" max="13062" width="6.33203125" style="12" customWidth="1"/>
    <col min="13063" max="13063" width="22.6640625" style="12" customWidth="1"/>
    <col min="13064" max="13312" width="9" style="12"/>
    <col min="13313" max="13313" width="25.6640625" style="12" customWidth="1"/>
    <col min="13314" max="13314" width="12.6640625" style="12" customWidth="1"/>
    <col min="13315" max="13315" width="9.33203125" style="12" bestFit="1" customWidth="1"/>
    <col min="13316" max="13316" width="3.6640625" style="12" customWidth="1"/>
    <col min="13317" max="13317" width="9.33203125" style="12" customWidth="1"/>
    <col min="13318" max="13318" width="6.33203125" style="12" customWidth="1"/>
    <col min="13319" max="13319" width="22.6640625" style="12" customWidth="1"/>
    <col min="13320" max="13568" width="9" style="12"/>
    <col min="13569" max="13569" width="25.6640625" style="12" customWidth="1"/>
    <col min="13570" max="13570" width="12.6640625" style="12" customWidth="1"/>
    <col min="13571" max="13571" width="9.33203125" style="12" bestFit="1" customWidth="1"/>
    <col min="13572" max="13572" width="3.6640625" style="12" customWidth="1"/>
    <col min="13573" max="13573" width="9.33203125" style="12" customWidth="1"/>
    <col min="13574" max="13574" width="6.33203125" style="12" customWidth="1"/>
    <col min="13575" max="13575" width="22.6640625" style="12" customWidth="1"/>
    <col min="13576" max="13824" width="9" style="12"/>
    <col min="13825" max="13825" width="25.6640625" style="12" customWidth="1"/>
    <col min="13826" max="13826" width="12.6640625" style="12" customWidth="1"/>
    <col min="13827" max="13827" width="9.33203125" style="12" bestFit="1" customWidth="1"/>
    <col min="13828" max="13828" width="3.6640625" style="12" customWidth="1"/>
    <col min="13829" max="13829" width="9.33203125" style="12" customWidth="1"/>
    <col min="13830" max="13830" width="6.33203125" style="12" customWidth="1"/>
    <col min="13831" max="13831" width="22.6640625" style="12" customWidth="1"/>
    <col min="13832" max="14080" width="9" style="12"/>
    <col min="14081" max="14081" width="25.6640625" style="12" customWidth="1"/>
    <col min="14082" max="14082" width="12.6640625" style="12" customWidth="1"/>
    <col min="14083" max="14083" width="9.33203125" style="12" bestFit="1" customWidth="1"/>
    <col min="14084" max="14084" width="3.6640625" style="12" customWidth="1"/>
    <col min="14085" max="14085" width="9.33203125" style="12" customWidth="1"/>
    <col min="14086" max="14086" width="6.33203125" style="12" customWidth="1"/>
    <col min="14087" max="14087" width="22.6640625" style="12" customWidth="1"/>
    <col min="14088" max="14336" width="9" style="12"/>
    <col min="14337" max="14337" width="25.6640625" style="12" customWidth="1"/>
    <col min="14338" max="14338" width="12.6640625" style="12" customWidth="1"/>
    <col min="14339" max="14339" width="9.33203125" style="12" bestFit="1" customWidth="1"/>
    <col min="14340" max="14340" width="3.6640625" style="12" customWidth="1"/>
    <col min="14341" max="14341" width="9.33203125" style="12" customWidth="1"/>
    <col min="14342" max="14342" width="6.33203125" style="12" customWidth="1"/>
    <col min="14343" max="14343" width="22.6640625" style="12" customWidth="1"/>
    <col min="14344" max="14592" width="9" style="12"/>
    <col min="14593" max="14593" width="25.6640625" style="12" customWidth="1"/>
    <col min="14594" max="14594" width="12.6640625" style="12" customWidth="1"/>
    <col min="14595" max="14595" width="9.33203125" style="12" bestFit="1" customWidth="1"/>
    <col min="14596" max="14596" width="3.6640625" style="12" customWidth="1"/>
    <col min="14597" max="14597" width="9.33203125" style="12" customWidth="1"/>
    <col min="14598" max="14598" width="6.33203125" style="12" customWidth="1"/>
    <col min="14599" max="14599" width="22.6640625" style="12" customWidth="1"/>
    <col min="14600" max="14848" width="9" style="12"/>
    <col min="14849" max="14849" width="25.6640625" style="12" customWidth="1"/>
    <col min="14850" max="14850" width="12.6640625" style="12" customWidth="1"/>
    <col min="14851" max="14851" width="9.33203125" style="12" bestFit="1" customWidth="1"/>
    <col min="14852" max="14852" width="3.6640625" style="12" customWidth="1"/>
    <col min="14853" max="14853" width="9.33203125" style="12" customWidth="1"/>
    <col min="14854" max="14854" width="6.33203125" style="12" customWidth="1"/>
    <col min="14855" max="14855" width="22.6640625" style="12" customWidth="1"/>
    <col min="14856" max="15104" width="9" style="12"/>
    <col min="15105" max="15105" width="25.6640625" style="12" customWidth="1"/>
    <col min="15106" max="15106" width="12.6640625" style="12" customWidth="1"/>
    <col min="15107" max="15107" width="9.33203125" style="12" bestFit="1" customWidth="1"/>
    <col min="15108" max="15108" width="3.6640625" style="12" customWidth="1"/>
    <col min="15109" max="15109" width="9.33203125" style="12" customWidth="1"/>
    <col min="15110" max="15110" width="6.33203125" style="12" customWidth="1"/>
    <col min="15111" max="15111" width="22.6640625" style="12" customWidth="1"/>
    <col min="15112" max="15360" width="9" style="12"/>
    <col min="15361" max="15361" width="25.6640625" style="12" customWidth="1"/>
    <col min="15362" max="15362" width="12.6640625" style="12" customWidth="1"/>
    <col min="15363" max="15363" width="9.33203125" style="12" bestFit="1" customWidth="1"/>
    <col min="15364" max="15364" width="3.6640625" style="12" customWidth="1"/>
    <col min="15365" max="15365" width="9.33203125" style="12" customWidth="1"/>
    <col min="15366" max="15366" width="6.33203125" style="12" customWidth="1"/>
    <col min="15367" max="15367" width="22.6640625" style="12" customWidth="1"/>
    <col min="15368" max="15616" width="9" style="12"/>
    <col min="15617" max="15617" width="25.6640625" style="12" customWidth="1"/>
    <col min="15618" max="15618" width="12.6640625" style="12" customWidth="1"/>
    <col min="15619" max="15619" width="9.33203125" style="12" bestFit="1" customWidth="1"/>
    <col min="15620" max="15620" width="3.6640625" style="12" customWidth="1"/>
    <col min="15621" max="15621" width="9.33203125" style="12" customWidth="1"/>
    <col min="15622" max="15622" width="6.33203125" style="12" customWidth="1"/>
    <col min="15623" max="15623" width="22.6640625" style="12" customWidth="1"/>
    <col min="15624" max="15872" width="9" style="12"/>
    <col min="15873" max="15873" width="25.6640625" style="12" customWidth="1"/>
    <col min="15874" max="15874" width="12.6640625" style="12" customWidth="1"/>
    <col min="15875" max="15875" width="9.33203125" style="12" bestFit="1" customWidth="1"/>
    <col min="15876" max="15876" width="3.6640625" style="12" customWidth="1"/>
    <col min="15877" max="15877" width="9.33203125" style="12" customWidth="1"/>
    <col min="15878" max="15878" width="6.33203125" style="12" customWidth="1"/>
    <col min="15879" max="15879" width="22.6640625" style="12" customWidth="1"/>
    <col min="15880" max="16128" width="9" style="12"/>
    <col min="16129" max="16129" width="25.6640625" style="12" customWidth="1"/>
    <col min="16130" max="16130" width="12.6640625" style="12" customWidth="1"/>
    <col min="16131" max="16131" width="9.33203125" style="12" bestFit="1" customWidth="1"/>
    <col min="16132" max="16132" width="3.6640625" style="12" customWidth="1"/>
    <col min="16133" max="16133" width="9.33203125" style="12" customWidth="1"/>
    <col min="16134" max="16134" width="6.33203125" style="12" customWidth="1"/>
    <col min="16135" max="16135" width="22.6640625" style="12" customWidth="1"/>
    <col min="16136" max="16384" width="9" style="12"/>
  </cols>
  <sheetData>
    <row r="1" spans="1:7" ht="15" customHeight="1">
      <c r="A1" s="12" t="s">
        <v>727</v>
      </c>
    </row>
    <row r="3" spans="1:7" ht="20.25" customHeight="1">
      <c r="A3" s="120" t="s">
        <v>728</v>
      </c>
      <c r="B3" s="722"/>
    </row>
    <row r="5" spans="1:7" ht="15" customHeight="1">
      <c r="A5" s="723" t="s">
        <v>335</v>
      </c>
      <c r="B5" s="724" t="s">
        <v>336</v>
      </c>
      <c r="C5" s="1354" t="s">
        <v>337</v>
      </c>
      <c r="D5" s="1355"/>
      <c r="E5" s="1356"/>
      <c r="F5" s="725" t="s">
        <v>338</v>
      </c>
      <c r="G5" s="724" t="s">
        <v>339</v>
      </c>
    </row>
    <row r="6" spans="1:7" ht="15" customHeight="1">
      <c r="A6" s="726"/>
      <c r="B6" s="727"/>
      <c r="C6" s="728"/>
      <c r="D6" s="729"/>
      <c r="E6" s="730"/>
      <c r="F6" s="727"/>
      <c r="G6" s="726"/>
    </row>
    <row r="7" spans="1:7" ht="15" customHeight="1">
      <c r="A7" s="731"/>
      <c r="B7" s="732"/>
      <c r="C7" s="733"/>
      <c r="D7" s="13"/>
      <c r="E7" s="734"/>
      <c r="F7" s="732"/>
      <c r="G7" s="731"/>
    </row>
    <row r="8" spans="1:7" ht="15" customHeight="1">
      <c r="A8" s="731"/>
      <c r="B8" s="732"/>
      <c r="C8" s="735"/>
      <c r="D8" s="13"/>
      <c r="E8" s="736"/>
      <c r="F8" s="732"/>
      <c r="G8" s="731"/>
    </row>
    <row r="9" spans="1:7" ht="15" customHeight="1">
      <c r="A9" s="731"/>
      <c r="B9" s="732"/>
      <c r="C9" s="733"/>
      <c r="D9" s="13"/>
      <c r="E9" s="734"/>
      <c r="F9" s="732"/>
      <c r="G9" s="731"/>
    </row>
    <row r="10" spans="1:7" ht="15" customHeight="1">
      <c r="A10" s="731"/>
      <c r="B10" s="732"/>
      <c r="C10" s="737"/>
      <c r="D10" s="13"/>
      <c r="E10" s="738"/>
      <c r="F10" s="732"/>
      <c r="G10" s="731"/>
    </row>
    <row r="11" spans="1:7" ht="15" customHeight="1">
      <c r="A11" s="731"/>
      <c r="B11" s="732"/>
      <c r="C11" s="733"/>
      <c r="D11" s="13"/>
      <c r="E11" s="734"/>
      <c r="F11" s="732"/>
      <c r="G11" s="731"/>
    </row>
    <row r="12" spans="1:7" ht="15" customHeight="1">
      <c r="A12" s="731"/>
      <c r="B12" s="732"/>
      <c r="C12" s="735"/>
      <c r="D12" s="13"/>
      <c r="E12" s="736"/>
      <c r="F12" s="732"/>
      <c r="G12" s="731"/>
    </row>
    <row r="13" spans="1:7" ht="15" customHeight="1">
      <c r="A13" s="731"/>
      <c r="B13" s="732"/>
      <c r="C13" s="735"/>
      <c r="D13" s="13"/>
      <c r="E13" s="736"/>
      <c r="F13" s="732"/>
      <c r="G13" s="731"/>
    </row>
    <row r="14" spans="1:7" ht="15" customHeight="1">
      <c r="A14" s="731"/>
      <c r="B14" s="732"/>
      <c r="C14" s="735"/>
      <c r="D14" s="13"/>
      <c r="E14" s="736"/>
      <c r="F14" s="732"/>
      <c r="G14" s="731"/>
    </row>
    <row r="15" spans="1:7" ht="15" customHeight="1">
      <c r="A15" s="731"/>
      <c r="B15" s="732"/>
      <c r="C15" s="735"/>
      <c r="D15" s="13"/>
      <c r="E15" s="736"/>
      <c r="F15" s="732"/>
      <c r="G15" s="731"/>
    </row>
    <row r="16" spans="1:7" ht="15" customHeight="1">
      <c r="A16" s="731"/>
      <c r="B16" s="732"/>
      <c r="C16" s="735"/>
      <c r="D16" s="13"/>
      <c r="E16" s="736"/>
      <c r="F16" s="732"/>
      <c r="G16" s="731"/>
    </row>
    <row r="17" spans="1:7" ht="15" customHeight="1">
      <c r="A17" s="731"/>
      <c r="B17" s="732"/>
      <c r="C17" s="735"/>
      <c r="D17" s="13"/>
      <c r="E17" s="736"/>
      <c r="F17" s="732"/>
      <c r="G17" s="731"/>
    </row>
    <row r="18" spans="1:7" ht="15" customHeight="1">
      <c r="A18" s="731"/>
      <c r="B18" s="732"/>
      <c r="C18" s="735"/>
      <c r="D18" s="13"/>
      <c r="E18" s="736"/>
      <c r="F18" s="732"/>
      <c r="G18" s="731"/>
    </row>
    <row r="19" spans="1:7" ht="15" customHeight="1">
      <c r="A19" s="731"/>
      <c r="B19" s="732"/>
      <c r="C19" s="735"/>
      <c r="D19" s="13"/>
      <c r="E19" s="736"/>
      <c r="F19" s="732"/>
      <c r="G19" s="731"/>
    </row>
    <row r="20" spans="1:7" ht="15" customHeight="1">
      <c r="A20" s="731"/>
      <c r="B20" s="732"/>
      <c r="C20" s="735"/>
      <c r="D20" s="13"/>
      <c r="E20" s="736"/>
      <c r="F20" s="732"/>
      <c r="G20" s="731"/>
    </row>
    <row r="21" spans="1:7" ht="15" customHeight="1">
      <c r="A21" s="731"/>
      <c r="B21" s="732"/>
      <c r="C21" s="735"/>
      <c r="D21" s="13"/>
      <c r="E21" s="736"/>
      <c r="F21" s="732"/>
      <c r="G21" s="731"/>
    </row>
    <row r="22" spans="1:7" ht="15" customHeight="1">
      <c r="A22" s="731"/>
      <c r="B22" s="732"/>
      <c r="C22" s="735"/>
      <c r="D22" s="13"/>
      <c r="E22" s="736"/>
      <c r="F22" s="732"/>
      <c r="G22" s="731"/>
    </row>
    <row r="23" spans="1:7" ht="15" customHeight="1">
      <c r="A23" s="731"/>
      <c r="B23" s="732"/>
      <c r="C23" s="735"/>
      <c r="D23" s="13"/>
      <c r="E23" s="736"/>
      <c r="F23" s="732"/>
      <c r="G23" s="731"/>
    </row>
    <row r="24" spans="1:7" ht="15" customHeight="1">
      <c r="A24" s="731"/>
      <c r="B24" s="732"/>
      <c r="C24" s="735"/>
      <c r="D24" s="13"/>
      <c r="E24" s="736"/>
      <c r="F24" s="732"/>
      <c r="G24" s="731"/>
    </row>
    <row r="25" spans="1:7" ht="15" customHeight="1">
      <c r="A25" s="731"/>
      <c r="B25" s="732"/>
      <c r="C25" s="735"/>
      <c r="D25" s="13"/>
      <c r="E25" s="736"/>
      <c r="F25" s="732"/>
      <c r="G25" s="731"/>
    </row>
    <row r="26" spans="1:7" ht="15" customHeight="1">
      <c r="A26" s="731"/>
      <c r="B26" s="732"/>
      <c r="C26" s="735"/>
      <c r="D26" s="13"/>
      <c r="E26" s="736"/>
      <c r="F26" s="732"/>
      <c r="G26" s="731"/>
    </row>
    <row r="27" spans="1:7" ht="15" customHeight="1">
      <c r="A27" s="731"/>
      <c r="B27" s="732"/>
      <c r="C27" s="735"/>
      <c r="D27" s="13"/>
      <c r="E27" s="736"/>
      <c r="F27" s="732"/>
      <c r="G27" s="731"/>
    </row>
    <row r="28" spans="1:7" ht="15" customHeight="1">
      <c r="A28" s="731"/>
      <c r="B28" s="732"/>
      <c r="C28" s="735"/>
      <c r="D28" s="13"/>
      <c r="E28" s="736"/>
      <c r="F28" s="732"/>
      <c r="G28" s="731"/>
    </row>
    <row r="29" spans="1:7" ht="15" customHeight="1">
      <c r="A29" s="731"/>
      <c r="B29" s="732"/>
      <c r="C29" s="735"/>
      <c r="D29" s="13"/>
      <c r="E29" s="736"/>
      <c r="F29" s="732"/>
      <c r="G29" s="731"/>
    </row>
    <row r="30" spans="1:7" ht="15" customHeight="1">
      <c r="A30" s="731"/>
      <c r="B30" s="732"/>
      <c r="C30" s="735"/>
      <c r="D30" s="13"/>
      <c r="E30" s="736"/>
      <c r="F30" s="732"/>
      <c r="G30" s="731"/>
    </row>
    <row r="31" spans="1:7" ht="15" customHeight="1">
      <c r="A31" s="731"/>
      <c r="B31" s="732"/>
      <c r="C31" s="735"/>
      <c r="D31" s="13"/>
      <c r="E31" s="736"/>
      <c r="F31" s="732"/>
      <c r="G31" s="731"/>
    </row>
    <row r="32" spans="1:7" ht="15" customHeight="1">
      <c r="A32" s="731"/>
      <c r="B32" s="732"/>
      <c r="C32" s="735"/>
      <c r="D32" s="13"/>
      <c r="E32" s="736"/>
      <c r="F32" s="732"/>
      <c r="G32" s="731"/>
    </row>
    <row r="33" spans="1:7" ht="15" customHeight="1" thickBot="1">
      <c r="A33" s="731"/>
      <c r="B33" s="732"/>
      <c r="C33" s="735"/>
      <c r="D33" s="13"/>
      <c r="E33" s="736"/>
      <c r="F33" s="732"/>
      <c r="G33" s="739"/>
    </row>
    <row r="34" spans="1:7" ht="15" customHeight="1" thickTop="1">
      <c r="A34" s="740"/>
      <c r="B34" s="741" t="s">
        <v>340</v>
      </c>
      <c r="C34" s="741"/>
      <c r="D34" s="742"/>
      <c r="E34" s="743"/>
      <c r="F34" s="744">
        <f>SUM(F6:F33)</f>
        <v>0</v>
      </c>
      <c r="G34" s="745"/>
    </row>
    <row r="35" spans="1:7" ht="15" customHeight="1">
      <c r="A35" s="12" t="s">
        <v>341</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D078-875E-4A58-AAEB-C5C8B1786096}">
  <sheetPr>
    <tabColor rgb="FFFFC000"/>
    <pageSetUpPr fitToPage="1"/>
  </sheetPr>
  <dimension ref="A1:G28"/>
  <sheetViews>
    <sheetView view="pageBreakPreview" zoomScale="70" zoomScaleNormal="100" zoomScaleSheetLayoutView="70" workbookViewId="0">
      <selection activeCell="AB7" sqref="AB7"/>
    </sheetView>
  </sheetViews>
  <sheetFormatPr defaultRowHeight="14.4"/>
  <cols>
    <col min="1" max="1" width="25.44140625" style="191" customWidth="1"/>
    <col min="2" max="2" width="14" style="191" customWidth="1"/>
    <col min="3" max="3" width="12.109375" style="191" customWidth="1"/>
    <col min="4" max="4" width="19.21875" style="191" customWidth="1"/>
    <col min="5" max="5" width="17.33203125" style="191" customWidth="1"/>
    <col min="6" max="6" width="28.44140625" style="191" customWidth="1"/>
    <col min="7" max="7" width="53.44140625" style="191" customWidth="1"/>
    <col min="8" max="256" width="9" style="191"/>
    <col min="257" max="257" width="25.44140625" style="191" customWidth="1"/>
    <col min="258" max="258" width="14" style="191" customWidth="1"/>
    <col min="259" max="259" width="12.109375" style="191" customWidth="1"/>
    <col min="260" max="260" width="19.21875" style="191" customWidth="1"/>
    <col min="261" max="261" width="17.33203125" style="191" customWidth="1"/>
    <col min="262" max="262" width="28.44140625" style="191" customWidth="1"/>
    <col min="263" max="263" width="53.44140625" style="191" customWidth="1"/>
    <col min="264" max="512" width="9" style="191"/>
    <col min="513" max="513" width="25.44140625" style="191" customWidth="1"/>
    <col min="514" max="514" width="14" style="191" customWidth="1"/>
    <col min="515" max="515" width="12.109375" style="191" customWidth="1"/>
    <col min="516" max="516" width="19.21875" style="191" customWidth="1"/>
    <col min="517" max="517" width="17.33203125" style="191" customWidth="1"/>
    <col min="518" max="518" width="28.44140625" style="191" customWidth="1"/>
    <col min="519" max="519" width="53.44140625" style="191" customWidth="1"/>
    <col min="520" max="768" width="9" style="191"/>
    <col min="769" max="769" width="25.44140625" style="191" customWidth="1"/>
    <col min="770" max="770" width="14" style="191" customWidth="1"/>
    <col min="771" max="771" width="12.109375" style="191" customWidth="1"/>
    <col min="772" max="772" width="19.21875" style="191" customWidth="1"/>
    <col min="773" max="773" width="17.33203125" style="191" customWidth="1"/>
    <col min="774" max="774" width="28.44140625" style="191" customWidth="1"/>
    <col min="775" max="775" width="53.44140625" style="191" customWidth="1"/>
    <col min="776" max="1024" width="9" style="191"/>
    <col min="1025" max="1025" width="25.44140625" style="191" customWidth="1"/>
    <col min="1026" max="1026" width="14" style="191" customWidth="1"/>
    <col min="1027" max="1027" width="12.109375" style="191" customWidth="1"/>
    <col min="1028" max="1028" width="19.21875" style="191" customWidth="1"/>
    <col min="1029" max="1029" width="17.33203125" style="191" customWidth="1"/>
    <col min="1030" max="1030" width="28.44140625" style="191" customWidth="1"/>
    <col min="1031" max="1031" width="53.44140625" style="191" customWidth="1"/>
    <col min="1032" max="1280" width="9" style="191"/>
    <col min="1281" max="1281" width="25.44140625" style="191" customWidth="1"/>
    <col min="1282" max="1282" width="14" style="191" customWidth="1"/>
    <col min="1283" max="1283" width="12.109375" style="191" customWidth="1"/>
    <col min="1284" max="1284" width="19.21875" style="191" customWidth="1"/>
    <col min="1285" max="1285" width="17.33203125" style="191" customWidth="1"/>
    <col min="1286" max="1286" width="28.44140625" style="191" customWidth="1"/>
    <col min="1287" max="1287" width="53.44140625" style="191" customWidth="1"/>
    <col min="1288" max="1536" width="9" style="191"/>
    <col min="1537" max="1537" width="25.44140625" style="191" customWidth="1"/>
    <col min="1538" max="1538" width="14" style="191" customWidth="1"/>
    <col min="1539" max="1539" width="12.109375" style="191" customWidth="1"/>
    <col min="1540" max="1540" width="19.21875" style="191" customWidth="1"/>
    <col min="1541" max="1541" width="17.33203125" style="191" customWidth="1"/>
    <col min="1542" max="1542" width="28.44140625" style="191" customWidth="1"/>
    <col min="1543" max="1543" width="53.44140625" style="191" customWidth="1"/>
    <col min="1544" max="1792" width="9" style="191"/>
    <col min="1793" max="1793" width="25.44140625" style="191" customWidth="1"/>
    <col min="1794" max="1794" width="14" style="191" customWidth="1"/>
    <col min="1795" max="1795" width="12.109375" style="191" customWidth="1"/>
    <col min="1796" max="1796" width="19.21875" style="191" customWidth="1"/>
    <col min="1797" max="1797" width="17.33203125" style="191" customWidth="1"/>
    <col min="1798" max="1798" width="28.44140625" style="191" customWidth="1"/>
    <col min="1799" max="1799" width="53.44140625" style="191" customWidth="1"/>
    <col min="1800" max="2048" width="9" style="191"/>
    <col min="2049" max="2049" width="25.44140625" style="191" customWidth="1"/>
    <col min="2050" max="2050" width="14" style="191" customWidth="1"/>
    <col min="2051" max="2051" width="12.109375" style="191" customWidth="1"/>
    <col min="2052" max="2052" width="19.21875" style="191" customWidth="1"/>
    <col min="2053" max="2053" width="17.33203125" style="191" customWidth="1"/>
    <col min="2054" max="2054" width="28.44140625" style="191" customWidth="1"/>
    <col min="2055" max="2055" width="53.44140625" style="191" customWidth="1"/>
    <col min="2056" max="2304" width="9" style="191"/>
    <col min="2305" max="2305" width="25.44140625" style="191" customWidth="1"/>
    <col min="2306" max="2306" width="14" style="191" customWidth="1"/>
    <col min="2307" max="2307" width="12.109375" style="191" customWidth="1"/>
    <col min="2308" max="2308" width="19.21875" style="191" customWidth="1"/>
    <col min="2309" max="2309" width="17.33203125" style="191" customWidth="1"/>
    <col min="2310" max="2310" width="28.44140625" style="191" customWidth="1"/>
    <col min="2311" max="2311" width="53.44140625" style="191" customWidth="1"/>
    <col min="2312" max="2560" width="9" style="191"/>
    <col min="2561" max="2561" width="25.44140625" style="191" customWidth="1"/>
    <col min="2562" max="2562" width="14" style="191" customWidth="1"/>
    <col min="2563" max="2563" width="12.109375" style="191" customWidth="1"/>
    <col min="2564" max="2564" width="19.21875" style="191" customWidth="1"/>
    <col min="2565" max="2565" width="17.33203125" style="191" customWidth="1"/>
    <col min="2566" max="2566" width="28.44140625" style="191" customWidth="1"/>
    <col min="2567" max="2567" width="53.44140625" style="191" customWidth="1"/>
    <col min="2568" max="2816" width="9" style="191"/>
    <col min="2817" max="2817" width="25.44140625" style="191" customWidth="1"/>
    <col min="2818" max="2818" width="14" style="191" customWidth="1"/>
    <col min="2819" max="2819" width="12.109375" style="191" customWidth="1"/>
    <col min="2820" max="2820" width="19.21875" style="191" customWidth="1"/>
    <col min="2821" max="2821" width="17.33203125" style="191" customWidth="1"/>
    <col min="2822" max="2822" width="28.44140625" style="191" customWidth="1"/>
    <col min="2823" max="2823" width="53.44140625" style="191" customWidth="1"/>
    <col min="2824" max="3072" width="9" style="191"/>
    <col min="3073" max="3073" width="25.44140625" style="191" customWidth="1"/>
    <col min="3074" max="3074" width="14" style="191" customWidth="1"/>
    <col min="3075" max="3075" width="12.109375" style="191" customWidth="1"/>
    <col min="3076" max="3076" width="19.21875" style="191" customWidth="1"/>
    <col min="3077" max="3077" width="17.33203125" style="191" customWidth="1"/>
    <col min="3078" max="3078" width="28.44140625" style="191" customWidth="1"/>
    <col min="3079" max="3079" width="53.44140625" style="191" customWidth="1"/>
    <col min="3080" max="3328" width="9" style="191"/>
    <col min="3329" max="3329" width="25.44140625" style="191" customWidth="1"/>
    <col min="3330" max="3330" width="14" style="191" customWidth="1"/>
    <col min="3331" max="3331" width="12.109375" style="191" customWidth="1"/>
    <col min="3332" max="3332" width="19.21875" style="191" customWidth="1"/>
    <col min="3333" max="3333" width="17.33203125" style="191" customWidth="1"/>
    <col min="3334" max="3334" width="28.44140625" style="191" customWidth="1"/>
    <col min="3335" max="3335" width="53.44140625" style="191" customWidth="1"/>
    <col min="3336" max="3584" width="9" style="191"/>
    <col min="3585" max="3585" width="25.44140625" style="191" customWidth="1"/>
    <col min="3586" max="3586" width="14" style="191" customWidth="1"/>
    <col min="3587" max="3587" width="12.109375" style="191" customWidth="1"/>
    <col min="3588" max="3588" width="19.21875" style="191" customWidth="1"/>
    <col min="3589" max="3589" width="17.33203125" style="191" customWidth="1"/>
    <col min="3590" max="3590" width="28.44140625" style="191" customWidth="1"/>
    <col min="3591" max="3591" width="53.44140625" style="191" customWidth="1"/>
    <col min="3592" max="3840" width="9" style="191"/>
    <col min="3841" max="3841" width="25.44140625" style="191" customWidth="1"/>
    <col min="3842" max="3842" width="14" style="191" customWidth="1"/>
    <col min="3843" max="3843" width="12.109375" style="191" customWidth="1"/>
    <col min="3844" max="3844" width="19.21875" style="191" customWidth="1"/>
    <col min="3845" max="3845" width="17.33203125" style="191" customWidth="1"/>
    <col min="3846" max="3846" width="28.44140625" style="191" customWidth="1"/>
    <col min="3847" max="3847" width="53.44140625" style="191" customWidth="1"/>
    <col min="3848" max="4096" width="9" style="191"/>
    <col min="4097" max="4097" width="25.44140625" style="191" customWidth="1"/>
    <col min="4098" max="4098" width="14" style="191" customWidth="1"/>
    <col min="4099" max="4099" width="12.109375" style="191" customWidth="1"/>
    <col min="4100" max="4100" width="19.21875" style="191" customWidth="1"/>
    <col min="4101" max="4101" width="17.33203125" style="191" customWidth="1"/>
    <col min="4102" max="4102" width="28.44140625" style="191" customWidth="1"/>
    <col min="4103" max="4103" width="53.44140625" style="191" customWidth="1"/>
    <col min="4104" max="4352" width="9" style="191"/>
    <col min="4353" max="4353" width="25.44140625" style="191" customWidth="1"/>
    <col min="4354" max="4354" width="14" style="191" customWidth="1"/>
    <col min="4355" max="4355" width="12.109375" style="191" customWidth="1"/>
    <col min="4356" max="4356" width="19.21875" style="191" customWidth="1"/>
    <col min="4357" max="4357" width="17.33203125" style="191" customWidth="1"/>
    <col min="4358" max="4358" width="28.44140625" style="191" customWidth="1"/>
    <col min="4359" max="4359" width="53.44140625" style="191" customWidth="1"/>
    <col min="4360" max="4608" width="9" style="191"/>
    <col min="4609" max="4609" width="25.44140625" style="191" customWidth="1"/>
    <col min="4610" max="4610" width="14" style="191" customWidth="1"/>
    <col min="4611" max="4611" width="12.109375" style="191" customWidth="1"/>
    <col min="4612" max="4612" width="19.21875" style="191" customWidth="1"/>
    <col min="4613" max="4613" width="17.33203125" style="191" customWidth="1"/>
    <col min="4614" max="4614" width="28.44140625" style="191" customWidth="1"/>
    <col min="4615" max="4615" width="53.44140625" style="191" customWidth="1"/>
    <col min="4616" max="4864" width="9" style="191"/>
    <col min="4865" max="4865" width="25.44140625" style="191" customWidth="1"/>
    <col min="4866" max="4866" width="14" style="191" customWidth="1"/>
    <col min="4867" max="4867" width="12.109375" style="191" customWidth="1"/>
    <col min="4868" max="4868" width="19.21875" style="191" customWidth="1"/>
    <col min="4869" max="4869" width="17.33203125" style="191" customWidth="1"/>
    <col min="4870" max="4870" width="28.44140625" style="191" customWidth="1"/>
    <col min="4871" max="4871" width="53.44140625" style="191" customWidth="1"/>
    <col min="4872" max="5120" width="9" style="191"/>
    <col min="5121" max="5121" width="25.44140625" style="191" customWidth="1"/>
    <col min="5122" max="5122" width="14" style="191" customWidth="1"/>
    <col min="5123" max="5123" width="12.109375" style="191" customWidth="1"/>
    <col min="5124" max="5124" width="19.21875" style="191" customWidth="1"/>
    <col min="5125" max="5125" width="17.33203125" style="191" customWidth="1"/>
    <col min="5126" max="5126" width="28.44140625" style="191" customWidth="1"/>
    <col min="5127" max="5127" width="53.44140625" style="191" customWidth="1"/>
    <col min="5128" max="5376" width="9" style="191"/>
    <col min="5377" max="5377" width="25.44140625" style="191" customWidth="1"/>
    <col min="5378" max="5378" width="14" style="191" customWidth="1"/>
    <col min="5379" max="5379" width="12.109375" style="191" customWidth="1"/>
    <col min="5380" max="5380" width="19.21875" style="191" customWidth="1"/>
    <col min="5381" max="5381" width="17.33203125" style="191" customWidth="1"/>
    <col min="5382" max="5382" width="28.44140625" style="191" customWidth="1"/>
    <col min="5383" max="5383" width="53.44140625" style="191" customWidth="1"/>
    <col min="5384" max="5632" width="9" style="191"/>
    <col min="5633" max="5633" width="25.44140625" style="191" customWidth="1"/>
    <col min="5634" max="5634" width="14" style="191" customWidth="1"/>
    <col min="5635" max="5635" width="12.109375" style="191" customWidth="1"/>
    <col min="5636" max="5636" width="19.21875" style="191" customWidth="1"/>
    <col min="5637" max="5637" width="17.33203125" style="191" customWidth="1"/>
    <col min="5638" max="5638" width="28.44140625" style="191" customWidth="1"/>
    <col min="5639" max="5639" width="53.44140625" style="191" customWidth="1"/>
    <col min="5640" max="5888" width="9" style="191"/>
    <col min="5889" max="5889" width="25.44140625" style="191" customWidth="1"/>
    <col min="5890" max="5890" width="14" style="191" customWidth="1"/>
    <col min="5891" max="5891" width="12.109375" style="191" customWidth="1"/>
    <col min="5892" max="5892" width="19.21875" style="191" customWidth="1"/>
    <col min="5893" max="5893" width="17.33203125" style="191" customWidth="1"/>
    <col min="5894" max="5894" width="28.44140625" style="191" customWidth="1"/>
    <col min="5895" max="5895" width="53.44140625" style="191" customWidth="1"/>
    <col min="5896" max="6144" width="9" style="191"/>
    <col min="6145" max="6145" width="25.44140625" style="191" customWidth="1"/>
    <col min="6146" max="6146" width="14" style="191" customWidth="1"/>
    <col min="6147" max="6147" width="12.109375" style="191" customWidth="1"/>
    <col min="6148" max="6148" width="19.21875" style="191" customWidth="1"/>
    <col min="6149" max="6149" width="17.33203125" style="191" customWidth="1"/>
    <col min="6150" max="6150" width="28.44140625" style="191" customWidth="1"/>
    <col min="6151" max="6151" width="53.44140625" style="191" customWidth="1"/>
    <col min="6152" max="6400" width="9" style="191"/>
    <col min="6401" max="6401" width="25.44140625" style="191" customWidth="1"/>
    <col min="6402" max="6402" width="14" style="191" customWidth="1"/>
    <col min="6403" max="6403" width="12.109375" style="191" customWidth="1"/>
    <col min="6404" max="6404" width="19.21875" style="191" customWidth="1"/>
    <col min="6405" max="6405" width="17.33203125" style="191" customWidth="1"/>
    <col min="6406" max="6406" width="28.44140625" style="191" customWidth="1"/>
    <col min="6407" max="6407" width="53.44140625" style="191" customWidth="1"/>
    <col min="6408" max="6656" width="9" style="191"/>
    <col min="6657" max="6657" width="25.44140625" style="191" customWidth="1"/>
    <col min="6658" max="6658" width="14" style="191" customWidth="1"/>
    <col min="6659" max="6659" width="12.109375" style="191" customWidth="1"/>
    <col min="6660" max="6660" width="19.21875" style="191" customWidth="1"/>
    <col min="6661" max="6661" width="17.33203125" style="191" customWidth="1"/>
    <col min="6662" max="6662" width="28.44140625" style="191" customWidth="1"/>
    <col min="6663" max="6663" width="53.44140625" style="191" customWidth="1"/>
    <col min="6664" max="6912" width="9" style="191"/>
    <col min="6913" max="6913" width="25.44140625" style="191" customWidth="1"/>
    <col min="6914" max="6914" width="14" style="191" customWidth="1"/>
    <col min="6915" max="6915" width="12.109375" style="191" customWidth="1"/>
    <col min="6916" max="6916" width="19.21875" style="191" customWidth="1"/>
    <col min="6917" max="6917" width="17.33203125" style="191" customWidth="1"/>
    <col min="6918" max="6918" width="28.44140625" style="191" customWidth="1"/>
    <col min="6919" max="6919" width="53.44140625" style="191" customWidth="1"/>
    <col min="6920" max="7168" width="9" style="191"/>
    <col min="7169" max="7169" width="25.44140625" style="191" customWidth="1"/>
    <col min="7170" max="7170" width="14" style="191" customWidth="1"/>
    <col min="7171" max="7171" width="12.109375" style="191" customWidth="1"/>
    <col min="7172" max="7172" width="19.21875" style="191" customWidth="1"/>
    <col min="7173" max="7173" width="17.33203125" style="191" customWidth="1"/>
    <col min="7174" max="7174" width="28.44140625" style="191" customWidth="1"/>
    <col min="7175" max="7175" width="53.44140625" style="191" customWidth="1"/>
    <col min="7176" max="7424" width="9" style="191"/>
    <col min="7425" max="7425" width="25.44140625" style="191" customWidth="1"/>
    <col min="7426" max="7426" width="14" style="191" customWidth="1"/>
    <col min="7427" max="7427" width="12.109375" style="191" customWidth="1"/>
    <col min="7428" max="7428" width="19.21875" style="191" customWidth="1"/>
    <col min="7429" max="7429" width="17.33203125" style="191" customWidth="1"/>
    <col min="7430" max="7430" width="28.44140625" style="191" customWidth="1"/>
    <col min="7431" max="7431" width="53.44140625" style="191" customWidth="1"/>
    <col min="7432" max="7680" width="9" style="191"/>
    <col min="7681" max="7681" width="25.44140625" style="191" customWidth="1"/>
    <col min="7682" max="7682" width="14" style="191" customWidth="1"/>
    <col min="7683" max="7683" width="12.109375" style="191" customWidth="1"/>
    <col min="7684" max="7684" width="19.21875" style="191" customWidth="1"/>
    <col min="7685" max="7685" width="17.33203125" style="191" customWidth="1"/>
    <col min="7686" max="7686" width="28.44140625" style="191" customWidth="1"/>
    <col min="7687" max="7687" width="53.44140625" style="191" customWidth="1"/>
    <col min="7688" max="7936" width="9" style="191"/>
    <col min="7937" max="7937" width="25.44140625" style="191" customWidth="1"/>
    <col min="7938" max="7938" width="14" style="191" customWidth="1"/>
    <col min="7939" max="7939" width="12.109375" style="191" customWidth="1"/>
    <col min="7940" max="7940" width="19.21875" style="191" customWidth="1"/>
    <col min="7941" max="7941" width="17.33203125" style="191" customWidth="1"/>
    <col min="7942" max="7942" width="28.44140625" style="191" customWidth="1"/>
    <col min="7943" max="7943" width="53.44140625" style="191" customWidth="1"/>
    <col min="7944" max="8192" width="9" style="191"/>
    <col min="8193" max="8193" width="25.44140625" style="191" customWidth="1"/>
    <col min="8194" max="8194" width="14" style="191" customWidth="1"/>
    <col min="8195" max="8195" width="12.109375" style="191" customWidth="1"/>
    <col min="8196" max="8196" width="19.21875" style="191" customWidth="1"/>
    <col min="8197" max="8197" width="17.33203125" style="191" customWidth="1"/>
    <col min="8198" max="8198" width="28.44140625" style="191" customWidth="1"/>
    <col min="8199" max="8199" width="53.44140625" style="191" customWidth="1"/>
    <col min="8200" max="8448" width="9" style="191"/>
    <col min="8449" max="8449" width="25.44140625" style="191" customWidth="1"/>
    <col min="8450" max="8450" width="14" style="191" customWidth="1"/>
    <col min="8451" max="8451" width="12.109375" style="191" customWidth="1"/>
    <col min="8452" max="8452" width="19.21875" style="191" customWidth="1"/>
    <col min="8453" max="8453" width="17.33203125" style="191" customWidth="1"/>
    <col min="8454" max="8454" width="28.44140625" style="191" customWidth="1"/>
    <col min="8455" max="8455" width="53.44140625" style="191" customWidth="1"/>
    <col min="8456" max="8704" width="9" style="191"/>
    <col min="8705" max="8705" width="25.44140625" style="191" customWidth="1"/>
    <col min="8706" max="8706" width="14" style="191" customWidth="1"/>
    <col min="8707" max="8707" width="12.109375" style="191" customWidth="1"/>
    <col min="8708" max="8708" width="19.21875" style="191" customWidth="1"/>
    <col min="8709" max="8709" width="17.33203125" style="191" customWidth="1"/>
    <col min="8710" max="8710" width="28.44140625" style="191" customWidth="1"/>
    <col min="8711" max="8711" width="53.44140625" style="191" customWidth="1"/>
    <col min="8712" max="8960" width="9" style="191"/>
    <col min="8961" max="8961" width="25.44140625" style="191" customWidth="1"/>
    <col min="8962" max="8962" width="14" style="191" customWidth="1"/>
    <col min="8963" max="8963" width="12.109375" style="191" customWidth="1"/>
    <col min="8964" max="8964" width="19.21875" style="191" customWidth="1"/>
    <col min="8965" max="8965" width="17.33203125" style="191" customWidth="1"/>
    <col min="8966" max="8966" width="28.44140625" style="191" customWidth="1"/>
    <col min="8967" max="8967" width="53.44140625" style="191" customWidth="1"/>
    <col min="8968" max="9216" width="9" style="191"/>
    <col min="9217" max="9217" width="25.44140625" style="191" customWidth="1"/>
    <col min="9218" max="9218" width="14" style="191" customWidth="1"/>
    <col min="9219" max="9219" width="12.109375" style="191" customWidth="1"/>
    <col min="9220" max="9220" width="19.21875" style="191" customWidth="1"/>
    <col min="9221" max="9221" width="17.33203125" style="191" customWidth="1"/>
    <col min="9222" max="9222" width="28.44140625" style="191" customWidth="1"/>
    <col min="9223" max="9223" width="53.44140625" style="191" customWidth="1"/>
    <col min="9224" max="9472" width="9" style="191"/>
    <col min="9473" max="9473" width="25.44140625" style="191" customWidth="1"/>
    <col min="9474" max="9474" width="14" style="191" customWidth="1"/>
    <col min="9475" max="9475" width="12.109375" style="191" customWidth="1"/>
    <col min="9476" max="9476" width="19.21875" style="191" customWidth="1"/>
    <col min="9477" max="9477" width="17.33203125" style="191" customWidth="1"/>
    <col min="9478" max="9478" width="28.44140625" style="191" customWidth="1"/>
    <col min="9479" max="9479" width="53.44140625" style="191" customWidth="1"/>
    <col min="9480" max="9728" width="9" style="191"/>
    <col min="9729" max="9729" width="25.44140625" style="191" customWidth="1"/>
    <col min="9730" max="9730" width="14" style="191" customWidth="1"/>
    <col min="9731" max="9731" width="12.109375" style="191" customWidth="1"/>
    <col min="9732" max="9732" width="19.21875" style="191" customWidth="1"/>
    <col min="9733" max="9733" width="17.33203125" style="191" customWidth="1"/>
    <col min="9734" max="9734" width="28.44140625" style="191" customWidth="1"/>
    <col min="9735" max="9735" width="53.44140625" style="191" customWidth="1"/>
    <col min="9736" max="9984" width="9" style="191"/>
    <col min="9985" max="9985" width="25.44140625" style="191" customWidth="1"/>
    <col min="9986" max="9986" width="14" style="191" customWidth="1"/>
    <col min="9987" max="9987" width="12.109375" style="191" customWidth="1"/>
    <col min="9988" max="9988" width="19.21875" style="191" customWidth="1"/>
    <col min="9989" max="9989" width="17.33203125" style="191" customWidth="1"/>
    <col min="9990" max="9990" width="28.44140625" style="191" customWidth="1"/>
    <col min="9991" max="9991" width="53.44140625" style="191" customWidth="1"/>
    <col min="9992" max="10240" width="9" style="191"/>
    <col min="10241" max="10241" width="25.44140625" style="191" customWidth="1"/>
    <col min="10242" max="10242" width="14" style="191" customWidth="1"/>
    <col min="10243" max="10243" width="12.109375" style="191" customWidth="1"/>
    <col min="10244" max="10244" width="19.21875" style="191" customWidth="1"/>
    <col min="10245" max="10245" width="17.33203125" style="191" customWidth="1"/>
    <col min="10246" max="10246" width="28.44140625" style="191" customWidth="1"/>
    <col min="10247" max="10247" width="53.44140625" style="191" customWidth="1"/>
    <col min="10248" max="10496" width="9" style="191"/>
    <col min="10497" max="10497" width="25.44140625" style="191" customWidth="1"/>
    <col min="10498" max="10498" width="14" style="191" customWidth="1"/>
    <col min="10499" max="10499" width="12.109375" style="191" customWidth="1"/>
    <col min="10500" max="10500" width="19.21875" style="191" customWidth="1"/>
    <col min="10501" max="10501" width="17.33203125" style="191" customWidth="1"/>
    <col min="10502" max="10502" width="28.44140625" style="191" customWidth="1"/>
    <col min="10503" max="10503" width="53.44140625" style="191" customWidth="1"/>
    <col min="10504" max="10752" width="9" style="191"/>
    <col min="10753" max="10753" width="25.44140625" style="191" customWidth="1"/>
    <col min="10754" max="10754" width="14" style="191" customWidth="1"/>
    <col min="10755" max="10755" width="12.109375" style="191" customWidth="1"/>
    <col min="10756" max="10756" width="19.21875" style="191" customWidth="1"/>
    <col min="10757" max="10757" width="17.33203125" style="191" customWidth="1"/>
    <col min="10758" max="10758" width="28.44140625" style="191" customWidth="1"/>
    <col min="10759" max="10759" width="53.44140625" style="191" customWidth="1"/>
    <col min="10760" max="11008" width="9" style="191"/>
    <col min="11009" max="11009" width="25.44140625" style="191" customWidth="1"/>
    <col min="11010" max="11010" width="14" style="191" customWidth="1"/>
    <col min="11011" max="11011" width="12.109375" style="191" customWidth="1"/>
    <col min="11012" max="11012" width="19.21875" style="191" customWidth="1"/>
    <col min="11013" max="11013" width="17.33203125" style="191" customWidth="1"/>
    <col min="11014" max="11014" width="28.44140625" style="191" customWidth="1"/>
    <col min="11015" max="11015" width="53.44140625" style="191" customWidth="1"/>
    <col min="11016" max="11264" width="9" style="191"/>
    <col min="11265" max="11265" width="25.44140625" style="191" customWidth="1"/>
    <col min="11266" max="11266" width="14" style="191" customWidth="1"/>
    <col min="11267" max="11267" width="12.109375" style="191" customWidth="1"/>
    <col min="11268" max="11268" width="19.21875" style="191" customWidth="1"/>
    <col min="11269" max="11269" width="17.33203125" style="191" customWidth="1"/>
    <col min="11270" max="11270" width="28.44140625" style="191" customWidth="1"/>
    <col min="11271" max="11271" width="53.44140625" style="191" customWidth="1"/>
    <col min="11272" max="11520" width="9" style="191"/>
    <col min="11521" max="11521" width="25.44140625" style="191" customWidth="1"/>
    <col min="11522" max="11522" width="14" style="191" customWidth="1"/>
    <col min="11523" max="11523" width="12.109375" style="191" customWidth="1"/>
    <col min="11524" max="11524" width="19.21875" style="191" customWidth="1"/>
    <col min="11525" max="11525" width="17.33203125" style="191" customWidth="1"/>
    <col min="11526" max="11526" width="28.44140625" style="191" customWidth="1"/>
    <col min="11527" max="11527" width="53.44140625" style="191" customWidth="1"/>
    <col min="11528" max="11776" width="9" style="191"/>
    <col min="11777" max="11777" width="25.44140625" style="191" customWidth="1"/>
    <col min="11778" max="11778" width="14" style="191" customWidth="1"/>
    <col min="11779" max="11779" width="12.109375" style="191" customWidth="1"/>
    <col min="11780" max="11780" width="19.21875" style="191" customWidth="1"/>
    <col min="11781" max="11781" width="17.33203125" style="191" customWidth="1"/>
    <col min="11782" max="11782" width="28.44140625" style="191" customWidth="1"/>
    <col min="11783" max="11783" width="53.44140625" style="191" customWidth="1"/>
    <col min="11784" max="12032" width="9" style="191"/>
    <col min="12033" max="12033" width="25.44140625" style="191" customWidth="1"/>
    <col min="12034" max="12034" width="14" style="191" customWidth="1"/>
    <col min="12035" max="12035" width="12.109375" style="191" customWidth="1"/>
    <col min="12036" max="12036" width="19.21875" style="191" customWidth="1"/>
    <col min="12037" max="12037" width="17.33203125" style="191" customWidth="1"/>
    <col min="12038" max="12038" width="28.44140625" style="191" customWidth="1"/>
    <col min="12039" max="12039" width="53.44140625" style="191" customWidth="1"/>
    <col min="12040" max="12288" width="9" style="191"/>
    <col min="12289" max="12289" width="25.44140625" style="191" customWidth="1"/>
    <col min="12290" max="12290" width="14" style="191" customWidth="1"/>
    <col min="12291" max="12291" width="12.109375" style="191" customWidth="1"/>
    <col min="12292" max="12292" width="19.21875" style="191" customWidth="1"/>
    <col min="12293" max="12293" width="17.33203125" style="191" customWidth="1"/>
    <col min="12294" max="12294" width="28.44140625" style="191" customWidth="1"/>
    <col min="12295" max="12295" width="53.44140625" style="191" customWidth="1"/>
    <col min="12296" max="12544" width="9" style="191"/>
    <col min="12545" max="12545" width="25.44140625" style="191" customWidth="1"/>
    <col min="12546" max="12546" width="14" style="191" customWidth="1"/>
    <col min="12547" max="12547" width="12.109375" style="191" customWidth="1"/>
    <col min="12548" max="12548" width="19.21875" style="191" customWidth="1"/>
    <col min="12549" max="12549" width="17.33203125" style="191" customWidth="1"/>
    <col min="12550" max="12550" width="28.44140625" style="191" customWidth="1"/>
    <col min="12551" max="12551" width="53.44140625" style="191" customWidth="1"/>
    <col min="12552" max="12800" width="9" style="191"/>
    <col min="12801" max="12801" width="25.44140625" style="191" customWidth="1"/>
    <col min="12802" max="12802" width="14" style="191" customWidth="1"/>
    <col min="12803" max="12803" width="12.109375" style="191" customWidth="1"/>
    <col min="12804" max="12804" width="19.21875" style="191" customWidth="1"/>
    <col min="12805" max="12805" width="17.33203125" style="191" customWidth="1"/>
    <col min="12806" max="12806" width="28.44140625" style="191" customWidth="1"/>
    <col min="12807" max="12807" width="53.44140625" style="191" customWidth="1"/>
    <col min="12808" max="13056" width="9" style="191"/>
    <col min="13057" max="13057" width="25.44140625" style="191" customWidth="1"/>
    <col min="13058" max="13058" width="14" style="191" customWidth="1"/>
    <col min="13059" max="13059" width="12.109375" style="191" customWidth="1"/>
    <col min="13060" max="13060" width="19.21875" style="191" customWidth="1"/>
    <col min="13061" max="13061" width="17.33203125" style="191" customWidth="1"/>
    <col min="13062" max="13062" width="28.44140625" style="191" customWidth="1"/>
    <col min="13063" max="13063" width="53.44140625" style="191" customWidth="1"/>
    <col min="13064" max="13312" width="9" style="191"/>
    <col min="13313" max="13313" width="25.44140625" style="191" customWidth="1"/>
    <col min="13314" max="13314" width="14" style="191" customWidth="1"/>
    <col min="13315" max="13315" width="12.109375" style="191" customWidth="1"/>
    <col min="13316" max="13316" width="19.21875" style="191" customWidth="1"/>
    <col min="13317" max="13317" width="17.33203125" style="191" customWidth="1"/>
    <col min="13318" max="13318" width="28.44140625" style="191" customWidth="1"/>
    <col min="13319" max="13319" width="53.44140625" style="191" customWidth="1"/>
    <col min="13320" max="13568" width="9" style="191"/>
    <col min="13569" max="13569" width="25.44140625" style="191" customWidth="1"/>
    <col min="13570" max="13570" width="14" style="191" customWidth="1"/>
    <col min="13571" max="13571" width="12.109375" style="191" customWidth="1"/>
    <col min="13572" max="13572" width="19.21875" style="191" customWidth="1"/>
    <col min="13573" max="13573" width="17.33203125" style="191" customWidth="1"/>
    <col min="13574" max="13574" width="28.44140625" style="191" customWidth="1"/>
    <col min="13575" max="13575" width="53.44140625" style="191" customWidth="1"/>
    <col min="13576" max="13824" width="9" style="191"/>
    <col min="13825" max="13825" width="25.44140625" style="191" customWidth="1"/>
    <col min="13826" max="13826" width="14" style="191" customWidth="1"/>
    <col min="13827" max="13827" width="12.109375" style="191" customWidth="1"/>
    <col min="13828" max="13828" width="19.21875" style="191" customWidth="1"/>
    <col min="13829" max="13829" width="17.33203125" style="191" customWidth="1"/>
    <col min="13830" max="13830" width="28.44140625" style="191" customWidth="1"/>
    <col min="13831" max="13831" width="53.44140625" style="191" customWidth="1"/>
    <col min="13832" max="14080" width="9" style="191"/>
    <col min="14081" max="14081" width="25.44140625" style="191" customWidth="1"/>
    <col min="14082" max="14082" width="14" style="191" customWidth="1"/>
    <col min="14083" max="14083" width="12.109375" style="191" customWidth="1"/>
    <col min="14084" max="14084" width="19.21875" style="191" customWidth="1"/>
    <col min="14085" max="14085" width="17.33203125" style="191" customWidth="1"/>
    <col min="14086" max="14086" width="28.44140625" style="191" customWidth="1"/>
    <col min="14087" max="14087" width="53.44140625" style="191" customWidth="1"/>
    <col min="14088" max="14336" width="9" style="191"/>
    <col min="14337" max="14337" width="25.44140625" style="191" customWidth="1"/>
    <col min="14338" max="14338" width="14" style="191" customWidth="1"/>
    <col min="14339" max="14339" width="12.109375" style="191" customWidth="1"/>
    <col min="14340" max="14340" width="19.21875" style="191" customWidth="1"/>
    <col min="14341" max="14341" width="17.33203125" style="191" customWidth="1"/>
    <col min="14342" max="14342" width="28.44140625" style="191" customWidth="1"/>
    <col min="14343" max="14343" width="53.44140625" style="191" customWidth="1"/>
    <col min="14344" max="14592" width="9" style="191"/>
    <col min="14593" max="14593" width="25.44140625" style="191" customWidth="1"/>
    <col min="14594" max="14594" width="14" style="191" customWidth="1"/>
    <col min="14595" max="14595" width="12.109375" style="191" customWidth="1"/>
    <col min="14596" max="14596" width="19.21875" style="191" customWidth="1"/>
    <col min="14597" max="14597" width="17.33203125" style="191" customWidth="1"/>
    <col min="14598" max="14598" width="28.44140625" style="191" customWidth="1"/>
    <col min="14599" max="14599" width="53.44140625" style="191" customWidth="1"/>
    <col min="14600" max="14848" width="9" style="191"/>
    <col min="14849" max="14849" width="25.44140625" style="191" customWidth="1"/>
    <col min="14850" max="14850" width="14" style="191" customWidth="1"/>
    <col min="14851" max="14851" width="12.109375" style="191" customWidth="1"/>
    <col min="14852" max="14852" width="19.21875" style="191" customWidth="1"/>
    <col min="14853" max="14853" width="17.33203125" style="191" customWidth="1"/>
    <col min="14854" max="14854" width="28.44140625" style="191" customWidth="1"/>
    <col min="14855" max="14855" width="53.44140625" style="191" customWidth="1"/>
    <col min="14856" max="15104" width="9" style="191"/>
    <col min="15105" max="15105" width="25.44140625" style="191" customWidth="1"/>
    <col min="15106" max="15106" width="14" style="191" customWidth="1"/>
    <col min="15107" max="15107" width="12.109375" style="191" customWidth="1"/>
    <col min="15108" max="15108" width="19.21875" style="191" customWidth="1"/>
    <col min="15109" max="15109" width="17.33203125" style="191" customWidth="1"/>
    <col min="15110" max="15110" width="28.44140625" style="191" customWidth="1"/>
    <col min="15111" max="15111" width="53.44140625" style="191" customWidth="1"/>
    <col min="15112" max="15360" width="9" style="191"/>
    <col min="15361" max="15361" width="25.44140625" style="191" customWidth="1"/>
    <col min="15362" max="15362" width="14" style="191" customWidth="1"/>
    <col min="15363" max="15363" width="12.109375" style="191" customWidth="1"/>
    <col min="15364" max="15364" width="19.21875" style="191" customWidth="1"/>
    <col min="15365" max="15365" width="17.33203125" style="191" customWidth="1"/>
    <col min="15366" max="15366" width="28.44140625" style="191" customWidth="1"/>
    <col min="15367" max="15367" width="53.44140625" style="191" customWidth="1"/>
    <col min="15368" max="15616" width="9" style="191"/>
    <col min="15617" max="15617" width="25.44140625" style="191" customWidth="1"/>
    <col min="15618" max="15618" width="14" style="191" customWidth="1"/>
    <col min="15619" max="15619" width="12.109375" style="191" customWidth="1"/>
    <col min="15620" max="15620" width="19.21875" style="191" customWidth="1"/>
    <col min="15621" max="15621" width="17.33203125" style="191" customWidth="1"/>
    <col min="15622" max="15622" width="28.44140625" style="191" customWidth="1"/>
    <col min="15623" max="15623" width="53.44140625" style="191" customWidth="1"/>
    <col min="15624" max="15872" width="9" style="191"/>
    <col min="15873" max="15873" width="25.44140625" style="191" customWidth="1"/>
    <col min="15874" max="15874" width="14" style="191" customWidth="1"/>
    <col min="15875" max="15875" width="12.109375" style="191" customWidth="1"/>
    <col min="15876" max="15876" width="19.21875" style="191" customWidth="1"/>
    <col min="15877" max="15877" width="17.33203125" style="191" customWidth="1"/>
    <col min="15878" max="15878" width="28.44140625" style="191" customWidth="1"/>
    <col min="15879" max="15879" width="53.44140625" style="191" customWidth="1"/>
    <col min="15880" max="16128" width="9" style="191"/>
    <col min="16129" max="16129" width="25.44140625" style="191" customWidth="1"/>
    <col min="16130" max="16130" width="14" style="191" customWidth="1"/>
    <col min="16131" max="16131" width="12.109375" style="191" customWidth="1"/>
    <col min="16132" max="16132" width="19.21875" style="191" customWidth="1"/>
    <col min="16133" max="16133" width="17.33203125" style="191" customWidth="1"/>
    <col min="16134" max="16134" width="28.44140625" style="191" customWidth="1"/>
    <col min="16135" max="16135" width="53.44140625" style="191" customWidth="1"/>
    <col min="16136" max="16384" width="9" style="191"/>
  </cols>
  <sheetData>
    <row r="1" spans="1:7" ht="19.5" customHeight="1">
      <c r="A1" s="191" t="s">
        <v>342</v>
      </c>
    </row>
    <row r="2" spans="1:7" ht="19.5" customHeight="1"/>
    <row r="3" spans="1:7" ht="30" customHeight="1">
      <c r="A3" s="746" t="s">
        <v>729</v>
      </c>
      <c r="B3" s="72"/>
    </row>
    <row r="4" spans="1:7" ht="24.75" customHeight="1" thickBot="1">
      <c r="G4" s="747" t="s">
        <v>344</v>
      </c>
    </row>
    <row r="5" spans="1:7" s="748" customFormat="1" ht="59.25" customHeight="1" thickTop="1" thickBot="1">
      <c r="A5" s="1079" t="s">
        <v>345</v>
      </c>
      <c r="B5" s="1082" t="s">
        <v>346</v>
      </c>
      <c r="C5" s="1082" t="s">
        <v>347</v>
      </c>
      <c r="D5" s="1085" t="s">
        <v>348</v>
      </c>
      <c r="E5" s="1358"/>
      <c r="F5" s="1359"/>
      <c r="G5" s="1088" t="s">
        <v>349</v>
      </c>
    </row>
    <row r="6" spans="1:7" s="748" customFormat="1" ht="24.75" customHeight="1" thickTop="1">
      <c r="A6" s="1080"/>
      <c r="B6" s="1083"/>
      <c r="C6" s="1083"/>
      <c r="D6" s="1093" t="s">
        <v>350</v>
      </c>
      <c r="E6" s="1094"/>
      <c r="F6" s="1094"/>
      <c r="G6" s="1089"/>
    </row>
    <row r="7" spans="1:7" s="748" customFormat="1" ht="24.75" customHeight="1" thickBot="1">
      <c r="A7" s="1080"/>
      <c r="B7" s="1083"/>
      <c r="C7" s="1084"/>
      <c r="D7" s="1095"/>
      <c r="E7" s="1096"/>
      <c r="F7" s="1097"/>
      <c r="G7" s="1090"/>
    </row>
    <row r="8" spans="1:7" s="748" customFormat="1" ht="24.75" customHeight="1" thickTop="1">
      <c r="A8" s="1080"/>
      <c r="B8" s="1083"/>
      <c r="C8" s="1084"/>
      <c r="D8" s="1098" t="s">
        <v>351</v>
      </c>
      <c r="E8" s="1100" t="s">
        <v>352</v>
      </c>
      <c r="F8" s="192" t="s">
        <v>353</v>
      </c>
      <c r="G8" s="1091"/>
    </row>
    <row r="9" spans="1:7" s="748" customFormat="1" ht="24.75" customHeight="1" thickBot="1">
      <c r="A9" s="1081"/>
      <c r="B9" s="1081"/>
      <c r="C9" s="1081"/>
      <c r="D9" s="1099"/>
      <c r="E9" s="1101"/>
      <c r="F9" s="193" t="s">
        <v>354</v>
      </c>
      <c r="G9" s="1092"/>
    </row>
    <row r="10" spans="1:7" s="750" customFormat="1" ht="49.5" customHeight="1" thickTop="1" thickBot="1">
      <c r="A10" s="194"/>
      <c r="B10" s="195"/>
      <c r="C10" s="196"/>
      <c r="D10" s="197"/>
      <c r="E10" s="198"/>
      <c r="F10" s="199">
        <f>(D10*12)+E10</f>
        <v>0</v>
      </c>
      <c r="G10" s="749"/>
    </row>
    <row r="11" spans="1:7" s="750" customFormat="1" ht="24.75" customHeight="1" thickTop="1">
      <c r="A11" s="595" t="s">
        <v>355</v>
      </c>
      <c r="B11" s="201"/>
      <c r="C11" s="201"/>
      <c r="D11" s="202"/>
      <c r="E11" s="203"/>
      <c r="F11" s="204"/>
    </row>
    <row r="12" spans="1:7" s="750" customFormat="1" ht="24.75" customHeight="1">
      <c r="A12" s="205" t="s">
        <v>356</v>
      </c>
      <c r="B12" s="201"/>
      <c r="C12" s="201"/>
      <c r="D12" s="202"/>
      <c r="E12" s="203"/>
      <c r="F12" s="204"/>
    </row>
    <row r="13" spans="1:7" s="750" customFormat="1" ht="24.75" customHeight="1">
      <c r="A13" s="1077" t="s">
        <v>357</v>
      </c>
      <c r="B13" s="1077"/>
      <c r="C13" s="1077"/>
      <c r="D13" s="1077"/>
      <c r="E13" s="1077"/>
      <c r="F13" s="1077"/>
      <c r="G13" s="1077"/>
    </row>
    <row r="14" spans="1:7" s="750" customFormat="1" ht="24.75" customHeight="1">
      <c r="A14" s="1077" t="s">
        <v>358</v>
      </c>
      <c r="B14" s="1077"/>
      <c r="C14" s="1077"/>
      <c r="D14" s="1077"/>
      <c r="E14" s="1077"/>
      <c r="F14" s="1077"/>
      <c r="G14" s="1077"/>
    </row>
    <row r="15" spans="1:7" s="750" customFormat="1" ht="24.75" customHeight="1">
      <c r="A15" s="1077" t="s">
        <v>359</v>
      </c>
      <c r="B15" s="1077"/>
      <c r="C15" s="1077"/>
      <c r="D15" s="1077"/>
      <c r="E15" s="1077"/>
      <c r="F15" s="1077"/>
      <c r="G15" s="1077"/>
    </row>
    <row r="16" spans="1:7" s="750" customFormat="1" ht="24.75" customHeight="1">
      <c r="A16" s="205" t="s">
        <v>360</v>
      </c>
      <c r="B16" s="201"/>
      <c r="C16" s="201"/>
      <c r="D16" s="202"/>
      <c r="E16" s="203"/>
      <c r="F16" s="204"/>
    </row>
    <row r="17" spans="1:7" s="750" customFormat="1" ht="24.75" customHeight="1">
      <c r="A17" s="206" t="s">
        <v>361</v>
      </c>
      <c r="B17" s="201"/>
      <c r="C17" s="201"/>
      <c r="D17" s="202"/>
      <c r="E17" s="203"/>
      <c r="F17" s="204"/>
    </row>
    <row r="18" spans="1:7" ht="24.75" customHeight="1">
      <c r="A18" s="191" t="s">
        <v>362</v>
      </c>
      <c r="B18" s="207"/>
      <c r="C18" s="207"/>
      <c r="D18" s="208"/>
      <c r="E18" s="209"/>
      <c r="F18" s="209"/>
    </row>
    <row r="19" spans="1:7" ht="24.75" customHeight="1">
      <c r="A19" s="191" t="s">
        <v>363</v>
      </c>
      <c r="B19" s="207"/>
      <c r="C19" s="207"/>
      <c r="D19" s="208"/>
      <c r="E19" s="209"/>
      <c r="F19" s="209"/>
    </row>
    <row r="20" spans="1:7" ht="24.75" customHeight="1">
      <c r="A20" s="191" t="s">
        <v>364</v>
      </c>
      <c r="B20" s="207"/>
      <c r="C20" s="207"/>
      <c r="D20" s="208"/>
      <c r="E20" s="209"/>
      <c r="F20" s="209"/>
    </row>
    <row r="21" spans="1:7" ht="24.75" customHeight="1">
      <c r="B21" s="207"/>
      <c r="C21" s="207"/>
      <c r="D21" s="208"/>
      <c r="E21" s="209"/>
      <c r="F21" s="209"/>
    </row>
    <row r="22" spans="1:7" s="750" customFormat="1" ht="24.75" customHeight="1">
      <c r="A22" s="206" t="s">
        <v>365</v>
      </c>
      <c r="B22" s="201"/>
      <c r="C22" s="201"/>
      <c r="D22" s="202"/>
      <c r="E22" s="203"/>
      <c r="F22" s="204"/>
    </row>
    <row r="23" spans="1:7" ht="24.75" customHeight="1">
      <c r="A23" s="191" t="s">
        <v>366</v>
      </c>
    </row>
    <row r="24" spans="1:7" ht="24.75" customHeight="1"/>
    <row r="25" spans="1:7" ht="24.75" customHeight="1">
      <c r="A25" s="191" t="s">
        <v>367</v>
      </c>
    </row>
    <row r="26" spans="1:7" ht="24.75" customHeight="1">
      <c r="A26" s="191" t="s">
        <v>368</v>
      </c>
    </row>
    <row r="27" spans="1:7" ht="24.75" customHeight="1">
      <c r="A27" s="1357" t="s">
        <v>730</v>
      </c>
      <c r="B27" s="1357"/>
      <c r="C27" s="1357"/>
      <c r="D27" s="1357"/>
      <c r="E27" s="1357"/>
      <c r="F27" s="1357"/>
      <c r="G27" s="1357"/>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5"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4122-B452-48BA-AD1F-3ADA08C457BE}">
  <sheetPr>
    <tabColor rgb="FFFFC000"/>
    <pageSetUpPr fitToPage="1"/>
  </sheetPr>
  <dimension ref="A1:AN165"/>
  <sheetViews>
    <sheetView view="pageBreakPreview" topLeftCell="A144" zoomScaleNormal="100" zoomScaleSheetLayoutView="100" workbookViewId="0">
      <selection activeCell="AB7" sqref="AB7"/>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51" t="s">
        <v>523</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9" ht="9" customHeight="1"/>
    <row r="5" spans="1:29" ht="18.75" customHeight="1">
      <c r="L5" s="605"/>
      <c r="N5" s="73" t="s">
        <v>372</v>
      </c>
    </row>
    <row r="6" spans="1:29" ht="18.75" customHeight="1">
      <c r="N6" s="1256"/>
      <c r="O6" s="1256"/>
      <c r="P6" s="1256"/>
      <c r="Q6" s="1256"/>
      <c r="R6" s="1256"/>
      <c r="S6" s="1256"/>
      <c r="T6" s="1256"/>
      <c r="U6" s="1256"/>
      <c r="V6" s="1256"/>
      <c r="W6" s="1256"/>
      <c r="X6" s="1256"/>
      <c r="Y6" s="1256"/>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9"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9"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9" ht="15" customHeight="1">
      <c r="B15" s="74" t="s">
        <v>383</v>
      </c>
      <c r="C15" s="53"/>
      <c r="D15" s="53"/>
      <c r="E15" s="53"/>
      <c r="F15" s="53"/>
      <c r="G15" s="53"/>
      <c r="H15" s="53"/>
      <c r="I15" s="53"/>
      <c r="J15" s="53"/>
      <c r="K15" s="53"/>
      <c r="L15" s="53"/>
      <c r="M15" s="1383">
        <f>'第4号様式別紙2-1（臨床研修（医師）実績報告）'!D8</f>
        <v>0</v>
      </c>
      <c r="N15" s="1384"/>
      <c r="O15" s="1384"/>
      <c r="P15" s="342" t="s">
        <v>384</v>
      </c>
      <c r="Q15" s="1383">
        <f>'第4号様式別紙2-1（臨床研修（医師）実績報告）'!D21</f>
        <v>0</v>
      </c>
      <c r="R15" s="1384"/>
      <c r="S15" s="1384"/>
      <c r="T15" s="23" t="s">
        <v>384</v>
      </c>
      <c r="U15" s="634" t="s">
        <v>385</v>
      </c>
      <c r="V15" s="1255">
        <f>SUM(M15+Q15)</f>
        <v>0</v>
      </c>
      <c r="W15" s="1255"/>
      <c r="X15" s="1255"/>
      <c r="Y15" s="23" t="s">
        <v>386</v>
      </c>
    </row>
    <row r="16" spans="1:29" ht="15" customHeight="1">
      <c r="B16" s="74" t="s">
        <v>387</v>
      </c>
      <c r="C16" s="53"/>
      <c r="D16" s="53"/>
      <c r="E16" s="53"/>
      <c r="F16" s="53"/>
      <c r="G16" s="53"/>
      <c r="H16" s="53"/>
      <c r="I16" s="53"/>
      <c r="J16" s="53"/>
      <c r="K16" s="53"/>
      <c r="L16" s="53"/>
      <c r="M16" s="1383">
        <f>'第4号様式別紙2-1（臨床研修（医師）実績報告）'!E8</f>
        <v>0</v>
      </c>
      <c r="N16" s="1384"/>
      <c r="O16" s="1384"/>
      <c r="P16" s="342" t="s">
        <v>384</v>
      </c>
      <c r="Q16" s="1383">
        <f>'第4号様式別紙2-1（臨床研修（医師）実績報告）'!E21</f>
        <v>0</v>
      </c>
      <c r="R16" s="1384"/>
      <c r="S16" s="1384"/>
      <c r="T16" s="23" t="s">
        <v>384</v>
      </c>
      <c r="U16" s="616"/>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342" t="s">
        <v>384</v>
      </c>
      <c r="Q17" s="1304">
        <f>SUM(Q15:S16)</f>
        <v>0</v>
      </c>
      <c r="R17" s="1299"/>
      <c r="S17" s="1299"/>
      <c r="T17" s="343" t="s">
        <v>384</v>
      </c>
      <c r="U17" s="344" t="s">
        <v>389</v>
      </c>
      <c r="V17" s="1299">
        <f>SUM(V15:X16)</f>
        <v>0</v>
      </c>
      <c r="W17" s="1299"/>
      <c r="X17" s="1299"/>
      <c r="Y17" s="23" t="s">
        <v>386</v>
      </c>
    </row>
    <row r="18" spans="1:25" ht="12" customHeight="1">
      <c r="B18" s="73" t="s">
        <v>731</v>
      </c>
      <c r="C18" s="92"/>
      <c r="D18" s="92" t="s">
        <v>732</v>
      </c>
      <c r="E18" s="92"/>
      <c r="F18" s="92"/>
      <c r="G18" s="92"/>
      <c r="H18" s="92"/>
      <c r="I18" s="92"/>
      <c r="J18" s="92"/>
      <c r="K18" s="92"/>
      <c r="L18" s="92"/>
      <c r="M18" s="92"/>
      <c r="N18" s="62"/>
      <c r="O18" s="62"/>
      <c r="P18" s="62"/>
      <c r="Q18" s="62"/>
      <c r="R18" s="62"/>
      <c r="S18" s="62"/>
      <c r="T18" s="62"/>
      <c r="U18" s="62"/>
      <c r="V18" s="62"/>
      <c r="W18" s="62"/>
      <c r="X18" s="62"/>
      <c r="Y18" s="62"/>
    </row>
    <row r="19" spans="1:25" ht="23.25" customHeight="1">
      <c r="B19" s="751" t="s">
        <v>733</v>
      </c>
      <c r="C19" s="752"/>
      <c r="D19" s="1375" t="s">
        <v>734</v>
      </c>
      <c r="E19" s="1375"/>
      <c r="F19" s="1375"/>
      <c r="G19" s="1375"/>
      <c r="H19" s="1375"/>
      <c r="I19" s="1375"/>
      <c r="J19" s="1375"/>
      <c r="K19" s="1375"/>
      <c r="L19" s="1375"/>
      <c r="M19" s="1375"/>
      <c r="N19" s="1375"/>
      <c r="O19" s="1375"/>
      <c r="P19" s="1375"/>
      <c r="Q19" s="1375"/>
      <c r="R19" s="1375"/>
      <c r="S19" s="1375"/>
      <c r="T19" s="1375"/>
      <c r="U19" s="1375"/>
      <c r="V19" s="1375"/>
      <c r="W19" s="1375"/>
      <c r="X19" s="1375"/>
      <c r="Y19" s="1375"/>
    </row>
    <row r="20" spans="1:25" ht="21.75" customHeight="1">
      <c r="B20" s="753" t="s">
        <v>735</v>
      </c>
      <c r="C20"/>
      <c r="D20" s="1376" t="s">
        <v>736</v>
      </c>
      <c r="E20" s="1376"/>
      <c r="F20" s="1376"/>
      <c r="G20" s="1376"/>
      <c r="H20" s="1376"/>
      <c r="I20" s="1376"/>
      <c r="J20" s="1376"/>
      <c r="K20" s="1376"/>
      <c r="L20" s="1376"/>
      <c r="M20" s="1376"/>
      <c r="N20" s="1376"/>
      <c r="O20" s="1376"/>
      <c r="P20" s="1376"/>
      <c r="Q20" s="1376"/>
      <c r="R20" s="1376"/>
      <c r="S20" s="1376"/>
      <c r="T20" s="1376"/>
      <c r="U20" s="1376"/>
      <c r="V20" s="1376"/>
      <c r="W20" s="1376"/>
      <c r="X20" s="1376"/>
      <c r="Y20" s="1376"/>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8">
        <f>M17</f>
        <v>0</v>
      </c>
      <c r="K25" s="1249"/>
      <c r="L25" s="1249"/>
      <c r="M25" s="1249"/>
      <c r="N25" s="57" t="s">
        <v>386</v>
      </c>
      <c r="O25" s="74" t="s">
        <v>396</v>
      </c>
      <c r="P25" s="53"/>
      <c r="Q25" s="53"/>
      <c r="R25" s="57"/>
      <c r="S25" s="613" t="s">
        <v>397</v>
      </c>
      <c r="T25" s="1294">
        <f>ROUND(J25/12,3)</f>
        <v>0</v>
      </c>
      <c r="U25" s="1294"/>
      <c r="V25" s="1294"/>
      <c r="W25" s="1294"/>
      <c r="X25" s="1294"/>
      <c r="Y25" s="57" t="s">
        <v>386</v>
      </c>
    </row>
    <row r="26" spans="1:25" ht="15" customHeight="1">
      <c r="B26" s="74" t="s">
        <v>398</v>
      </c>
      <c r="C26" s="75"/>
      <c r="D26" s="75"/>
      <c r="E26" s="75"/>
      <c r="F26" s="75"/>
      <c r="G26" s="75"/>
      <c r="H26" s="75"/>
      <c r="I26" s="76"/>
      <c r="J26" s="1248">
        <f>Q17</f>
        <v>0</v>
      </c>
      <c r="K26" s="1249"/>
      <c r="L26" s="1249"/>
      <c r="M26" s="1249"/>
      <c r="N26" s="57" t="s">
        <v>386</v>
      </c>
      <c r="O26" s="74" t="s">
        <v>396</v>
      </c>
      <c r="P26" s="53"/>
      <c r="Q26" s="53"/>
      <c r="R26" s="57"/>
      <c r="S26" s="613" t="s">
        <v>399</v>
      </c>
      <c r="T26" s="1294">
        <f>ROUND(J26/12,3)</f>
        <v>0</v>
      </c>
      <c r="U26" s="1294"/>
      <c r="V26" s="1294"/>
      <c r="W26" s="1294"/>
      <c r="X26" s="1294"/>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302">
        <f>SUM(T25:X26)</f>
        <v>0</v>
      </c>
      <c r="V27" s="1382"/>
      <c r="W27" s="1382"/>
      <c r="X27" s="1382"/>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303">
        <f>ROUND(IF(T25=0,IF(J26=0,0,T26),IF(J26=0,T25,(T25+T26)/2)),0)</f>
        <v>0</v>
      </c>
      <c r="V28" s="1381"/>
      <c r="W28" s="1381"/>
      <c r="X28" s="1381"/>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80">
        <f>M15</f>
        <v>0</v>
      </c>
      <c r="K31" s="1381"/>
      <c r="L31" s="1381"/>
      <c r="M31" s="1381"/>
      <c r="N31" s="57" t="s">
        <v>386</v>
      </c>
      <c r="O31" s="74" t="s">
        <v>396</v>
      </c>
      <c r="P31" s="53"/>
      <c r="Q31" s="53"/>
      <c r="R31" s="57"/>
      <c r="S31" s="613" t="s">
        <v>403</v>
      </c>
      <c r="T31" s="1294">
        <f>ROUND(J31/12,3)</f>
        <v>0</v>
      </c>
      <c r="U31" s="1294"/>
      <c r="V31" s="1294"/>
      <c r="W31" s="1294"/>
      <c r="X31" s="1294"/>
      <c r="Y31" s="57" t="s">
        <v>386</v>
      </c>
    </row>
    <row r="32" spans="1:25" ht="15" customHeight="1">
      <c r="B32" s="74" t="s">
        <v>398</v>
      </c>
      <c r="C32" s="75"/>
      <c r="D32" s="75"/>
      <c r="E32" s="75"/>
      <c r="F32" s="75"/>
      <c r="G32" s="75"/>
      <c r="H32" s="75"/>
      <c r="I32" s="76"/>
      <c r="J32" s="1380">
        <f>Q15</f>
        <v>0</v>
      </c>
      <c r="K32" s="1381"/>
      <c r="L32" s="1381"/>
      <c r="M32" s="1381"/>
      <c r="N32" s="57" t="s">
        <v>386</v>
      </c>
      <c r="O32" s="74" t="s">
        <v>396</v>
      </c>
      <c r="P32" s="53"/>
      <c r="Q32" s="53"/>
      <c r="R32" s="57"/>
      <c r="S32" s="613" t="s">
        <v>404</v>
      </c>
      <c r="T32" s="1294">
        <f>ROUND(J32/12,3)</f>
        <v>0</v>
      </c>
      <c r="U32" s="1294"/>
      <c r="V32" s="1294"/>
      <c r="W32" s="1294"/>
      <c r="X32" s="1294"/>
      <c r="Y32" s="57" t="s">
        <v>386</v>
      </c>
    </row>
    <row r="33" spans="1:34" ht="12" customHeight="1">
      <c r="B33" s="1245" t="s">
        <v>405</v>
      </c>
      <c r="C33" s="1245"/>
      <c r="D33" s="1245"/>
      <c r="E33" s="1245"/>
      <c r="F33" s="1245"/>
      <c r="G33" s="1245"/>
      <c r="H33" s="1245"/>
      <c r="I33" s="1245"/>
      <c r="J33" s="1245"/>
      <c r="K33" s="1245"/>
      <c r="L33" s="1245"/>
      <c r="M33" s="1245"/>
      <c r="N33" s="1245"/>
      <c r="O33" s="1245"/>
      <c r="P33" s="1245"/>
      <c r="Q33" s="1245"/>
      <c r="R33" s="1245"/>
      <c r="S33" s="1245"/>
      <c r="T33" s="1245"/>
      <c r="U33" s="1245"/>
      <c r="V33" s="1245"/>
      <c r="W33" s="1245"/>
      <c r="X33" s="1245"/>
      <c r="Y33" s="1245"/>
      <c r="AH33" s="1" t="b">
        <f>IF('第4号様式別紙2-1（臨床研修（医師）実績報告）附表 A1'!AI17="入力不可",FALSE,TRUE)</f>
        <v>1</v>
      </c>
    </row>
    <row r="34" spans="1:34" ht="12" customHeight="1">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row>
    <row r="35" spans="1:34" ht="12" customHeight="1">
      <c r="B35" s="1246" t="s">
        <v>406</v>
      </c>
      <c r="C35" s="1246"/>
      <c r="D35" s="1246"/>
      <c r="E35" s="1246"/>
      <c r="F35" s="1246"/>
      <c r="G35" s="1246"/>
      <c r="H35" s="1246"/>
      <c r="I35" s="1246"/>
      <c r="J35" s="1246"/>
      <c r="K35" s="1246"/>
      <c r="L35" s="1246"/>
      <c r="M35" s="1246"/>
      <c r="N35" s="1246"/>
      <c r="O35" s="1246"/>
      <c r="P35" s="1246"/>
      <c r="Q35" s="1246"/>
      <c r="R35" s="1246"/>
      <c r="S35" s="1246"/>
      <c r="T35" s="1246"/>
      <c r="U35" s="1246"/>
      <c r="V35" s="1246"/>
      <c r="W35" s="1246"/>
      <c r="X35" s="1246"/>
      <c r="Y35" s="1246"/>
    </row>
    <row r="36" spans="1:34" ht="12" customHeight="1">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row>
    <row r="37" spans="1:34" ht="9" customHeight="1">
      <c r="A37" s="73"/>
    </row>
    <row r="38" spans="1:34" ht="15" customHeight="1">
      <c r="A38" s="1" t="s">
        <v>407</v>
      </c>
    </row>
    <row r="39" spans="1:34" ht="15" customHeight="1">
      <c r="B39" s="74" t="s">
        <v>408</v>
      </c>
      <c r="C39" s="75"/>
      <c r="D39" s="75"/>
      <c r="E39" s="75"/>
      <c r="F39" s="75"/>
      <c r="G39" s="75"/>
      <c r="H39" s="75"/>
      <c r="I39" s="76"/>
      <c r="J39" s="1295"/>
      <c r="K39" s="1296"/>
      <c r="L39" s="1296"/>
      <c r="M39" s="1296"/>
      <c r="N39" s="57" t="s">
        <v>386</v>
      </c>
      <c r="O39" s="77" t="s">
        <v>409</v>
      </c>
      <c r="P39" s="53"/>
      <c r="Q39" s="53"/>
      <c r="R39" s="53"/>
      <c r="S39" s="615"/>
      <c r="T39" s="345"/>
      <c r="U39" s="1297"/>
      <c r="V39" s="1298"/>
      <c r="W39" s="1298"/>
      <c r="X39" s="1298"/>
      <c r="Y39" s="57" t="s">
        <v>386</v>
      </c>
    </row>
    <row r="40" spans="1:34" ht="15" customHeight="1">
      <c r="B40" s="74" t="s">
        <v>410</v>
      </c>
      <c r="C40" s="75"/>
      <c r="D40" s="75"/>
      <c r="E40" s="75"/>
      <c r="F40" s="75"/>
      <c r="G40" s="75"/>
      <c r="H40" s="75"/>
      <c r="I40" s="76"/>
      <c r="J40" s="1224"/>
      <c r="K40" s="1225"/>
      <c r="L40" s="1225"/>
      <c r="M40" s="1225"/>
      <c r="N40" s="57" t="s">
        <v>386</v>
      </c>
      <c r="O40" s="77" t="s">
        <v>411</v>
      </c>
      <c r="P40" s="53"/>
      <c r="Q40" s="53"/>
      <c r="R40" s="53"/>
      <c r="S40" s="615"/>
      <c r="T40" s="345"/>
      <c r="U40" s="1297"/>
      <c r="V40" s="1298"/>
      <c r="W40" s="1298"/>
      <c r="X40" s="1298"/>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300">
        <f>SUM(U39:X40)</f>
        <v>0</v>
      </c>
      <c r="V41" s="1378"/>
      <c r="W41" s="1378"/>
      <c r="X41" s="1378"/>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301" t="e">
        <f>ROUNDDOWN(U41/(J39+J40),3)</f>
        <v>#DIV/0!</v>
      </c>
      <c r="V42" s="1379"/>
      <c r="W42" s="1379"/>
      <c r="X42" s="1379"/>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232" t="s">
        <v>413</v>
      </c>
      <c r="C44" s="1232"/>
      <c r="D44" s="1232"/>
      <c r="E44" s="1232"/>
      <c r="F44" s="1232"/>
      <c r="G44" s="1232"/>
      <c r="H44" s="1232"/>
      <c r="I44" s="1232"/>
      <c r="J44" s="1232"/>
      <c r="K44" s="1232"/>
      <c r="L44" s="1232"/>
      <c r="M44" s="1232"/>
      <c r="N44" s="1232"/>
      <c r="O44" s="1232"/>
      <c r="P44" s="1232"/>
      <c r="Q44" s="1232"/>
      <c r="R44" s="1232"/>
      <c r="S44" s="1232"/>
      <c r="T44" s="1232"/>
      <c r="U44" s="1232"/>
      <c r="V44" s="1232"/>
      <c r="W44" s="1232"/>
      <c r="X44" s="1232"/>
      <c r="Y44" s="1232"/>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91" t="s">
        <v>380</v>
      </c>
      <c r="C47" s="1292"/>
      <c r="D47" s="1292"/>
      <c r="E47" s="1293"/>
      <c r="F47" s="1291" t="s">
        <v>381</v>
      </c>
      <c r="G47" s="1292"/>
      <c r="H47" s="1292"/>
      <c r="I47" s="1293"/>
      <c r="J47" s="1291" t="s">
        <v>382</v>
      </c>
      <c r="K47" s="1292"/>
      <c r="L47" s="1292"/>
      <c r="M47" s="1292"/>
      <c r="N47" s="1293"/>
      <c r="O47" s="492"/>
      <c r="P47" s="363"/>
      <c r="Q47" s="363"/>
      <c r="R47" s="363"/>
      <c r="S47" s="363"/>
      <c r="T47" s="363"/>
      <c r="U47" s="363"/>
      <c r="V47" s="363"/>
      <c r="W47" s="363"/>
      <c r="X47" s="363"/>
      <c r="Y47" s="363"/>
    </row>
    <row r="48" spans="1:34" ht="15" customHeight="1">
      <c r="B48" s="1286"/>
      <c r="C48" s="1287"/>
      <c r="D48" s="1287"/>
      <c r="E48" s="495" t="s">
        <v>384</v>
      </c>
      <c r="F48" s="1286"/>
      <c r="G48" s="1287"/>
      <c r="H48" s="1287"/>
      <c r="I48" s="496" t="s">
        <v>384</v>
      </c>
      <c r="J48" s="497" t="s">
        <v>416</v>
      </c>
      <c r="K48" s="1288">
        <f>B48+F48</f>
        <v>0</v>
      </c>
      <c r="L48" s="1288"/>
      <c r="M48" s="1288"/>
      <c r="N48" s="496" t="s">
        <v>384</v>
      </c>
      <c r="O48" s="492"/>
      <c r="P48" s="760"/>
      <c r="Q48" s="760"/>
      <c r="R48" s="760"/>
      <c r="S48" s="760"/>
      <c r="T48" s="760"/>
      <c r="U48" s="760"/>
      <c r="V48" s="760"/>
      <c r="W48" s="760"/>
      <c r="X48" s="760"/>
      <c r="Y48" s="760"/>
    </row>
    <row r="49" spans="1:40" ht="12" customHeight="1">
      <c r="B49" s="73" t="s">
        <v>731</v>
      </c>
      <c r="C49" s="92"/>
      <c r="D49" s="92" t="s">
        <v>739</v>
      </c>
      <c r="E49" s="92"/>
      <c r="F49" s="92"/>
      <c r="G49" s="92"/>
      <c r="H49" s="92"/>
      <c r="I49" s="92"/>
      <c r="J49" s="92"/>
      <c r="K49" s="92"/>
      <c r="L49" s="92"/>
      <c r="M49" s="92"/>
      <c r="N49" s="62"/>
      <c r="O49" s="759"/>
      <c r="P49" s="759"/>
      <c r="Q49" s="759"/>
      <c r="R49" s="759"/>
      <c r="S49" s="759"/>
      <c r="T49" s="759"/>
      <c r="U49" s="759"/>
      <c r="V49" s="759"/>
      <c r="W49" s="759"/>
      <c r="X49" s="759"/>
      <c r="Y49" s="759"/>
    </row>
    <row r="50" spans="1:40" ht="23.25" customHeight="1">
      <c r="B50" s="751" t="s">
        <v>733</v>
      </c>
      <c r="C50" s="752"/>
      <c r="D50" s="1375" t="s">
        <v>734</v>
      </c>
      <c r="E50" s="1375"/>
      <c r="F50" s="1375"/>
      <c r="G50" s="1375"/>
      <c r="H50" s="1375"/>
      <c r="I50" s="1375"/>
      <c r="J50" s="1375"/>
      <c r="K50" s="1375"/>
      <c r="L50" s="1375"/>
      <c r="M50" s="1375"/>
      <c r="N50" s="1375"/>
      <c r="O50" s="1375"/>
      <c r="P50" s="1375"/>
      <c r="Q50" s="1375"/>
      <c r="R50" s="1375"/>
      <c r="S50" s="1375"/>
      <c r="T50" s="1375"/>
      <c r="U50" s="1375"/>
      <c r="V50" s="1375"/>
      <c r="W50" s="1375"/>
      <c r="X50" s="1375"/>
      <c r="Y50" s="1375"/>
    </row>
    <row r="51" spans="1:40" ht="22.5" customHeight="1">
      <c r="B51" s="753" t="s">
        <v>735</v>
      </c>
      <c r="C51"/>
      <c r="D51" s="1376" t="s">
        <v>736</v>
      </c>
      <c r="E51" s="1376"/>
      <c r="F51" s="1376"/>
      <c r="G51" s="1376"/>
      <c r="H51" s="1376"/>
      <c r="I51" s="1376"/>
      <c r="J51" s="1376"/>
      <c r="K51" s="1376"/>
      <c r="L51" s="1376"/>
      <c r="M51" s="1376"/>
      <c r="N51" s="1376"/>
      <c r="O51" s="1376"/>
      <c r="P51" s="1376"/>
      <c r="Q51" s="1376"/>
      <c r="R51" s="1376"/>
      <c r="S51" s="1376"/>
      <c r="T51" s="1376"/>
      <c r="U51" s="1376"/>
      <c r="V51" s="1376"/>
      <c r="W51" s="1376"/>
      <c r="X51" s="1376"/>
      <c r="Y51" s="1376"/>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528</v>
      </c>
    </row>
    <row r="55" spans="1:40" ht="15" customHeight="1">
      <c r="P55" s="604"/>
      <c r="Q55" s="1210" t="s">
        <v>418</v>
      </c>
      <c r="R55" s="1211"/>
      <c r="S55" s="1212"/>
      <c r="T55" s="613" t="s">
        <v>419</v>
      </c>
      <c r="U55" s="1377">
        <f>'第4号様式別紙2-2（臨床研修（医師）実績報告）'!F34</f>
        <v>0</v>
      </c>
      <c r="V55" s="1377"/>
      <c r="W55" s="1377"/>
      <c r="X55" s="1377"/>
      <c r="Y55" s="57" t="s">
        <v>420</v>
      </c>
    </row>
    <row r="56" spans="1:40" ht="15" customHeight="1">
      <c r="Q56" s="603"/>
      <c r="R56" s="603"/>
      <c r="S56" s="603"/>
      <c r="T56" s="603"/>
    </row>
    <row r="57" spans="1:40" ht="15" customHeight="1">
      <c r="A57" s="1" t="s">
        <v>421</v>
      </c>
      <c r="V57" s="1214" t="s">
        <v>422</v>
      </c>
      <c r="W57" s="1214"/>
      <c r="X57" s="1214" t="s">
        <v>423</v>
      </c>
      <c r="Y57" s="1214"/>
    </row>
    <row r="58" spans="1:40" ht="15" customHeight="1">
      <c r="V58" s="1214"/>
      <c r="W58" s="1214"/>
      <c r="X58" s="1214"/>
      <c r="Y58" s="1214"/>
    </row>
    <row r="59" spans="1:40"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40"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40"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40"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40" ht="24.9" customHeight="1">
      <c r="A63" s="1119" t="s">
        <v>737</v>
      </c>
      <c r="B63" s="1119"/>
      <c r="C63" s="1119"/>
      <c r="D63" s="1119"/>
      <c r="E63" s="1119"/>
      <c r="F63" s="1119"/>
      <c r="G63" s="1119"/>
      <c r="H63" s="1119"/>
      <c r="I63" s="1119"/>
      <c r="J63" s="1119"/>
      <c r="K63" s="1119"/>
      <c r="L63" s="1119"/>
      <c r="M63" s="1119"/>
      <c r="N63" s="949" t="s">
        <v>429</v>
      </c>
      <c r="O63" s="909"/>
      <c r="P63" s="1178" t="s">
        <v>430</v>
      </c>
      <c r="Q63" s="1179"/>
      <c r="R63" s="1179"/>
      <c r="S63" s="1180"/>
      <c r="T63" s="616" t="s">
        <v>431</v>
      </c>
      <c r="U63" s="1372">
        <f>'第4号様式別紙2-1（臨床研修（医師）実績報告）'!E42</f>
        <v>0</v>
      </c>
      <c r="V63" s="1373"/>
      <c r="W63" s="1373"/>
      <c r="X63" s="1374"/>
      <c r="Y63" s="57" t="s">
        <v>432</v>
      </c>
    </row>
    <row r="64" spans="1:40" ht="24.9" customHeight="1">
      <c r="A64" s="1119"/>
      <c r="B64" s="1119"/>
      <c r="C64" s="1119"/>
      <c r="D64" s="1119"/>
      <c r="E64" s="1119"/>
      <c r="F64" s="1119"/>
      <c r="G64" s="1119"/>
      <c r="H64" s="1119"/>
      <c r="I64" s="1119"/>
      <c r="J64" s="1119"/>
      <c r="K64" s="1119"/>
      <c r="L64" s="1119"/>
      <c r="M64" s="1119"/>
      <c r="N64" s="1207"/>
      <c r="O64" s="1208"/>
      <c r="P64" s="1178" t="s">
        <v>433</v>
      </c>
      <c r="Q64" s="1179"/>
      <c r="R64" s="1179"/>
      <c r="S64" s="1180"/>
      <c r="T64" s="616" t="s">
        <v>434</v>
      </c>
      <c r="U64" s="1372">
        <f>'第4号様式別紙2-1（臨床研修（医師）実績報告）'!E44</f>
        <v>0</v>
      </c>
      <c r="V64" s="1373"/>
      <c r="W64" s="1373"/>
      <c r="X64" s="1374"/>
      <c r="Y64" s="57" t="s">
        <v>420</v>
      </c>
      <c r="AM64" s="155"/>
      <c r="AN64" s="155"/>
    </row>
    <row r="65" spans="1:40" ht="24.9" customHeight="1">
      <c r="A65" s="1119" t="s">
        <v>435</v>
      </c>
      <c r="B65" s="1119"/>
      <c r="C65" s="1119"/>
      <c r="D65" s="1119"/>
      <c r="E65" s="1119"/>
      <c r="F65" s="1119"/>
      <c r="G65" s="1119"/>
      <c r="H65" s="1119"/>
      <c r="I65" s="1119"/>
      <c r="J65" s="1119"/>
      <c r="K65" s="1119"/>
      <c r="L65" s="1119"/>
      <c r="M65" s="1119"/>
      <c r="N65" s="1200" t="s">
        <v>436</v>
      </c>
      <c r="O65" s="1175"/>
      <c r="P65" s="1178" t="s">
        <v>430</v>
      </c>
      <c r="Q65" s="1179"/>
      <c r="R65" s="1179"/>
      <c r="S65" s="1180"/>
      <c r="T65" s="616" t="s">
        <v>437</v>
      </c>
      <c r="U65" s="1372">
        <f>'第4号様式別紙2-1（臨床研修（医師）実績報告）'!Q42</f>
        <v>0</v>
      </c>
      <c r="V65" s="1373"/>
      <c r="W65" s="1373"/>
      <c r="X65" s="1374"/>
      <c r="Y65" s="57" t="s">
        <v>432</v>
      </c>
      <c r="AM65" s="155">
        <v>1</v>
      </c>
      <c r="AN65" s="155">
        <v>2</v>
      </c>
    </row>
    <row r="66" spans="1:40" ht="24.9" customHeight="1">
      <c r="A66" s="1119"/>
      <c r="B66" s="1119"/>
      <c r="C66" s="1119"/>
      <c r="D66" s="1119"/>
      <c r="E66" s="1119"/>
      <c r="F66" s="1119"/>
      <c r="G66" s="1119"/>
      <c r="H66" s="1119"/>
      <c r="I66" s="1119"/>
      <c r="J66" s="1119"/>
      <c r="K66" s="1119"/>
      <c r="L66" s="1119"/>
      <c r="M66" s="1119"/>
      <c r="N66" s="950"/>
      <c r="O66" s="910"/>
      <c r="P66" s="1178" t="s">
        <v>433</v>
      </c>
      <c r="Q66" s="1179"/>
      <c r="R66" s="1179"/>
      <c r="S66" s="1180"/>
      <c r="T66" s="616" t="s">
        <v>438</v>
      </c>
      <c r="U66" s="1372">
        <f>'第4号様式別紙2-1（臨床研修（医師）実績報告）'!Q44</f>
        <v>0</v>
      </c>
      <c r="V66" s="1373"/>
      <c r="W66" s="1373"/>
      <c r="X66" s="1374"/>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19" t="s">
        <v>738</v>
      </c>
      <c r="B68" s="1119"/>
      <c r="C68" s="1119"/>
      <c r="D68" s="1119"/>
      <c r="E68" s="1119"/>
      <c r="F68" s="1119"/>
      <c r="G68" s="1119"/>
      <c r="H68" s="1119"/>
      <c r="I68" s="1119"/>
      <c r="J68" s="1119"/>
      <c r="K68" s="1119"/>
      <c r="L68" s="1119"/>
      <c r="M68" s="1119"/>
      <c r="N68" s="1190" t="s">
        <v>429</v>
      </c>
      <c r="O68" s="1191"/>
      <c r="P68" s="1194" t="s">
        <v>430</v>
      </c>
      <c r="Q68" s="1195"/>
      <c r="R68" s="1195"/>
      <c r="S68" s="1196"/>
      <c r="T68" s="156" t="s">
        <v>440</v>
      </c>
      <c r="U68" s="1369">
        <f>'第4号様式別紙2-1（臨床研修（医師）実績報告）'!I42</f>
        <v>0</v>
      </c>
      <c r="V68" s="1370"/>
      <c r="W68" s="1370"/>
      <c r="X68" s="1371"/>
      <c r="Y68" s="157" t="s">
        <v>432</v>
      </c>
      <c r="AM68" s="155">
        <v>4</v>
      </c>
    </row>
    <row r="69" spans="1:40" ht="24.9" customHeight="1">
      <c r="A69" s="1119"/>
      <c r="B69" s="1119"/>
      <c r="C69" s="1119"/>
      <c r="D69" s="1119"/>
      <c r="E69" s="1119"/>
      <c r="F69" s="1119"/>
      <c r="G69" s="1119"/>
      <c r="H69" s="1119"/>
      <c r="I69" s="1119"/>
      <c r="J69" s="1119"/>
      <c r="K69" s="1119"/>
      <c r="L69" s="1119"/>
      <c r="M69" s="1119"/>
      <c r="N69" s="1192"/>
      <c r="O69" s="1193"/>
      <c r="P69" s="1178" t="s">
        <v>433</v>
      </c>
      <c r="Q69" s="1179"/>
      <c r="R69" s="1179"/>
      <c r="S69" s="1180"/>
      <c r="T69" s="616" t="s">
        <v>441</v>
      </c>
      <c r="U69" s="1369">
        <f>'第4号様式別紙2-1（臨床研修（医師）実績報告）'!I44</f>
        <v>0</v>
      </c>
      <c r="V69" s="1370"/>
      <c r="W69" s="1370"/>
      <c r="X69" s="1371"/>
      <c r="Y69" s="158" t="s">
        <v>420</v>
      </c>
      <c r="AM69" s="155">
        <v>5</v>
      </c>
    </row>
    <row r="70" spans="1:40" ht="24.9" customHeight="1">
      <c r="A70" s="1119" t="s">
        <v>442</v>
      </c>
      <c r="B70" s="1119"/>
      <c r="C70" s="1119"/>
      <c r="D70" s="1119"/>
      <c r="E70" s="1119"/>
      <c r="F70" s="1119"/>
      <c r="G70" s="1119"/>
      <c r="H70" s="1119"/>
      <c r="I70" s="1119"/>
      <c r="J70" s="1119"/>
      <c r="K70" s="1119"/>
      <c r="L70" s="1119"/>
      <c r="M70" s="1119"/>
      <c r="N70" s="1174" t="s">
        <v>436</v>
      </c>
      <c r="O70" s="1175"/>
      <c r="P70" s="1178" t="s">
        <v>430</v>
      </c>
      <c r="Q70" s="1179"/>
      <c r="R70" s="1179"/>
      <c r="S70" s="1180"/>
      <c r="T70" s="616" t="s">
        <v>443</v>
      </c>
      <c r="U70" s="1369">
        <f>'第4号様式別紙2-1（臨床研修（医師）実績報告）'!U42</f>
        <v>0</v>
      </c>
      <c r="V70" s="1370"/>
      <c r="W70" s="1370"/>
      <c r="X70" s="1371"/>
      <c r="Y70" s="158" t="s">
        <v>432</v>
      </c>
    </row>
    <row r="71" spans="1:40" ht="24.9" customHeight="1">
      <c r="A71" s="1119"/>
      <c r="B71" s="1119"/>
      <c r="C71" s="1119"/>
      <c r="D71" s="1119"/>
      <c r="E71" s="1119"/>
      <c r="F71" s="1119"/>
      <c r="G71" s="1119"/>
      <c r="H71" s="1119"/>
      <c r="I71" s="1119"/>
      <c r="J71" s="1119"/>
      <c r="K71" s="1119"/>
      <c r="L71" s="1119"/>
      <c r="M71" s="1119"/>
      <c r="N71" s="1176"/>
      <c r="O71" s="1177"/>
      <c r="P71" s="1184" t="s">
        <v>433</v>
      </c>
      <c r="Q71" s="1185"/>
      <c r="R71" s="1185"/>
      <c r="S71" s="1186"/>
      <c r="T71" s="159" t="s">
        <v>444</v>
      </c>
      <c r="U71" s="1369">
        <f>'第4号様式別紙2-1（臨床研修（医師）実績報告）'!U44</f>
        <v>0</v>
      </c>
      <c r="V71" s="1370"/>
      <c r="W71" s="1370"/>
      <c r="X71" s="1371"/>
      <c r="Y71" s="160" t="s">
        <v>420</v>
      </c>
    </row>
    <row r="72" spans="1:40" ht="15" customHeight="1">
      <c r="A72" s="1" t="s">
        <v>445</v>
      </c>
      <c r="U72" s="757"/>
      <c r="V72" s="757"/>
      <c r="W72" s="757"/>
      <c r="X72" s="757"/>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7" t="s">
        <v>447</v>
      </c>
      <c r="I75" s="1367"/>
      <c r="J75" s="1367"/>
      <c r="K75" s="1367"/>
      <c r="L75" s="1367"/>
      <c r="M75" s="1367"/>
      <c r="N75" s="1367"/>
      <c r="O75" s="1367"/>
      <c r="P75" s="1367"/>
      <c r="Q75" s="1367"/>
      <c r="R75" s="1367"/>
      <c r="S75" s="1367"/>
      <c r="T75" s="1367"/>
      <c r="U75" s="1367"/>
      <c r="V75" s="1367"/>
      <c r="W75" s="1367"/>
      <c r="X75" s="1367"/>
      <c r="Y75" s="1368"/>
    </row>
    <row r="76" spans="1:40" ht="15" customHeight="1">
      <c r="B76" s="2"/>
      <c r="C76" s="1" t="s">
        <v>448</v>
      </c>
      <c r="I76" s="1172" t="s">
        <v>449</v>
      </c>
      <c r="J76" s="1173"/>
      <c r="K76" s="161"/>
      <c r="L76" s="1" t="s">
        <v>450</v>
      </c>
      <c r="N76" s="161"/>
      <c r="O76" s="1" t="s">
        <v>451</v>
      </c>
      <c r="T76" s="8" t="s">
        <v>452</v>
      </c>
      <c r="U76" s="1269" t="e">
        <f>U77+U101</f>
        <v>#VALUE!</v>
      </c>
      <c r="V76" s="1269"/>
      <c r="W76" s="1269"/>
      <c r="X76" s="1269"/>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69" t="e">
        <f>IF(OR(AB78="20人未満",$C$118=1),(E79*Q79)+(E81*Q81)+(E83*Q83)+(E85*Q85)+(E87*Q87),(E91*Q91)+(E93*Q93)+(E95*Q95)+(E97*Q97)+(E99*Q99))</f>
        <v>#VALUE!</v>
      </c>
      <c r="V77" s="1269"/>
      <c r="W77" s="1269"/>
      <c r="X77" s="1269"/>
      <c r="Y77" s="9" t="s">
        <v>191</v>
      </c>
    </row>
    <row r="78" spans="1:40" ht="30" customHeight="1">
      <c r="B78" s="1167" t="s">
        <v>455</v>
      </c>
      <c r="C78" s="850"/>
      <c r="D78" s="850"/>
      <c r="E78" s="850"/>
      <c r="F78" s="850"/>
      <c r="G78" s="850"/>
      <c r="H78" s="850"/>
      <c r="I78" s="850"/>
      <c r="J78" s="850"/>
      <c r="K78" s="850"/>
      <c r="L78" s="850"/>
      <c r="M78" s="850"/>
      <c r="N78" s="850"/>
      <c r="O78" s="850"/>
      <c r="P78" s="850"/>
      <c r="Q78" s="850"/>
      <c r="R78" s="850"/>
      <c r="S78" s="1168"/>
      <c r="T78" s="8"/>
      <c r="U78" s="347"/>
      <c r="V78" s="347"/>
      <c r="W78" s="347"/>
      <c r="X78" s="347"/>
      <c r="Y78" s="9"/>
      <c r="AB78" s="162" t="str">
        <f>IF(N158="","未入力",IF(N158&gt;=20,"20人以上","20人未満"))</f>
        <v>未入力</v>
      </c>
    </row>
    <row r="79" spans="1:40" ht="32.25" customHeight="1">
      <c r="B79" s="1164" t="s">
        <v>456</v>
      </c>
      <c r="C79" s="856"/>
      <c r="D79" s="577" t="s">
        <v>457</v>
      </c>
      <c r="E79" s="1284">
        <v>63000</v>
      </c>
      <c r="F79" s="1273"/>
      <c r="G79" s="1273"/>
      <c r="H79" s="1" t="s">
        <v>458</v>
      </c>
      <c r="K79" s="603" t="s">
        <v>195</v>
      </c>
      <c r="M79" s="1366" t="s">
        <v>459</v>
      </c>
      <c r="N79" s="1366"/>
      <c r="O79" s="1366"/>
      <c r="P79" s="1366"/>
      <c r="Q79" s="1271" t="str">
        <f>IF(OR($AB$78="20人未満",$C$118=1),IF($K$76=1,$V$15,0)+IF($K$76=2,$V$15,0),"")</f>
        <v/>
      </c>
      <c r="R79" s="1271"/>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61" t="s">
        <v>460</v>
      </c>
      <c r="C81" s="856"/>
      <c r="D81" s="577" t="s">
        <v>457</v>
      </c>
      <c r="E81" s="1284">
        <v>52000</v>
      </c>
      <c r="F81" s="1273"/>
      <c r="G81" s="1273"/>
      <c r="H81" s="1" t="s">
        <v>458</v>
      </c>
      <c r="K81" s="603" t="s">
        <v>195</v>
      </c>
      <c r="M81" s="1366" t="s">
        <v>459</v>
      </c>
      <c r="N81" s="1366"/>
      <c r="O81" s="1366"/>
      <c r="P81" s="1366"/>
      <c r="Q81" s="1271" t="str">
        <f>IF(OR($AB$78="20人未満",$C$118=1),IF($K$76=3,$V$15,0),"")</f>
        <v/>
      </c>
      <c r="R81" s="1271"/>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61" t="s">
        <v>461</v>
      </c>
      <c r="C83" s="856"/>
      <c r="D83" s="577" t="s">
        <v>457</v>
      </c>
      <c r="E83" s="1273">
        <v>47000</v>
      </c>
      <c r="F83" s="1273"/>
      <c r="G83" s="1273"/>
      <c r="H83" s="1" t="s">
        <v>458</v>
      </c>
      <c r="K83" s="603" t="s">
        <v>195</v>
      </c>
      <c r="M83" s="1366" t="s">
        <v>459</v>
      </c>
      <c r="N83" s="1366"/>
      <c r="O83" s="1366"/>
      <c r="P83" s="1366"/>
      <c r="Q83" s="1271" t="str">
        <f>IF(OR($AB$78="20人未満",$C$118=1),IF($K$76=4,$V$15,0),"")</f>
        <v/>
      </c>
      <c r="R83" s="1271"/>
      <c r="S83" s="1" t="s">
        <v>386</v>
      </c>
      <c r="T83" s="8"/>
      <c r="U83" s="347"/>
      <c r="V83" s="347"/>
      <c r="W83" s="347"/>
      <c r="X83" s="347"/>
      <c r="Y83" s="9"/>
    </row>
    <row r="84" spans="2:25" ht="18" customHeight="1">
      <c r="B84" s="574"/>
      <c r="C84" s="575"/>
      <c r="D84" s="577"/>
      <c r="E84" s="1273"/>
      <c r="F84" s="1273"/>
      <c r="G84" s="1273"/>
      <c r="K84" s="603"/>
      <c r="Q84" s="621"/>
      <c r="R84" s="621"/>
      <c r="T84" s="8"/>
      <c r="U84" s="347"/>
      <c r="V84" s="347"/>
      <c r="W84" s="347"/>
      <c r="X84" s="347"/>
      <c r="Y84" s="9"/>
    </row>
    <row r="85" spans="2:25" ht="18" customHeight="1">
      <c r="B85" s="1161" t="s">
        <v>462</v>
      </c>
      <c r="C85" s="856"/>
      <c r="D85" s="577" t="s">
        <v>457</v>
      </c>
      <c r="E85" s="1273">
        <v>42000</v>
      </c>
      <c r="F85" s="1273"/>
      <c r="G85" s="1273"/>
      <c r="H85" s="1" t="s">
        <v>458</v>
      </c>
      <c r="K85" s="603" t="s">
        <v>195</v>
      </c>
      <c r="M85" s="1366" t="s">
        <v>459</v>
      </c>
      <c r="N85" s="1366"/>
      <c r="O85" s="1366"/>
      <c r="P85" s="1366"/>
      <c r="Q85" s="1271" t="str">
        <f>IF(OR($AB$78="20人未満",$C118=1),IF($K$76=5,$V$15,0),"")</f>
        <v/>
      </c>
      <c r="R85" s="1271"/>
      <c r="S85" s="1" t="s">
        <v>386</v>
      </c>
      <c r="T85" s="8"/>
      <c r="U85" s="347"/>
      <c r="V85" s="347"/>
      <c r="W85" s="347"/>
      <c r="X85" s="347"/>
      <c r="Y85" s="9"/>
    </row>
    <row r="86" spans="2:25" ht="18" customHeight="1">
      <c r="B86" s="574"/>
      <c r="C86" s="575"/>
      <c r="D86" s="577"/>
      <c r="E86" s="1273"/>
      <c r="F86" s="1273"/>
      <c r="G86" s="1273"/>
      <c r="K86" s="603"/>
      <c r="Q86" s="621"/>
      <c r="R86" s="621"/>
      <c r="T86" s="8"/>
      <c r="U86" s="347"/>
      <c r="V86" s="347"/>
      <c r="W86" s="347"/>
      <c r="X86" s="347"/>
      <c r="Y86" s="9"/>
    </row>
    <row r="87" spans="2:25" ht="33.75" customHeight="1">
      <c r="B87" s="1154" t="s">
        <v>463</v>
      </c>
      <c r="C87" s="1155"/>
      <c r="D87" s="608" t="s">
        <v>457</v>
      </c>
      <c r="E87" s="1281">
        <v>500</v>
      </c>
      <c r="F87" s="1281"/>
      <c r="G87" s="1281"/>
      <c r="H87" s="605" t="s">
        <v>458</v>
      </c>
      <c r="I87" s="605"/>
      <c r="J87" s="605"/>
      <c r="K87" s="611" t="s">
        <v>195</v>
      </c>
      <c r="L87" s="605"/>
      <c r="M87" s="1152" t="s">
        <v>459</v>
      </c>
      <c r="N87" s="1152"/>
      <c r="O87" s="1152"/>
      <c r="P87" s="1152"/>
      <c r="Q87" s="1285" t="str">
        <f>IF(OR($AB$78="20人未満",$C118=1),IF($N$76=2,$V$15,0)+IF($N$76=3,$V$15,0),"")</f>
        <v/>
      </c>
      <c r="R87" s="1285"/>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67" t="s">
        <v>469</v>
      </c>
      <c r="C90" s="850"/>
      <c r="D90" s="850"/>
      <c r="E90" s="850"/>
      <c r="F90" s="850"/>
      <c r="G90" s="850"/>
      <c r="H90" s="850"/>
      <c r="I90" s="850"/>
      <c r="J90" s="850"/>
      <c r="K90" s="850"/>
      <c r="L90" s="850"/>
      <c r="M90" s="850"/>
      <c r="N90" s="850"/>
      <c r="O90" s="850"/>
      <c r="P90" s="850"/>
      <c r="Q90" s="850"/>
      <c r="R90" s="850"/>
      <c r="S90" s="1168"/>
      <c r="T90" s="8"/>
      <c r="U90" s="347"/>
      <c r="V90" s="347"/>
      <c r="W90" s="347"/>
      <c r="X90" s="347"/>
      <c r="Y90" s="9"/>
    </row>
    <row r="91" spans="2:25" ht="32.25" customHeight="1">
      <c r="B91" s="1164" t="s">
        <v>456</v>
      </c>
      <c r="C91" s="856"/>
      <c r="D91" s="577" t="s">
        <v>457</v>
      </c>
      <c r="E91" s="1284">
        <v>46000</v>
      </c>
      <c r="F91" s="1273"/>
      <c r="G91" s="1273"/>
      <c r="H91" s="1" t="s">
        <v>458</v>
      </c>
      <c r="K91" s="603" t="s">
        <v>195</v>
      </c>
      <c r="M91" s="1366" t="s">
        <v>459</v>
      </c>
      <c r="N91" s="1366"/>
      <c r="O91" s="1366"/>
      <c r="P91" s="1366"/>
      <c r="Q91" s="1283" t="str">
        <f>IF(AND($AB$78="20人以上",$C$118=""),IF($K$76=1,$V$15,0)+IF($K$76=2,$V$15,0),"")</f>
        <v/>
      </c>
      <c r="R91" s="1283"/>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61" t="s">
        <v>460</v>
      </c>
      <c r="C93" s="856"/>
      <c r="D93" s="577" t="s">
        <v>457</v>
      </c>
      <c r="E93" s="1284">
        <v>39000</v>
      </c>
      <c r="F93" s="1273"/>
      <c r="G93" s="1273"/>
      <c r="H93" s="1" t="s">
        <v>458</v>
      </c>
      <c r="K93" s="603" t="s">
        <v>195</v>
      </c>
      <c r="M93" s="1366" t="s">
        <v>459</v>
      </c>
      <c r="N93" s="1366"/>
      <c r="O93" s="1366"/>
      <c r="P93" s="1366"/>
      <c r="Q93" s="1283" t="str">
        <f>IF(AND($AB$78="20人以上",$C$118=""),IF($K$76=3,$V$15,0),"")</f>
        <v/>
      </c>
      <c r="R93" s="1283"/>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61" t="s">
        <v>461</v>
      </c>
      <c r="C95" s="856"/>
      <c r="D95" s="577" t="s">
        <v>457</v>
      </c>
      <c r="E95" s="1273">
        <v>35000</v>
      </c>
      <c r="F95" s="1273"/>
      <c r="G95" s="1273"/>
      <c r="H95" s="1" t="s">
        <v>458</v>
      </c>
      <c r="K95" s="603" t="s">
        <v>195</v>
      </c>
      <c r="M95" s="1366" t="s">
        <v>459</v>
      </c>
      <c r="N95" s="1366"/>
      <c r="O95" s="1366"/>
      <c r="P95" s="1366"/>
      <c r="Q95" s="1283" t="str">
        <f>IF(AND($AB$78="20人以上",$C$118=""),IF($K$76=4,$V$15,0),"")</f>
        <v/>
      </c>
      <c r="R95" s="1283"/>
      <c r="S95" s="1" t="s">
        <v>386</v>
      </c>
      <c r="T95" s="8"/>
      <c r="U95" s="347"/>
      <c r="V95" s="347"/>
      <c r="W95" s="347"/>
      <c r="X95" s="347"/>
      <c r="Y95" s="9"/>
    </row>
    <row r="96" spans="2:25" ht="18" customHeight="1">
      <c r="B96" s="574"/>
      <c r="C96" s="575"/>
      <c r="D96" s="577"/>
      <c r="E96" s="1273"/>
      <c r="F96" s="1273"/>
      <c r="G96" s="1273"/>
      <c r="K96" s="603"/>
      <c r="Q96" s="621"/>
      <c r="R96" s="621"/>
      <c r="T96" s="8"/>
      <c r="U96" s="347"/>
      <c r="V96" s="347"/>
      <c r="W96" s="347"/>
      <c r="X96" s="347"/>
      <c r="Y96" s="9"/>
    </row>
    <row r="97" spans="2:33" ht="18" customHeight="1">
      <c r="B97" s="1161" t="s">
        <v>462</v>
      </c>
      <c r="C97" s="856"/>
      <c r="D97" s="577" t="s">
        <v>457</v>
      </c>
      <c r="E97" s="1273">
        <v>31000</v>
      </c>
      <c r="F97" s="1273"/>
      <c r="G97" s="1273"/>
      <c r="H97" s="1" t="s">
        <v>458</v>
      </c>
      <c r="K97" s="603" t="s">
        <v>195</v>
      </c>
      <c r="M97" s="1366" t="s">
        <v>459</v>
      </c>
      <c r="N97" s="1366"/>
      <c r="O97" s="1366"/>
      <c r="P97" s="1366"/>
      <c r="Q97" s="1283" t="str">
        <f>IF(AND($AB$78="20人以上",$C$118=""),IF($K$76=5,$V$15,0),"")</f>
        <v/>
      </c>
      <c r="R97" s="1283"/>
      <c r="S97" s="1" t="s">
        <v>386</v>
      </c>
      <c r="T97" s="8"/>
      <c r="U97" s="347"/>
      <c r="V97" s="347"/>
      <c r="W97" s="347"/>
      <c r="X97" s="347"/>
      <c r="Y97" s="9"/>
    </row>
    <row r="98" spans="2:33" ht="18" customHeight="1">
      <c r="B98" s="574"/>
      <c r="C98" s="575"/>
      <c r="D98" s="577"/>
      <c r="E98" s="1273"/>
      <c r="F98" s="1273"/>
      <c r="G98" s="1273"/>
      <c r="K98" s="603"/>
      <c r="Q98" s="621"/>
      <c r="R98" s="621"/>
      <c r="T98" s="8"/>
      <c r="U98" s="347"/>
      <c r="V98" s="347"/>
      <c r="W98" s="347"/>
      <c r="X98" s="347"/>
      <c r="Y98" s="9"/>
    </row>
    <row r="99" spans="2:33" ht="33.75" customHeight="1">
      <c r="B99" s="1154" t="s">
        <v>463</v>
      </c>
      <c r="C99" s="1155"/>
      <c r="D99" s="608" t="s">
        <v>457</v>
      </c>
      <c r="E99" s="1281">
        <v>300</v>
      </c>
      <c r="F99" s="1281"/>
      <c r="G99" s="1281"/>
      <c r="H99" s="605" t="s">
        <v>458</v>
      </c>
      <c r="I99" s="605"/>
      <c r="J99" s="605"/>
      <c r="K99" s="611" t="s">
        <v>195</v>
      </c>
      <c r="L99" s="605"/>
      <c r="M99" s="1152" t="s">
        <v>459</v>
      </c>
      <c r="N99" s="1152"/>
      <c r="O99" s="1152"/>
      <c r="P99" s="1152"/>
      <c r="Q99" s="1282" t="str">
        <f>IF(AND($AB$78="20人以上",$C$118=""),IF($N$76=2,$V$15,0)+IF($N$76=3,$V$15,0),"")</f>
        <v/>
      </c>
      <c r="R99" s="1282"/>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81">
        <v>15000</v>
      </c>
      <c r="F101" s="1281"/>
      <c r="G101" s="1281"/>
      <c r="H101" s="605" t="s">
        <v>458</v>
      </c>
      <c r="K101" s="611" t="s">
        <v>195</v>
      </c>
      <c r="M101" s="1152" t="s">
        <v>459</v>
      </c>
      <c r="N101" s="1152"/>
      <c r="O101" s="1152"/>
      <c r="P101" s="1152"/>
      <c r="Q101" s="1271">
        <f>V15</f>
        <v>0</v>
      </c>
      <c r="R101" s="1271"/>
      <c r="S101" s="605" t="s">
        <v>384</v>
      </c>
      <c r="T101" s="167" t="s">
        <v>190</v>
      </c>
      <c r="U101" s="1268">
        <f>E101*Q101</f>
        <v>0</v>
      </c>
      <c r="V101" s="1268"/>
      <c r="W101" s="1268"/>
      <c r="X101" s="1268"/>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531</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532</v>
      </c>
      <c r="AB103" s="363"/>
      <c r="AC103" s="363"/>
      <c r="AD103" s="363"/>
      <c r="AE103" s="363"/>
      <c r="AF103" s="363"/>
      <c r="AG103" s="363"/>
    </row>
    <row r="104" spans="2:33" s="355" customFormat="1" ht="14.25" customHeight="1">
      <c r="B104" s="356"/>
      <c r="C104" s="1278" t="s">
        <v>533</v>
      </c>
      <c r="D104" s="1278"/>
      <c r="E104" s="1278"/>
      <c r="F104" s="1278"/>
      <c r="G104" s="1278"/>
      <c r="H104" s="1278"/>
      <c r="I104" s="1278"/>
      <c r="J104" s="1278"/>
      <c r="K104" s="1278"/>
      <c r="L104" s="1278"/>
      <c r="M104" s="1278"/>
      <c r="N104" s="1278"/>
      <c r="O104" s="1278"/>
      <c r="P104" s="1278"/>
      <c r="Q104" s="1278"/>
      <c r="R104" s="1278"/>
      <c r="S104" s="1279"/>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74">
        <v>15000</v>
      </c>
      <c r="F105" s="1274"/>
      <c r="G105" s="1274"/>
      <c r="H105" s="623" t="s">
        <v>458</v>
      </c>
      <c r="I105" s="623"/>
      <c r="J105" s="623"/>
      <c r="K105" s="373" t="s">
        <v>195</v>
      </c>
      <c r="L105" s="623"/>
      <c r="M105" s="1280" t="s">
        <v>534</v>
      </c>
      <c r="N105" s="1280"/>
      <c r="O105" s="1280"/>
      <c r="P105" s="1280"/>
      <c r="Q105" s="1276" t="e">
        <f>IF($U$42&gt;=0.5,K48,"0")</f>
        <v>#DIV/0!</v>
      </c>
      <c r="R105" s="1276"/>
      <c r="S105" s="623" t="s">
        <v>384</v>
      </c>
      <c r="T105" s="761" t="s">
        <v>452</v>
      </c>
      <c r="U105" s="1277" t="e">
        <f>IF($K$76&gt;=3,0,IF($U$42&gt;=0.5,$E$105*$Q105,0))</f>
        <v>#DIV/0!</v>
      </c>
      <c r="V105" s="1277"/>
      <c r="W105" s="1277"/>
      <c r="X105" s="1277"/>
      <c r="Y105" s="762" t="s">
        <v>453</v>
      </c>
      <c r="Z105" s="363"/>
      <c r="AA105" s="363"/>
      <c r="AB105" s="363" t="e">
        <f>IF($U$42&gt;=0.5,"50％以上","50％未満")</f>
        <v>#DIV/0!</v>
      </c>
      <c r="AC105" s="363"/>
      <c r="AD105" s="363"/>
      <c r="AE105" s="363"/>
      <c r="AF105" s="363"/>
      <c r="AG105" s="363"/>
    </row>
    <row r="106" spans="2:33" ht="14.25" customHeight="1">
      <c r="B106" s="169"/>
      <c r="C106" s="370"/>
      <c r="D106" s="371"/>
      <c r="E106" s="1274"/>
      <c r="F106" s="1274"/>
      <c r="G106" s="1274"/>
      <c r="H106" s="623"/>
      <c r="I106" s="623"/>
      <c r="J106" s="623"/>
      <c r="K106" s="373"/>
      <c r="L106" s="623"/>
      <c r="M106" s="1275"/>
      <c r="N106" s="1275"/>
      <c r="O106" s="1275"/>
      <c r="P106" s="1275"/>
      <c r="Q106" s="1276"/>
      <c r="R106" s="1276"/>
      <c r="S106" s="623"/>
      <c r="T106" s="761"/>
      <c r="U106" s="1277"/>
      <c r="V106" s="1277"/>
      <c r="W106" s="1277"/>
      <c r="X106" s="1277"/>
      <c r="Y106" s="762"/>
      <c r="Z106" s="363"/>
      <c r="AA106" s="363"/>
      <c r="AB106" s="363"/>
      <c r="AC106" s="363"/>
      <c r="AD106" s="363"/>
      <c r="AE106" s="363"/>
      <c r="AF106" s="363"/>
      <c r="AG106" s="363"/>
    </row>
    <row r="107" spans="2:33" s="355" customFormat="1" ht="14.25" customHeight="1">
      <c r="B107" s="356"/>
      <c r="C107" s="363" t="s">
        <v>535</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532</v>
      </c>
      <c r="AB107" s="363"/>
      <c r="AC107" s="363"/>
      <c r="AD107" s="363"/>
      <c r="AE107" s="363"/>
      <c r="AF107" s="363"/>
      <c r="AG107" s="363"/>
    </row>
    <row r="108" spans="2:33" s="355" customFormat="1" ht="14.25" customHeight="1">
      <c r="B108" s="356"/>
      <c r="C108" s="1278" t="s">
        <v>536</v>
      </c>
      <c r="D108" s="1278"/>
      <c r="E108" s="1278"/>
      <c r="F108" s="1278"/>
      <c r="G108" s="1278"/>
      <c r="H108" s="1278"/>
      <c r="I108" s="1278"/>
      <c r="J108" s="1278"/>
      <c r="K108" s="1278"/>
      <c r="L108" s="1278"/>
      <c r="M108" s="1278"/>
      <c r="N108" s="1278"/>
      <c r="O108" s="1278"/>
      <c r="P108" s="1278"/>
      <c r="Q108" s="1278"/>
      <c r="R108" s="1278"/>
      <c r="S108" s="1279"/>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74">
        <v>15000</v>
      </c>
      <c r="F109" s="1274"/>
      <c r="G109" s="1274"/>
      <c r="H109" s="376" t="s">
        <v>468</v>
      </c>
      <c r="I109" s="623"/>
      <c r="J109" s="623"/>
      <c r="K109" s="373" t="s">
        <v>195</v>
      </c>
      <c r="L109" s="623"/>
      <c r="M109" s="1280" t="s">
        <v>537</v>
      </c>
      <c r="N109" s="1280"/>
      <c r="O109" s="1280"/>
      <c r="P109" s="1280"/>
      <c r="Q109" s="1276" t="e">
        <f>IF($U$42&lt;0.5,K48,"0")</f>
        <v>#DIV/0!</v>
      </c>
      <c r="R109" s="1276"/>
      <c r="S109" s="623" t="s">
        <v>384</v>
      </c>
      <c r="T109" s="761" t="s">
        <v>452</v>
      </c>
      <c r="U109" s="1277" t="e">
        <f>IF($K$76&gt;=3,0,IF($U$42&lt;0.5,$E$109*$Q$109*0.5,0))</f>
        <v>#DIV/0!</v>
      </c>
      <c r="V109" s="1277"/>
      <c r="W109" s="1277"/>
      <c r="X109" s="1277"/>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538</v>
      </c>
      <c r="H111" s="73" t="s">
        <v>472</v>
      </c>
      <c r="T111" s="167"/>
      <c r="U111" s="1135"/>
      <c r="V111" s="1135"/>
      <c r="W111" s="1135"/>
      <c r="X111" s="1135"/>
      <c r="Y111" s="168"/>
    </row>
    <row r="112" spans="2:33" ht="15" customHeight="1" thickBot="1">
      <c r="B112" s="2"/>
      <c r="C112" s="171"/>
      <c r="D112" s="1" t="s">
        <v>473</v>
      </c>
      <c r="K112" s="603" t="s">
        <v>474</v>
      </c>
      <c r="L112" s="73" t="s">
        <v>475</v>
      </c>
      <c r="Q112" s="1149">
        <f>U28</f>
        <v>0</v>
      </c>
      <c r="R112" s="1150"/>
      <c r="S112" s="1" t="s">
        <v>384</v>
      </c>
      <c r="T112" s="8"/>
      <c r="U112" s="1153"/>
      <c r="V112" s="1153"/>
      <c r="W112" s="1153"/>
      <c r="X112" s="1153"/>
      <c r="Y112" s="9"/>
      <c r="AB112" s="172"/>
      <c r="AC112" s="172"/>
      <c r="AF112" s="172"/>
    </row>
    <row r="113" spans="2:39" ht="15" customHeight="1" thickBot="1">
      <c r="B113" s="2"/>
      <c r="D113" s="577" t="s">
        <v>457</v>
      </c>
      <c r="E113" s="1273">
        <v>40000</v>
      </c>
      <c r="F113" s="1273"/>
      <c r="G113" s="1273"/>
      <c r="H113" s="1" t="s">
        <v>476</v>
      </c>
      <c r="K113" s="1145"/>
      <c r="L113" s="1145"/>
      <c r="M113" s="1145"/>
      <c r="N113" s="1145"/>
      <c r="O113" s="1145"/>
      <c r="P113" s="1145"/>
      <c r="Q113" s="1145"/>
      <c r="R113" s="1145"/>
      <c r="S113" s="1146"/>
      <c r="T113" s="2"/>
      <c r="U113" s="162"/>
      <c r="V113" s="162"/>
      <c r="W113" s="162"/>
      <c r="X113" s="162"/>
      <c r="Y113" s="9"/>
      <c r="AE113" s="172"/>
      <c r="AF113" s="172"/>
    </row>
    <row r="114" spans="2:39" ht="15" customHeight="1" thickBot="1">
      <c r="B114" s="2"/>
      <c r="C114" s="173"/>
      <c r="D114" s="1" t="s">
        <v>477</v>
      </c>
      <c r="E114" s="757"/>
      <c r="F114" s="757"/>
      <c r="G114" s="757"/>
      <c r="K114" s="603" t="s">
        <v>195</v>
      </c>
      <c r="L114" s="73" t="s">
        <v>475</v>
      </c>
      <c r="M114" s="174"/>
      <c r="N114" s="174"/>
      <c r="O114" s="174"/>
      <c r="P114" s="174"/>
      <c r="Q114" s="1271">
        <f>U28</f>
        <v>0</v>
      </c>
      <c r="R114" s="1271"/>
      <c r="S114" s="1" t="s">
        <v>386</v>
      </c>
      <c r="T114" s="8" t="s">
        <v>478</v>
      </c>
      <c r="U114" s="1147">
        <f>IF(C114="○",AA115,IF(C112="○",AA114,0))</f>
        <v>0</v>
      </c>
      <c r="V114" s="1147"/>
      <c r="W114" s="1147"/>
      <c r="X114" s="1147"/>
      <c r="Y114" s="9" t="s">
        <v>479</v>
      </c>
      <c r="AA114" s="1148">
        <f>IF(Q114=0,0,ROUNDDOWN((40000*M115/Q115*Q114),0))</f>
        <v>0</v>
      </c>
      <c r="AB114" s="1148"/>
      <c r="AC114" s="1148"/>
      <c r="AD114" s="1148"/>
      <c r="AE114" s="1148"/>
    </row>
    <row r="115" spans="2:39" ht="15" customHeight="1">
      <c r="B115" s="2"/>
      <c r="D115" s="577" t="s">
        <v>457</v>
      </c>
      <c r="E115" s="1273">
        <v>97000</v>
      </c>
      <c r="F115" s="1273"/>
      <c r="G115" s="1273"/>
      <c r="H115" s="1" t="s">
        <v>476</v>
      </c>
      <c r="K115" s="577" t="s">
        <v>457</v>
      </c>
      <c r="L115" s="603" t="s">
        <v>480</v>
      </c>
      <c r="M115" s="1149">
        <f>+V15</f>
        <v>0</v>
      </c>
      <c r="N115" s="1150"/>
      <c r="O115" s="603" t="s">
        <v>481</v>
      </c>
      <c r="P115" s="603" t="s">
        <v>482</v>
      </c>
      <c r="Q115" s="1149">
        <f>+V17</f>
        <v>0</v>
      </c>
      <c r="R115" s="1150"/>
      <c r="S115" s="1" t="s">
        <v>483</v>
      </c>
      <c r="T115" s="8"/>
      <c r="U115" s="619"/>
      <c r="V115" s="619"/>
      <c r="W115" s="619"/>
      <c r="X115" s="619"/>
      <c r="Y115" s="9"/>
      <c r="AA115" s="1148" t="e">
        <f>IF(C112="○","",ROUNDDOWN((97000*M115/Q115*Q114),0))</f>
        <v>#DIV/0!</v>
      </c>
      <c r="AB115" s="1148"/>
      <c r="AC115" s="1148"/>
      <c r="AD115" s="1148"/>
      <c r="AE115" s="1148"/>
    </row>
    <row r="116" spans="2:39" ht="8.25" customHeight="1">
      <c r="B116" s="2"/>
      <c r="M116" s="577"/>
      <c r="P116" s="603"/>
      <c r="T116" s="2"/>
      <c r="U116" s="162"/>
      <c r="V116" s="162"/>
      <c r="W116" s="162"/>
      <c r="X116" s="162"/>
      <c r="Y116" s="9"/>
    </row>
    <row r="117" spans="2:39" ht="13.5" customHeight="1" thickBot="1">
      <c r="B117" s="2"/>
      <c r="C117" s="73"/>
      <c r="D117" s="394" t="s">
        <v>539</v>
      </c>
      <c r="M117" s="577"/>
      <c r="P117" s="603"/>
      <c r="T117" s="2"/>
      <c r="U117" s="162"/>
      <c r="V117" s="162"/>
      <c r="W117" s="162"/>
      <c r="X117" s="162"/>
      <c r="Y117" s="9"/>
    </row>
    <row r="118" spans="2:39" ht="15" customHeight="1" thickBot="1">
      <c r="B118" s="2"/>
      <c r="C118" s="31"/>
      <c r="D118" s="73" t="s">
        <v>485</v>
      </c>
      <c r="M118" s="577"/>
      <c r="P118" s="603"/>
      <c r="T118" s="2"/>
      <c r="U118" s="162"/>
      <c r="V118" s="162"/>
      <c r="W118" s="162"/>
      <c r="X118" s="162"/>
      <c r="Y118" s="9"/>
    </row>
    <row r="119" spans="2:39" ht="15" customHeight="1">
      <c r="B119" s="2"/>
      <c r="C119" s="363" t="s">
        <v>540</v>
      </c>
      <c r="L119" s="175"/>
      <c r="M119" s="175"/>
      <c r="N119" s="175"/>
      <c r="O119" s="175"/>
      <c r="P119" s="175"/>
      <c r="T119" s="2"/>
      <c r="U119" s="162"/>
      <c r="V119" s="162"/>
      <c r="W119" s="162"/>
      <c r="X119" s="162"/>
      <c r="Y119" s="9"/>
    </row>
    <row r="120" spans="2:39" ht="15" customHeight="1" thickBot="1">
      <c r="B120" s="2"/>
      <c r="D120" s="175"/>
      <c r="E120" s="1142"/>
      <c r="F120" s="1142"/>
      <c r="G120" s="1142"/>
      <c r="H120" s="1142"/>
      <c r="K120" s="847" t="s">
        <v>487</v>
      </c>
      <c r="L120" s="847"/>
      <c r="M120" s="847"/>
      <c r="N120" s="847"/>
      <c r="O120" s="847"/>
      <c r="P120" s="847"/>
      <c r="Q120" s="1271">
        <f>U28</f>
        <v>0</v>
      </c>
      <c r="R120" s="1271"/>
      <c r="S120" s="1" t="s">
        <v>386</v>
      </c>
      <c r="T120" s="8" t="s">
        <v>478</v>
      </c>
      <c r="U120" s="1269">
        <f>IF($C118=1,0,IF(C121="○",0,IF($U28&gt;19,538000,IF($U28&gt;1,269000,IF($U28=0,0,179000)))))</f>
        <v>0</v>
      </c>
      <c r="V120" s="1269"/>
      <c r="W120" s="1269"/>
      <c r="X120" s="1269"/>
      <c r="Y120" s="9" t="s">
        <v>479</v>
      </c>
    </row>
    <row r="121" spans="2:39" ht="15" customHeight="1" thickBot="1">
      <c r="B121" s="2"/>
      <c r="C121" s="176"/>
      <c r="D121" s="1143" t="s">
        <v>488</v>
      </c>
      <c r="E121" s="1143"/>
      <c r="F121" s="1143"/>
      <c r="G121" s="1143"/>
      <c r="H121" s="1143"/>
      <c r="I121" s="1143"/>
      <c r="J121" s="1143"/>
      <c r="K121" s="1143"/>
      <c r="L121" s="1143"/>
      <c r="M121" s="1143"/>
      <c r="N121" s="1143"/>
      <c r="O121" s="1143"/>
      <c r="P121" s="1143"/>
      <c r="Q121" s="1143"/>
      <c r="R121" s="1143"/>
      <c r="S121" s="1144"/>
      <c r="T121" s="8" t="s">
        <v>478</v>
      </c>
      <c r="U121" s="1269">
        <f>IF(C118=1,0,IF(C121="○",1076000,0))</f>
        <v>0</v>
      </c>
      <c r="V121" s="1269"/>
      <c r="W121" s="1269"/>
      <c r="X121" s="1269"/>
      <c r="Y121" s="9" t="s">
        <v>479</v>
      </c>
    </row>
    <row r="122" spans="2:39" ht="7.5" customHeight="1">
      <c r="B122" s="2"/>
      <c r="D122" s="1143"/>
      <c r="E122" s="1143"/>
      <c r="F122" s="1143"/>
      <c r="G122" s="1143"/>
      <c r="H122" s="1143"/>
      <c r="I122" s="1143"/>
      <c r="J122" s="1143"/>
      <c r="K122" s="1143"/>
      <c r="L122" s="1143"/>
      <c r="M122" s="1143"/>
      <c r="N122" s="1143"/>
      <c r="O122" s="1143"/>
      <c r="P122" s="1143"/>
      <c r="Q122" s="1143"/>
      <c r="R122" s="1143"/>
      <c r="S122" s="1144"/>
      <c r="T122" s="8"/>
      <c r="U122" s="619"/>
      <c r="V122" s="619"/>
      <c r="W122" s="619"/>
      <c r="X122" s="619"/>
      <c r="Y122" s="9"/>
    </row>
    <row r="123" spans="2:39" ht="15" customHeight="1">
      <c r="B123" s="2"/>
      <c r="D123" s="175"/>
      <c r="E123" s="175"/>
      <c r="T123" s="2"/>
      <c r="U123" s="162"/>
      <c r="V123" s="162"/>
      <c r="W123" s="162"/>
      <c r="X123" s="162"/>
      <c r="Y123" s="9"/>
    </row>
    <row r="124" spans="2:39" ht="15" customHeight="1">
      <c r="B124" s="2"/>
      <c r="C124" s="363" t="s">
        <v>541</v>
      </c>
      <c r="T124" s="8" t="s">
        <v>478</v>
      </c>
      <c r="U124" s="1269">
        <f>U125+U127</f>
        <v>0</v>
      </c>
      <c r="V124" s="1269"/>
      <c r="W124" s="1269"/>
      <c r="X124" s="1269"/>
      <c r="Y124" s="9" t="s">
        <v>479</v>
      </c>
    </row>
    <row r="125" spans="2:39" ht="15" customHeight="1">
      <c r="B125" s="2"/>
      <c r="D125" s="1" t="s">
        <v>490</v>
      </c>
      <c r="T125" s="8" t="s">
        <v>190</v>
      </c>
      <c r="U125" s="1269">
        <f>IF($I$7="",0,IF(C118=1,0,240000))</f>
        <v>0</v>
      </c>
      <c r="V125" s="1269"/>
      <c r="W125" s="1269"/>
      <c r="X125" s="1269"/>
      <c r="Y125" s="9" t="s">
        <v>191</v>
      </c>
      <c r="AJ125" s="1">
        <v>0</v>
      </c>
    </row>
    <row r="126" spans="2:39" ht="15" customHeight="1">
      <c r="B126" s="2"/>
      <c r="D126" s="1" t="s">
        <v>491</v>
      </c>
      <c r="T126" s="8"/>
      <c r="U126" s="619"/>
      <c r="V126" s="619"/>
      <c r="W126" s="619"/>
      <c r="X126" s="619"/>
      <c r="Y126" s="9"/>
    </row>
    <row r="127" spans="2:39" ht="15" customHeight="1">
      <c r="B127" s="2"/>
      <c r="E127" s="350"/>
      <c r="F127" s="350"/>
      <c r="G127" s="1270">
        <v>81000</v>
      </c>
      <c r="H127" s="1270"/>
      <c r="I127" s="1270"/>
      <c r="J127" s="1" t="s">
        <v>175</v>
      </c>
      <c r="K127" s="1" t="s">
        <v>474</v>
      </c>
      <c r="L127" s="1140" t="s">
        <v>492</v>
      </c>
      <c r="M127" s="1140"/>
      <c r="N127" s="1140"/>
      <c r="O127" s="1272">
        <v>0</v>
      </c>
      <c r="P127" s="1272"/>
      <c r="Q127" s="1" t="s">
        <v>493</v>
      </c>
      <c r="T127" s="8" t="s">
        <v>190</v>
      </c>
      <c r="U127" s="1269">
        <f>IF(C118=1,0,G127*O127)</f>
        <v>0</v>
      </c>
      <c r="V127" s="1269"/>
      <c r="W127" s="1269"/>
      <c r="X127" s="1269"/>
      <c r="Y127" s="9" t="s">
        <v>191</v>
      </c>
      <c r="AM127" s="155">
        <v>0</v>
      </c>
    </row>
    <row r="128" spans="2:39" ht="15" customHeight="1">
      <c r="B128" s="2"/>
      <c r="N128" s="12" t="s">
        <v>494</v>
      </c>
      <c r="T128" s="8"/>
      <c r="U128" s="619"/>
      <c r="V128" s="619"/>
      <c r="W128" s="619"/>
      <c r="X128" s="619"/>
      <c r="Y128" s="9"/>
      <c r="AM128" s="155">
        <v>1</v>
      </c>
    </row>
    <row r="129" spans="2:39" ht="15" customHeight="1">
      <c r="B129" s="2"/>
      <c r="C129" s="363" t="s">
        <v>542</v>
      </c>
      <c r="T129" s="2"/>
      <c r="U129" s="162"/>
      <c r="V129" s="162"/>
      <c r="W129" s="162"/>
      <c r="X129" s="162"/>
      <c r="Y129" s="9"/>
      <c r="AM129" s="155">
        <v>2</v>
      </c>
    </row>
    <row r="130" spans="2:39" ht="15.75" customHeight="1">
      <c r="B130" s="2"/>
      <c r="D130" s="577" t="s">
        <v>457</v>
      </c>
      <c r="E130" s="1270">
        <v>10000</v>
      </c>
      <c r="F130" s="1270"/>
      <c r="G130" s="1270"/>
      <c r="H130" s="1" t="s">
        <v>496</v>
      </c>
      <c r="K130" s="603" t="s">
        <v>195</v>
      </c>
      <c r="M130" s="1132" t="s">
        <v>497</v>
      </c>
      <c r="N130" s="1132"/>
      <c r="O130" s="1132"/>
      <c r="P130" s="1" t="s">
        <v>498</v>
      </c>
      <c r="Q130" s="1271">
        <f>U55</f>
        <v>0</v>
      </c>
      <c r="R130" s="1271"/>
      <c r="S130" s="1" t="s">
        <v>420</v>
      </c>
      <c r="T130" s="8" t="s">
        <v>478</v>
      </c>
      <c r="U130" s="1269">
        <f>+IF(C118=1,0,E130*Q130)</f>
        <v>0</v>
      </c>
      <c r="V130" s="1269"/>
      <c r="W130" s="1269"/>
      <c r="X130" s="1269"/>
      <c r="Y130" s="9" t="s">
        <v>479</v>
      </c>
    </row>
    <row r="131" spans="2:39" ht="15.75" customHeight="1">
      <c r="B131" s="2"/>
      <c r="D131" s="577"/>
      <c r="E131" s="620"/>
      <c r="F131" s="620"/>
      <c r="G131" s="620"/>
      <c r="K131" s="603"/>
      <c r="M131" s="600"/>
      <c r="N131" s="600"/>
      <c r="O131" s="600"/>
      <c r="Q131" s="620"/>
      <c r="R131" s="620"/>
      <c r="T131" s="8"/>
      <c r="U131" s="619"/>
      <c r="V131" s="619"/>
      <c r="W131" s="619"/>
      <c r="X131" s="619"/>
      <c r="Y131" s="9"/>
    </row>
    <row r="132" spans="2:39">
      <c r="B132" s="2"/>
      <c r="C132" s="1069" t="s">
        <v>543</v>
      </c>
      <c r="D132" s="1069"/>
      <c r="E132" s="1069"/>
      <c r="F132" s="1069"/>
      <c r="G132" s="1069"/>
      <c r="H132" s="1069"/>
      <c r="I132" s="1069"/>
      <c r="J132" s="1069"/>
      <c r="K132" s="1069"/>
      <c r="L132" s="1069"/>
      <c r="M132" s="1069"/>
      <c r="N132" s="1069"/>
      <c r="O132" s="1069"/>
      <c r="P132" s="601"/>
      <c r="Q132" s="611"/>
      <c r="R132" s="611"/>
      <c r="S132" s="168"/>
      <c r="T132" s="8"/>
      <c r="U132" s="1269"/>
      <c r="V132" s="1269"/>
      <c r="W132" s="1269"/>
      <c r="X132" s="1269"/>
      <c r="Y132" s="9"/>
    </row>
    <row r="133" spans="2:39" ht="16.5" customHeight="1">
      <c r="B133" s="2"/>
      <c r="C133" s="599"/>
      <c r="D133" s="1" t="s">
        <v>500</v>
      </c>
      <c r="F133" s="599"/>
      <c r="G133" s="599"/>
      <c r="H133" s="599"/>
      <c r="I133" s="599"/>
      <c r="J133" s="599"/>
      <c r="K133" s="599"/>
      <c r="L133" s="599"/>
      <c r="M133" s="599"/>
      <c r="N133" s="599"/>
      <c r="O133" s="599"/>
      <c r="P133" s="601"/>
      <c r="Q133" s="611"/>
      <c r="R133" s="611"/>
      <c r="S133" s="168"/>
      <c r="T133" s="8" t="s">
        <v>478</v>
      </c>
      <c r="U133" s="1269">
        <f>U134+U135</f>
        <v>0</v>
      </c>
      <c r="V133" s="1269"/>
      <c r="W133" s="1269"/>
      <c r="X133" s="1269"/>
      <c r="Y133" s="9" t="s">
        <v>479</v>
      </c>
    </row>
    <row r="134" spans="2:39" ht="25.5" customHeight="1">
      <c r="B134" s="2"/>
      <c r="E134" s="1132"/>
      <c r="F134" s="1132"/>
      <c r="G134" s="577" t="s">
        <v>457</v>
      </c>
      <c r="H134" s="1365">
        <v>120000</v>
      </c>
      <c r="I134" s="1365"/>
      <c r="J134" s="1" t="s">
        <v>501</v>
      </c>
      <c r="M134" s="611" t="s">
        <v>502</v>
      </c>
      <c r="N134" s="1103" t="s">
        <v>503</v>
      </c>
      <c r="O134" s="1134"/>
      <c r="P134" s="1134"/>
      <c r="Q134" s="1135">
        <f>U63</f>
        <v>0</v>
      </c>
      <c r="R134" s="1135"/>
      <c r="S134" s="168" t="s">
        <v>432</v>
      </c>
      <c r="T134" s="167" t="s">
        <v>190</v>
      </c>
      <c r="U134" s="1268">
        <f>H134*Q134</f>
        <v>0</v>
      </c>
      <c r="V134" s="1268"/>
      <c r="W134" s="1268"/>
      <c r="X134" s="1268"/>
      <c r="Y134" s="168" t="s">
        <v>191</v>
      </c>
    </row>
    <row r="135" spans="2:39" ht="25.5" customHeight="1">
      <c r="B135" s="2"/>
      <c r="E135" s="1132"/>
      <c r="F135" s="1132"/>
      <c r="G135" s="577" t="s">
        <v>457</v>
      </c>
      <c r="H135" s="1365">
        <v>30000</v>
      </c>
      <c r="I135" s="1365"/>
      <c r="J135" s="1" t="s">
        <v>496</v>
      </c>
      <c r="M135" s="611" t="s">
        <v>502</v>
      </c>
      <c r="N135" s="1103" t="s">
        <v>504</v>
      </c>
      <c r="O135" s="1134"/>
      <c r="P135" s="1134"/>
      <c r="Q135" s="1135">
        <f>U64</f>
        <v>0</v>
      </c>
      <c r="R135" s="1135"/>
      <c r="S135" s="168" t="s">
        <v>420</v>
      </c>
      <c r="T135" s="167" t="s">
        <v>190</v>
      </c>
      <c r="U135" s="1268">
        <f>H135*Q135</f>
        <v>0</v>
      </c>
      <c r="V135" s="1268"/>
      <c r="W135" s="1268"/>
      <c r="X135" s="1268"/>
      <c r="Y135" s="168" t="s">
        <v>191</v>
      </c>
    </row>
    <row r="136" spans="2:39" ht="12.75" customHeight="1">
      <c r="B136" s="2"/>
      <c r="E136" s="600"/>
      <c r="F136" s="600"/>
      <c r="G136" s="577"/>
      <c r="H136" s="617"/>
      <c r="I136" s="617"/>
      <c r="M136" s="611"/>
      <c r="N136" s="596"/>
      <c r="O136" s="601"/>
      <c r="P136" s="601"/>
      <c r="Q136" s="602"/>
      <c r="R136" s="602"/>
      <c r="S136" s="168"/>
      <c r="T136" s="167"/>
      <c r="U136" s="618"/>
      <c r="V136" s="618"/>
      <c r="W136" s="618"/>
      <c r="X136" s="618"/>
      <c r="Y136" s="168"/>
    </row>
    <row r="137" spans="2:39" ht="15" customHeight="1">
      <c r="B137" s="2"/>
      <c r="D137" s="1" t="s">
        <v>505</v>
      </c>
      <c r="F137" s="599"/>
      <c r="G137" s="599"/>
      <c r="H137" s="599"/>
      <c r="I137" s="599"/>
      <c r="J137" s="599"/>
      <c r="K137" s="599"/>
      <c r="L137" s="599"/>
      <c r="M137" s="599"/>
      <c r="N137" s="599"/>
      <c r="O137" s="599"/>
      <c r="P137" s="601"/>
      <c r="Q137" s="602"/>
      <c r="R137" s="602"/>
      <c r="S137" s="168"/>
      <c r="T137" s="8" t="s">
        <v>478</v>
      </c>
      <c r="U137" s="1269">
        <f>U138+U139</f>
        <v>0</v>
      </c>
      <c r="V137" s="1269"/>
      <c r="W137" s="1269"/>
      <c r="X137" s="1269"/>
      <c r="Y137" s="9" t="s">
        <v>479</v>
      </c>
    </row>
    <row r="138" spans="2:39" ht="27.75" customHeight="1">
      <c r="B138" s="2"/>
      <c r="E138" s="1132"/>
      <c r="F138" s="1132"/>
      <c r="G138" s="577" t="s">
        <v>457</v>
      </c>
      <c r="H138" s="1365">
        <v>20000</v>
      </c>
      <c r="I138" s="1365"/>
      <c r="J138" s="1" t="s">
        <v>501</v>
      </c>
      <c r="M138" s="611" t="s">
        <v>502</v>
      </c>
      <c r="N138" s="1103" t="s">
        <v>506</v>
      </c>
      <c r="O138" s="1134"/>
      <c r="P138" s="1134"/>
      <c r="Q138" s="1135">
        <f>U65</f>
        <v>0</v>
      </c>
      <c r="R138" s="1135"/>
      <c r="S138" s="168" t="s">
        <v>432</v>
      </c>
      <c r="T138" s="167" t="s">
        <v>190</v>
      </c>
      <c r="U138" s="1268">
        <f>H138*Q138</f>
        <v>0</v>
      </c>
      <c r="V138" s="1268"/>
      <c r="W138" s="1268"/>
      <c r="X138" s="1268"/>
      <c r="Y138" s="168" t="s">
        <v>191</v>
      </c>
    </row>
    <row r="139" spans="2:39" ht="27.75" customHeight="1">
      <c r="B139" s="2"/>
      <c r="E139" s="1132"/>
      <c r="F139" s="1132"/>
      <c r="G139" s="577" t="s">
        <v>457</v>
      </c>
      <c r="H139" s="1365">
        <v>5000</v>
      </c>
      <c r="I139" s="1365"/>
      <c r="J139" s="1" t="s">
        <v>496</v>
      </c>
      <c r="M139" s="611" t="s">
        <v>502</v>
      </c>
      <c r="N139" s="1103" t="s">
        <v>507</v>
      </c>
      <c r="O139" s="1134"/>
      <c r="P139" s="1134"/>
      <c r="Q139" s="1135">
        <f>U66</f>
        <v>0</v>
      </c>
      <c r="R139" s="1135"/>
      <c r="S139" s="168" t="s">
        <v>420</v>
      </c>
      <c r="T139" s="167" t="s">
        <v>190</v>
      </c>
      <c r="U139" s="1268">
        <f>H139*Q139</f>
        <v>0</v>
      </c>
      <c r="V139" s="1268"/>
      <c r="W139" s="1268"/>
      <c r="X139" s="1268"/>
      <c r="Y139" s="168" t="s">
        <v>191</v>
      </c>
    </row>
    <row r="140" spans="2:39" ht="13.5" customHeight="1">
      <c r="B140" s="2"/>
      <c r="E140" s="600"/>
      <c r="F140" s="600"/>
      <c r="G140" s="577"/>
      <c r="H140" s="617"/>
      <c r="I140" s="617"/>
      <c r="M140" s="611"/>
      <c r="N140" s="596"/>
      <c r="O140" s="601"/>
      <c r="P140" s="601"/>
      <c r="Q140" s="602"/>
      <c r="R140" s="602"/>
      <c r="S140" s="168"/>
      <c r="T140" s="167"/>
      <c r="U140" s="618"/>
      <c r="V140" s="618"/>
      <c r="W140" s="618"/>
      <c r="X140" s="618"/>
      <c r="Y140" s="168"/>
    </row>
    <row r="141" spans="2:39">
      <c r="B141" s="2"/>
      <c r="C141" s="1069" t="s">
        <v>544</v>
      </c>
      <c r="D141" s="1069"/>
      <c r="E141" s="1069"/>
      <c r="F141" s="1069"/>
      <c r="G141" s="1069"/>
      <c r="H141" s="1069"/>
      <c r="I141" s="1069"/>
      <c r="J141" s="1069"/>
      <c r="K141" s="1069"/>
      <c r="L141" s="1069"/>
      <c r="M141" s="1069"/>
      <c r="N141" s="1069"/>
      <c r="O141" s="1069"/>
      <c r="P141" s="601"/>
      <c r="Q141" s="602"/>
      <c r="R141" s="602"/>
      <c r="S141" s="168"/>
      <c r="T141" s="8"/>
      <c r="U141" s="1269"/>
      <c r="V141" s="1269"/>
      <c r="W141" s="1269"/>
      <c r="X141" s="1269"/>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69">
        <f>U143+U144</f>
        <v>0</v>
      </c>
      <c r="V142" s="1269"/>
      <c r="W142" s="1269"/>
      <c r="X142" s="1269"/>
      <c r="Y142" s="9" t="s">
        <v>479</v>
      </c>
    </row>
    <row r="143" spans="2:39" ht="25.5" customHeight="1">
      <c r="B143" s="2"/>
      <c r="E143" s="1132"/>
      <c r="F143" s="1132"/>
      <c r="G143" s="577" t="s">
        <v>457</v>
      </c>
      <c r="H143" s="1365">
        <v>120000</v>
      </c>
      <c r="I143" s="1365"/>
      <c r="J143" s="1" t="s">
        <v>501</v>
      </c>
      <c r="M143" s="611" t="s">
        <v>502</v>
      </c>
      <c r="N143" s="1103" t="s">
        <v>509</v>
      </c>
      <c r="O143" s="1134"/>
      <c r="P143" s="1134"/>
      <c r="Q143" s="1135">
        <f>U68</f>
        <v>0</v>
      </c>
      <c r="R143" s="1135"/>
      <c r="S143" s="168" t="s">
        <v>432</v>
      </c>
      <c r="T143" s="167" t="s">
        <v>190</v>
      </c>
      <c r="U143" s="1268">
        <f>H143*Q143</f>
        <v>0</v>
      </c>
      <c r="V143" s="1268"/>
      <c r="W143" s="1268"/>
      <c r="X143" s="1268"/>
      <c r="Y143" s="168" t="s">
        <v>191</v>
      </c>
    </row>
    <row r="144" spans="2:39" ht="25.5" customHeight="1">
      <c r="B144" s="2"/>
      <c r="E144" s="1132"/>
      <c r="F144" s="1132"/>
      <c r="G144" s="577" t="s">
        <v>457</v>
      </c>
      <c r="H144" s="1365">
        <v>30000</v>
      </c>
      <c r="I144" s="1365"/>
      <c r="J144" s="1" t="s">
        <v>496</v>
      </c>
      <c r="M144" s="611" t="s">
        <v>502</v>
      </c>
      <c r="N144" s="1103" t="s">
        <v>510</v>
      </c>
      <c r="O144" s="1134"/>
      <c r="P144" s="1134"/>
      <c r="Q144" s="1135">
        <f>U69</f>
        <v>0</v>
      </c>
      <c r="R144" s="1135"/>
      <c r="S144" s="168" t="s">
        <v>420</v>
      </c>
      <c r="T144" s="167" t="s">
        <v>190</v>
      </c>
      <c r="U144" s="1268">
        <f>H144*Q144</f>
        <v>0</v>
      </c>
      <c r="V144" s="1268"/>
      <c r="W144" s="1268"/>
      <c r="X144" s="1268"/>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69">
        <f>U147+U148</f>
        <v>0</v>
      </c>
      <c r="V146" s="1269"/>
      <c r="W146" s="1269"/>
      <c r="X146" s="1269"/>
      <c r="Y146" s="9" t="s">
        <v>479</v>
      </c>
    </row>
    <row r="147" spans="2:28" ht="27.75" customHeight="1">
      <c r="B147" s="2"/>
      <c r="E147" s="1132"/>
      <c r="F147" s="1132"/>
      <c r="G147" s="577" t="s">
        <v>457</v>
      </c>
      <c r="H147" s="1365">
        <v>20000</v>
      </c>
      <c r="I147" s="1365"/>
      <c r="J147" s="1" t="s">
        <v>501</v>
      </c>
      <c r="M147" s="611" t="s">
        <v>502</v>
      </c>
      <c r="N147" s="1103" t="s">
        <v>511</v>
      </c>
      <c r="O147" s="1134"/>
      <c r="P147" s="1134"/>
      <c r="Q147" s="1135">
        <f>U70</f>
        <v>0</v>
      </c>
      <c r="R147" s="1135"/>
      <c r="S147" s="168" t="s">
        <v>432</v>
      </c>
      <c r="T147" s="167" t="s">
        <v>190</v>
      </c>
      <c r="U147" s="1268">
        <f>H147*Q147</f>
        <v>0</v>
      </c>
      <c r="V147" s="1268"/>
      <c r="W147" s="1268"/>
      <c r="X147" s="1268"/>
      <c r="Y147" s="168" t="s">
        <v>191</v>
      </c>
    </row>
    <row r="148" spans="2:28" ht="27.75" customHeight="1">
      <c r="B148" s="2"/>
      <c r="E148" s="1132"/>
      <c r="F148" s="1132"/>
      <c r="G148" s="577" t="s">
        <v>457</v>
      </c>
      <c r="H148" s="1365">
        <v>5000</v>
      </c>
      <c r="I148" s="1365"/>
      <c r="J148" s="1" t="s">
        <v>496</v>
      </c>
      <c r="M148" s="611" t="s">
        <v>502</v>
      </c>
      <c r="N148" s="1103" t="s">
        <v>512</v>
      </c>
      <c r="O148" s="1134"/>
      <c r="P148" s="1134"/>
      <c r="Q148" s="1135">
        <f>U71</f>
        <v>0</v>
      </c>
      <c r="R148" s="1135"/>
      <c r="S148" s="168" t="s">
        <v>420</v>
      </c>
      <c r="T148" s="167" t="s">
        <v>190</v>
      </c>
      <c r="U148" s="1268">
        <f>H148*Q148</f>
        <v>0</v>
      </c>
      <c r="V148" s="1268"/>
      <c r="W148" s="1268"/>
      <c r="X148" s="1268"/>
      <c r="Y148" s="168" t="s">
        <v>191</v>
      </c>
    </row>
    <row r="149" spans="2:28" ht="8.25" customHeight="1">
      <c r="B149" s="2"/>
      <c r="C149" s="1119"/>
      <c r="D149" s="1119"/>
      <c r="E149" s="1119"/>
      <c r="F149" s="1119"/>
      <c r="G149" s="1119"/>
      <c r="H149" s="1119"/>
      <c r="I149" s="1119"/>
      <c r="J149" s="1119"/>
      <c r="K149" s="1119"/>
      <c r="L149" s="1119"/>
      <c r="M149" s="1119"/>
      <c r="N149" s="1119"/>
      <c r="O149" s="1119"/>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66" t="e">
        <f>IF(P160="〇",(U76+U105+U109+U114+U120+U121+U124+U130+U133+U137+U142+U146)*0.8,U76+U105+U109+U114+U120+U121+U124+U130+U133+U137+U142+U146)</f>
        <v>#VALUE!</v>
      </c>
      <c r="V151" s="1266"/>
      <c r="W151" s="1266"/>
      <c r="X151" s="1266"/>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20" t="s">
        <v>514</v>
      </c>
      <c r="C153" s="1121"/>
      <c r="D153" s="1121"/>
      <c r="E153" s="1121"/>
      <c r="F153" s="1121"/>
      <c r="G153" s="1121"/>
      <c r="H153" s="1121"/>
      <c r="I153" s="1124"/>
      <c r="J153" s="1124"/>
      <c r="K153" s="1124"/>
      <c r="L153" s="1124"/>
      <c r="M153" s="1124"/>
      <c r="N153" s="1363"/>
      <c r="O153" s="1363"/>
      <c r="P153" s="1363"/>
      <c r="Q153" s="1363"/>
      <c r="R153" s="1363"/>
      <c r="S153" s="32"/>
      <c r="T153" s="1126" t="s">
        <v>515</v>
      </c>
      <c r="U153" s="1127"/>
      <c r="V153" s="1127"/>
      <c r="W153" s="1127"/>
      <c r="X153" s="1127"/>
      <c r="Y153" s="1128"/>
    </row>
    <row r="154" spans="2:28" ht="30" customHeight="1" thickBot="1">
      <c r="B154" s="1122"/>
      <c r="C154" s="1123"/>
      <c r="D154" s="1123"/>
      <c r="E154" s="1123"/>
      <c r="F154" s="1123"/>
      <c r="G154" s="1123"/>
      <c r="H154" s="1129" t="s">
        <v>516</v>
      </c>
      <c r="I154" s="1130"/>
      <c r="J154" s="1130"/>
      <c r="K154" s="1130"/>
      <c r="L154" s="1130"/>
      <c r="M154" s="1130"/>
      <c r="N154" s="1364">
        <f>'第4号様式別紙2-3（臨床研修（医師）実績報告）'!F10</f>
        <v>0</v>
      </c>
      <c r="O154" s="1364"/>
      <c r="P154" s="1364"/>
      <c r="Q154" s="1364"/>
      <c r="R154" s="1364"/>
      <c r="S154" s="9" t="s">
        <v>175</v>
      </c>
      <c r="T154" s="1108"/>
      <c r="U154" s="1109"/>
      <c r="V154" s="1109"/>
      <c r="W154" s="1109"/>
      <c r="X154" s="1109"/>
      <c r="Y154" s="1110"/>
      <c r="AB154" s="187" t="e">
        <f>U151</f>
        <v>#VALUE!</v>
      </c>
    </row>
    <row r="155" spans="2:28" ht="17.25" customHeight="1">
      <c r="B155" s="33"/>
      <c r="C155" s="34"/>
      <c r="D155" s="34"/>
      <c r="E155" s="34"/>
      <c r="F155" s="34"/>
      <c r="G155" s="34"/>
      <c r="H155" s="34"/>
      <c r="I155" s="34"/>
      <c r="J155" s="97" t="s">
        <v>545</v>
      </c>
      <c r="S155" s="9"/>
      <c r="T155" s="8" t="s">
        <v>478</v>
      </c>
      <c r="U155" s="1264">
        <f>ROUNDDOWN(IF(N154&gt;7200000,U151*0.8,0),0)</f>
        <v>0</v>
      </c>
      <c r="V155" s="1264"/>
      <c r="W155" s="1264"/>
      <c r="X155" s="1264"/>
      <c r="Y155" s="9" t="s">
        <v>479</v>
      </c>
      <c r="AB155" s="187">
        <f>U155</f>
        <v>0</v>
      </c>
    </row>
    <row r="156" spans="2:28" ht="28.5" customHeight="1">
      <c r="B156" s="11"/>
      <c r="C156" s="35"/>
      <c r="D156" s="35"/>
      <c r="E156" s="35"/>
      <c r="F156" s="35"/>
      <c r="G156" s="35"/>
      <c r="H156" s="1106" t="s">
        <v>546</v>
      </c>
      <c r="I156" s="1106"/>
      <c r="J156" s="1106"/>
      <c r="K156" s="1106"/>
      <c r="L156" s="1106"/>
      <c r="M156" s="1106"/>
      <c r="N156" s="1106"/>
      <c r="O156" s="1106"/>
      <c r="P156" s="1106"/>
      <c r="Q156" s="1106"/>
      <c r="R156" s="1106"/>
      <c r="S156" s="1107"/>
      <c r="T156" s="1108" t="s">
        <v>519</v>
      </c>
      <c r="U156" s="1109"/>
      <c r="V156" s="1109"/>
      <c r="W156" s="1109"/>
      <c r="X156" s="1109"/>
      <c r="Y156" s="1110"/>
      <c r="AB156" s="82">
        <f>U158</f>
        <v>0</v>
      </c>
    </row>
    <row r="157" spans="2:28" ht="30" customHeight="1">
      <c r="B157" s="1111" t="s">
        <v>520</v>
      </c>
      <c r="C157" s="1112"/>
      <c r="D157" s="1112"/>
      <c r="E157" s="1112"/>
      <c r="F157" s="1112"/>
      <c r="G157" s="1112"/>
      <c r="H157" s="1115"/>
      <c r="I157" s="1115"/>
      <c r="J157" s="1115"/>
      <c r="K157" s="36"/>
      <c r="L157" s="36"/>
      <c r="M157" s="36"/>
      <c r="N157" s="37"/>
      <c r="O157" s="37"/>
      <c r="P157" s="37"/>
      <c r="Q157" s="37"/>
      <c r="R157" s="37"/>
      <c r="S157" s="38"/>
      <c r="T157" s="1108"/>
      <c r="U157" s="1109"/>
      <c r="V157" s="1109"/>
      <c r="W157" s="1109"/>
      <c r="X157" s="1109"/>
      <c r="Y157" s="1110"/>
    </row>
    <row r="158" spans="2:28" ht="30" customHeight="1" thickBot="1">
      <c r="B158" s="1113"/>
      <c r="C158" s="1114"/>
      <c r="D158" s="1114"/>
      <c r="E158" s="1114"/>
      <c r="F158" s="1114"/>
      <c r="G158" s="1114"/>
      <c r="H158" s="1116"/>
      <c r="I158" s="1117"/>
      <c r="J158" s="1117"/>
      <c r="K158" s="1117"/>
      <c r="L158" s="1117"/>
      <c r="M158" s="1117"/>
      <c r="N158" s="1362"/>
      <c r="O158" s="1362"/>
      <c r="P158" s="1362"/>
      <c r="Q158" s="1362"/>
      <c r="R158" s="1362"/>
      <c r="S158" s="9" t="s">
        <v>384</v>
      </c>
      <c r="T158" s="8" t="s">
        <v>478</v>
      </c>
      <c r="U158" s="1264">
        <f>ROUNDDOWN(IF(AND(N154&gt;6300000,N154&lt;=7200000),U151*0.9,0),0)</f>
        <v>0</v>
      </c>
      <c r="V158" s="1264"/>
      <c r="W158" s="1264"/>
      <c r="X158" s="1264"/>
      <c r="Y158" s="9" t="s">
        <v>479</v>
      </c>
    </row>
    <row r="159" spans="2:28" ht="43.5" customHeight="1">
      <c r="B159" s="1102" t="s">
        <v>521</v>
      </c>
      <c r="C159" s="1103"/>
      <c r="D159" s="1103"/>
      <c r="E159" s="1103"/>
      <c r="F159" s="1103"/>
      <c r="G159" s="1103"/>
      <c r="H159" s="1103"/>
      <c r="I159" s="1103"/>
      <c r="J159" s="1103"/>
      <c r="K159" s="1103"/>
      <c r="L159" s="1103"/>
      <c r="M159" s="1103"/>
      <c r="N159" s="1103"/>
      <c r="O159" s="1103"/>
      <c r="P159" s="1103"/>
      <c r="Q159" s="1103"/>
      <c r="R159" s="1103"/>
      <c r="S159" s="1104"/>
      <c r="T159" s="8"/>
      <c r="U159" s="351"/>
      <c r="V159" s="351"/>
      <c r="W159" s="351"/>
      <c r="X159" s="351"/>
      <c r="Y159" s="9"/>
    </row>
    <row r="160" spans="2:28" ht="31.5" customHeight="1">
      <c r="B160" s="1200" t="s">
        <v>547</v>
      </c>
      <c r="C160" s="1175"/>
      <c r="D160" s="1175"/>
      <c r="E160" s="1175"/>
      <c r="F160" s="1175"/>
      <c r="G160" s="1175"/>
      <c r="H160" s="1175"/>
      <c r="I160" s="1175"/>
      <c r="J160" s="1175"/>
      <c r="K160" s="1175"/>
      <c r="L160" s="1175"/>
      <c r="M160" s="1175"/>
      <c r="N160" s="1175"/>
      <c r="O160" s="596"/>
      <c r="P160" s="1265"/>
      <c r="Q160" s="1265"/>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59"/>
      <c r="Q161" s="766"/>
      <c r="R161" s="766"/>
      <c r="S161" s="597"/>
      <c r="T161" s="8"/>
      <c r="U161" s="351"/>
      <c r="V161" s="351"/>
      <c r="W161" s="351"/>
      <c r="X161" s="351"/>
      <c r="Y161" s="9"/>
    </row>
    <row r="162" spans="2:25" ht="31.5" customHeight="1">
      <c r="B162" s="1360" t="s">
        <v>740</v>
      </c>
      <c r="C162" s="1361"/>
      <c r="D162" s="1361"/>
      <c r="E162" s="1361"/>
      <c r="F162" s="1361"/>
      <c r="G162" s="1361"/>
      <c r="H162" s="1361"/>
      <c r="I162" s="1361"/>
      <c r="J162" s="1361"/>
      <c r="K162" s="1361"/>
      <c r="L162" s="1361"/>
      <c r="M162" s="1361"/>
      <c r="N162" s="1361"/>
      <c r="O162" s="41"/>
      <c r="P162" s="1262"/>
      <c r="Q162" s="1263"/>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D19:Y19"/>
    <mergeCell ref="D20:Y20"/>
    <mergeCell ref="J25:M25"/>
    <mergeCell ref="T25:X2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D50:Y50"/>
    <mergeCell ref="D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s>
  <phoneticPr fontId="4"/>
  <conditionalFormatting sqref="B48 F48">
    <cfRule type="containsBlanks" dxfId="44" priority="2">
      <formula>LEN(TRIM(B48))=0</formula>
    </cfRule>
  </conditionalFormatting>
  <conditionalFormatting sqref="C112">
    <cfRule type="containsBlanks" dxfId="43" priority="7">
      <formula>LEN(TRIM(C112))=0</formula>
    </cfRule>
  </conditionalFormatting>
  <conditionalFormatting sqref="C114">
    <cfRule type="containsBlanks" dxfId="42" priority="6">
      <formula>LEN(TRIM(C114))=0</formula>
    </cfRule>
  </conditionalFormatting>
  <conditionalFormatting sqref="C118">
    <cfRule type="containsBlanks" dxfId="41" priority="5">
      <formula>LEN(TRIM(C118))=0</formula>
    </cfRule>
  </conditionalFormatting>
  <conditionalFormatting sqref="C121">
    <cfRule type="containsBlanks" dxfId="40" priority="4">
      <formula>LEN(TRIM(C121))=0</formula>
    </cfRule>
  </conditionalFormatting>
  <conditionalFormatting sqref="I7">
    <cfRule type="containsBlanks" dxfId="39" priority="10" stopIfTrue="1">
      <formula>LEN(TRIM(I7))=0</formula>
    </cfRule>
  </conditionalFormatting>
  <conditionalFormatting sqref="J39:M40 U39:X40">
    <cfRule type="containsBlanks" dxfId="38" priority="12">
      <formula>LEN(TRIM(J39))=0</formula>
    </cfRule>
  </conditionalFormatting>
  <conditionalFormatting sqref="K76 N76">
    <cfRule type="containsBlanks" dxfId="37" priority="8" stopIfTrue="1">
      <formula>LEN(TRIM(K76))=0</formula>
    </cfRule>
  </conditionalFormatting>
  <conditionalFormatting sqref="N158:R158">
    <cfRule type="containsBlanks" dxfId="36" priority="13">
      <formula>LEN(TRIM(N158))=0</formula>
    </cfRule>
  </conditionalFormatting>
  <conditionalFormatting sqref="N6:Y6">
    <cfRule type="containsBlanks" dxfId="35" priority="11" stopIfTrue="1">
      <formula>LEN(TRIM(N6))=0</formula>
    </cfRule>
  </conditionalFormatting>
  <conditionalFormatting sqref="O127:P127">
    <cfRule type="containsBlanks" dxfId="34" priority="3">
      <formula>LEN(TRIM(O127))=0</formula>
    </cfRule>
  </conditionalFormatting>
  <conditionalFormatting sqref="P160:Q160">
    <cfRule type="containsBlanks" dxfId="33" priority="14">
      <formula>LEN(TRIM(P160))=0</formula>
    </cfRule>
  </conditionalFormatting>
  <conditionalFormatting sqref="P162:Q162">
    <cfRule type="containsBlanks" dxfId="32" priority="1">
      <formula>LEN(TRIM(P162))=0</formula>
    </cfRule>
  </conditionalFormatting>
  <conditionalFormatting sqref="V59:Y62">
    <cfRule type="containsBlanks" dxfId="31" priority="9" stopIfTrue="1">
      <formula>LEN(TRIM(V59))=0</formula>
    </cfRule>
  </conditionalFormatting>
  <dataValidations count="7">
    <dataValidation type="list" allowBlank="1" showInputMessage="1" showErrorMessage="1" sqref="P160:Q160" xr:uid="{BD2EEB5F-E639-4A8A-BF8F-787B78568423}">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32C1778-CED3-4314-B5B9-469CF8B81A49}">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EC3825AA-886E-4BAC-808D-E7A1001744EE}">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99A8C35E-0CBC-4542-A579-B4F2492E8927}">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C38E33BD-4045-4BF3-A9AC-329EF00A986B}">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75A92076-5866-42ED-BF9F-88AD2EE097D1}">
      <formula1>$AM$127:$AM$129</formula1>
    </dataValidation>
    <dataValidation type="list" allowBlank="1" showInputMessage="1" showErrorMessage="1" sqref="P162:Q162" xr:uid="{862C0D2E-00A2-4740-9CDD-4393EC576554}">
      <formula1>"〇"</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AFD1-BC8E-4E5F-91DF-4898B105961D}">
  <sheetPr>
    <tabColor rgb="FFFFC000"/>
    <pageSetUpPr fitToPage="1"/>
  </sheetPr>
  <dimension ref="A1:AN165"/>
  <sheetViews>
    <sheetView view="pageBreakPreview" topLeftCell="A136" zoomScaleNormal="100" zoomScaleSheetLayoutView="100" workbookViewId="0">
      <selection activeCell="AB7" sqref="AB7"/>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548</v>
      </c>
      <c r="B1" s="298"/>
      <c r="AA1" s="1" t="s">
        <v>370</v>
      </c>
    </row>
    <row r="2" spans="1:29" ht="9" customHeight="1"/>
    <row r="3" spans="1:29" ht="18.75" customHeight="1">
      <c r="A3" s="851" t="s">
        <v>549</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9" ht="9" customHeight="1"/>
    <row r="5" spans="1:29" ht="18.75" customHeight="1">
      <c r="L5" s="605"/>
      <c r="N5" s="73" t="s">
        <v>372</v>
      </c>
    </row>
    <row r="6" spans="1:29" ht="18.75" customHeight="1">
      <c r="N6" s="1256"/>
      <c r="O6" s="1256"/>
      <c r="P6" s="1256"/>
      <c r="Q6" s="1256"/>
      <c r="R6" s="1256"/>
      <c r="S6" s="1256"/>
      <c r="T6" s="1256"/>
      <c r="U6" s="1256"/>
      <c r="V6" s="1256"/>
      <c r="W6" s="1256"/>
      <c r="X6" s="1256"/>
      <c r="Y6" s="1256"/>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9"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9"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9" ht="15" customHeight="1">
      <c r="B15" s="74" t="s">
        <v>383</v>
      </c>
      <c r="C15" s="53"/>
      <c r="D15" s="53"/>
      <c r="E15" s="53"/>
      <c r="F15" s="53"/>
      <c r="G15" s="53"/>
      <c r="H15" s="53"/>
      <c r="I15" s="53"/>
      <c r="J15" s="53"/>
      <c r="K15" s="53"/>
      <c r="L15" s="53"/>
      <c r="M15" s="1383">
        <f>'第4号様式別紙2-1（臨床研修（医師）実績報告）'!D8</f>
        <v>0</v>
      </c>
      <c r="N15" s="1384"/>
      <c r="O15" s="1384"/>
      <c r="P15" s="342" t="s">
        <v>384</v>
      </c>
      <c r="Q15" s="1383">
        <f>'第4号様式別紙2-1（臨床研修（医師）実績報告）'!D21</f>
        <v>0</v>
      </c>
      <c r="R15" s="1384"/>
      <c r="S15" s="1384"/>
      <c r="T15" s="23" t="s">
        <v>384</v>
      </c>
      <c r="U15" s="634" t="s">
        <v>385</v>
      </c>
      <c r="V15" s="1255">
        <f>SUM(M15+Q15)</f>
        <v>0</v>
      </c>
      <c r="W15" s="1255"/>
      <c r="X15" s="1255"/>
      <c r="Y15" s="23" t="s">
        <v>386</v>
      </c>
    </row>
    <row r="16" spans="1:29" ht="15" customHeight="1">
      <c r="B16" s="74" t="s">
        <v>387</v>
      </c>
      <c r="C16" s="53"/>
      <c r="D16" s="53"/>
      <c r="E16" s="53"/>
      <c r="F16" s="53"/>
      <c r="G16" s="53"/>
      <c r="H16" s="53"/>
      <c r="I16" s="53"/>
      <c r="J16" s="53"/>
      <c r="K16" s="53"/>
      <c r="L16" s="53"/>
      <c r="M16" s="1383">
        <f>'第4号様式別紙2-1（臨床研修（医師）実績報告）'!E8</f>
        <v>0</v>
      </c>
      <c r="N16" s="1384"/>
      <c r="O16" s="1384"/>
      <c r="P16" s="342" t="s">
        <v>384</v>
      </c>
      <c r="Q16" s="1383">
        <f>'第4号様式別紙2-1（臨床研修（医師）実績報告）'!E21</f>
        <v>0</v>
      </c>
      <c r="R16" s="1384"/>
      <c r="S16" s="1384"/>
      <c r="T16" s="23" t="s">
        <v>384</v>
      </c>
      <c r="U16" s="616"/>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342" t="s">
        <v>384</v>
      </c>
      <c r="Q17" s="1304">
        <f>SUM(Q15:S16)</f>
        <v>0</v>
      </c>
      <c r="R17" s="1299"/>
      <c r="S17" s="1299"/>
      <c r="T17" s="343" t="s">
        <v>384</v>
      </c>
      <c r="U17" s="344" t="s">
        <v>389</v>
      </c>
      <c r="V17" s="1299">
        <f>SUM(V15:X16)</f>
        <v>0</v>
      </c>
      <c r="W17" s="1299"/>
      <c r="X17" s="1299"/>
      <c r="Y17" s="23" t="s">
        <v>386</v>
      </c>
    </row>
    <row r="18" spans="1:25" ht="12" customHeight="1">
      <c r="B18" s="73" t="s">
        <v>731</v>
      </c>
      <c r="C18" s="92"/>
      <c r="D18" s="92" t="s">
        <v>732</v>
      </c>
      <c r="E18" s="92"/>
      <c r="F18" s="92"/>
      <c r="G18" s="92"/>
      <c r="H18" s="92"/>
      <c r="I18" s="92"/>
      <c r="J18" s="92"/>
      <c r="K18" s="92"/>
      <c r="L18" s="92"/>
      <c r="M18" s="92"/>
      <c r="N18" s="62"/>
      <c r="O18" s="62"/>
      <c r="P18" s="62"/>
      <c r="Q18" s="62"/>
      <c r="R18" s="62"/>
      <c r="S18" s="62"/>
      <c r="T18" s="62"/>
      <c r="U18" s="62"/>
      <c r="V18" s="62"/>
      <c r="W18" s="62"/>
      <c r="X18" s="62"/>
      <c r="Y18" s="62"/>
    </row>
    <row r="19" spans="1:25" ht="24" customHeight="1">
      <c r="B19" s="751" t="s">
        <v>733</v>
      </c>
      <c r="C19" s="752"/>
      <c r="D19" s="1375" t="s">
        <v>734</v>
      </c>
      <c r="E19" s="1375"/>
      <c r="F19" s="1375"/>
      <c r="G19" s="1375"/>
      <c r="H19" s="1375"/>
      <c r="I19" s="1375"/>
      <c r="J19" s="1375"/>
      <c r="K19" s="1375"/>
      <c r="L19" s="1375"/>
      <c r="M19" s="1375"/>
      <c r="N19" s="1375"/>
      <c r="O19" s="1375"/>
      <c r="P19" s="1375"/>
      <c r="Q19" s="1375"/>
      <c r="R19" s="1375"/>
      <c r="S19" s="1375"/>
      <c r="T19" s="1375"/>
      <c r="U19" s="1375"/>
      <c r="V19" s="1375"/>
      <c r="W19" s="1375"/>
      <c r="X19" s="1375"/>
      <c r="Y19" s="1375"/>
    </row>
    <row r="20" spans="1:25" ht="24.75" customHeight="1">
      <c r="B20" s="753" t="s">
        <v>735</v>
      </c>
      <c r="C20"/>
      <c r="D20" s="1376" t="s">
        <v>736</v>
      </c>
      <c r="E20" s="1376"/>
      <c r="F20" s="1376"/>
      <c r="G20" s="1376"/>
      <c r="H20" s="1376"/>
      <c r="I20" s="1376"/>
      <c r="J20" s="1376"/>
      <c r="K20" s="1376"/>
      <c r="L20" s="1376"/>
      <c r="M20" s="1376"/>
      <c r="N20" s="1376"/>
      <c r="O20" s="1376"/>
      <c r="P20" s="1376"/>
      <c r="Q20" s="1376"/>
      <c r="R20" s="1376"/>
      <c r="S20" s="1376"/>
      <c r="T20" s="1376"/>
      <c r="U20" s="1376"/>
      <c r="V20" s="1376"/>
      <c r="W20" s="1376"/>
      <c r="X20" s="1376"/>
      <c r="Y20" s="1376"/>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8">
        <f>M17</f>
        <v>0</v>
      </c>
      <c r="K25" s="1249"/>
      <c r="L25" s="1249"/>
      <c r="M25" s="1249"/>
      <c r="N25" s="57" t="s">
        <v>386</v>
      </c>
      <c r="O25" s="74" t="s">
        <v>396</v>
      </c>
      <c r="P25" s="53"/>
      <c r="Q25" s="53"/>
      <c r="R25" s="57"/>
      <c r="S25" s="613" t="s">
        <v>397</v>
      </c>
      <c r="T25" s="1294">
        <f>ROUND(J25/12,3)</f>
        <v>0</v>
      </c>
      <c r="U25" s="1294"/>
      <c r="V25" s="1294"/>
      <c r="W25" s="1294"/>
      <c r="X25" s="1294"/>
      <c r="Y25" s="57" t="s">
        <v>386</v>
      </c>
    </row>
    <row r="26" spans="1:25" ht="15" customHeight="1">
      <c r="B26" s="74" t="s">
        <v>398</v>
      </c>
      <c r="C26" s="75"/>
      <c r="D26" s="75"/>
      <c r="E26" s="75"/>
      <c r="F26" s="75"/>
      <c r="G26" s="75"/>
      <c r="H26" s="75"/>
      <c r="I26" s="76"/>
      <c r="J26" s="1248">
        <f>Q17</f>
        <v>0</v>
      </c>
      <c r="K26" s="1249"/>
      <c r="L26" s="1249"/>
      <c r="M26" s="1249"/>
      <c r="N26" s="57" t="s">
        <v>386</v>
      </c>
      <c r="O26" s="74" t="s">
        <v>396</v>
      </c>
      <c r="P26" s="53"/>
      <c r="Q26" s="53"/>
      <c r="R26" s="57"/>
      <c r="S26" s="613" t="s">
        <v>399</v>
      </c>
      <c r="T26" s="1294">
        <f>ROUND(J26/12,3)</f>
        <v>0</v>
      </c>
      <c r="U26" s="1294"/>
      <c r="V26" s="1294"/>
      <c r="W26" s="1294"/>
      <c r="X26" s="1294"/>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302">
        <f>SUM(T25:X26)</f>
        <v>0</v>
      </c>
      <c r="V27" s="1382"/>
      <c r="W27" s="1382"/>
      <c r="X27" s="1382"/>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303">
        <f>ROUND(IF(T25=0,IF(J26=0,0,T26),IF(J26=0,T25,(T25+T26)/2)),0)</f>
        <v>0</v>
      </c>
      <c r="V28" s="1381"/>
      <c r="W28" s="1381"/>
      <c r="X28" s="1381"/>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80">
        <f>M15</f>
        <v>0</v>
      </c>
      <c r="K31" s="1381"/>
      <c r="L31" s="1381"/>
      <c r="M31" s="1381"/>
      <c r="N31" s="57" t="s">
        <v>386</v>
      </c>
      <c r="O31" s="74" t="s">
        <v>396</v>
      </c>
      <c r="P31" s="53"/>
      <c r="Q31" s="53"/>
      <c r="R31" s="57"/>
      <c r="S31" s="613" t="s">
        <v>403</v>
      </c>
      <c r="T31" s="1294">
        <f>ROUND(J31/12,3)</f>
        <v>0</v>
      </c>
      <c r="U31" s="1294"/>
      <c r="V31" s="1294"/>
      <c r="W31" s="1294"/>
      <c r="X31" s="1294"/>
      <c r="Y31" s="57" t="s">
        <v>386</v>
      </c>
    </row>
    <row r="32" spans="1:25" ht="15" customHeight="1">
      <c r="B32" s="74" t="s">
        <v>398</v>
      </c>
      <c r="C32" s="75"/>
      <c r="D32" s="75"/>
      <c r="E32" s="75"/>
      <c r="F32" s="75"/>
      <c r="G32" s="75"/>
      <c r="H32" s="75"/>
      <c r="I32" s="76"/>
      <c r="J32" s="1380">
        <f>Q15</f>
        <v>0</v>
      </c>
      <c r="K32" s="1381"/>
      <c r="L32" s="1381"/>
      <c r="M32" s="1381"/>
      <c r="N32" s="57" t="s">
        <v>386</v>
      </c>
      <c r="O32" s="74" t="s">
        <v>396</v>
      </c>
      <c r="P32" s="53"/>
      <c r="Q32" s="53"/>
      <c r="R32" s="57"/>
      <c r="S32" s="613" t="s">
        <v>404</v>
      </c>
      <c r="T32" s="1294">
        <f>ROUND(J32/12,3)</f>
        <v>0</v>
      </c>
      <c r="U32" s="1294"/>
      <c r="V32" s="1294"/>
      <c r="W32" s="1294"/>
      <c r="X32" s="1294"/>
      <c r="Y32" s="57" t="s">
        <v>386</v>
      </c>
    </row>
    <row r="33" spans="1:34" ht="12" customHeight="1">
      <c r="B33" s="1245" t="s">
        <v>405</v>
      </c>
      <c r="C33" s="1245"/>
      <c r="D33" s="1245"/>
      <c r="E33" s="1245"/>
      <c r="F33" s="1245"/>
      <c r="G33" s="1245"/>
      <c r="H33" s="1245"/>
      <c r="I33" s="1245"/>
      <c r="J33" s="1245"/>
      <c r="K33" s="1245"/>
      <c r="L33" s="1245"/>
      <c r="M33" s="1245"/>
      <c r="N33" s="1245"/>
      <c r="O33" s="1245"/>
      <c r="P33" s="1245"/>
      <c r="Q33" s="1245"/>
      <c r="R33" s="1245"/>
      <c r="S33" s="1245"/>
      <c r="T33" s="1245"/>
      <c r="U33" s="1245"/>
      <c r="V33" s="1245"/>
      <c r="W33" s="1245"/>
      <c r="X33" s="1245"/>
      <c r="Y33" s="1245"/>
    </row>
    <row r="34" spans="1:34" ht="12" customHeight="1">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row>
    <row r="35" spans="1:34" ht="12" customHeight="1">
      <c r="B35" s="1246" t="s">
        <v>406</v>
      </c>
      <c r="C35" s="1246"/>
      <c r="D35" s="1246"/>
      <c r="E35" s="1246"/>
      <c r="F35" s="1246"/>
      <c r="G35" s="1246"/>
      <c r="H35" s="1246"/>
      <c r="I35" s="1246"/>
      <c r="J35" s="1246"/>
      <c r="K35" s="1246"/>
      <c r="L35" s="1246"/>
      <c r="M35" s="1246"/>
      <c r="N35" s="1246"/>
      <c r="O35" s="1246"/>
      <c r="P35" s="1246"/>
      <c r="Q35" s="1246"/>
      <c r="R35" s="1246"/>
      <c r="S35" s="1246"/>
      <c r="T35" s="1246"/>
      <c r="U35" s="1246"/>
      <c r="V35" s="1246"/>
      <c r="W35" s="1246"/>
      <c r="X35" s="1246"/>
      <c r="Y35" s="1246"/>
    </row>
    <row r="36" spans="1:34" ht="12" customHeight="1">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row>
    <row r="37" spans="1:34" ht="9" customHeight="1">
      <c r="A37" s="73"/>
    </row>
    <row r="38" spans="1:34" ht="15" customHeight="1">
      <c r="A38" s="1" t="s">
        <v>407</v>
      </c>
      <c r="AH38" s="1" t="b">
        <f>IF('第4号様式別紙2-1（臨床研修（医師）実績報告）附表 A2'!AI17="入力不可",FALSE,TRUE)</f>
        <v>1</v>
      </c>
    </row>
    <row r="39" spans="1:34" ht="15" customHeight="1">
      <c r="B39" s="74" t="s">
        <v>408</v>
      </c>
      <c r="C39" s="75"/>
      <c r="D39" s="75"/>
      <c r="E39" s="75"/>
      <c r="F39" s="75"/>
      <c r="G39" s="75"/>
      <c r="H39" s="75"/>
      <c r="I39" s="76"/>
      <c r="J39" s="1224"/>
      <c r="K39" s="1225"/>
      <c r="L39" s="1225"/>
      <c r="M39" s="1225"/>
      <c r="N39" s="57" t="s">
        <v>386</v>
      </c>
      <c r="O39" s="77" t="s">
        <v>409</v>
      </c>
      <c r="P39" s="53"/>
      <c r="Q39" s="53"/>
      <c r="R39" s="53"/>
      <c r="S39" s="615"/>
      <c r="T39" s="345"/>
      <c r="U39" s="1297"/>
      <c r="V39" s="1298"/>
      <c r="W39" s="1298"/>
      <c r="X39" s="1298"/>
      <c r="Y39" s="57" t="s">
        <v>386</v>
      </c>
    </row>
    <row r="40" spans="1:34" ht="15" customHeight="1">
      <c r="B40" s="74" t="s">
        <v>410</v>
      </c>
      <c r="C40" s="75"/>
      <c r="D40" s="75"/>
      <c r="E40" s="75"/>
      <c r="F40" s="75"/>
      <c r="G40" s="75"/>
      <c r="H40" s="75"/>
      <c r="I40" s="76"/>
      <c r="J40" s="1224"/>
      <c r="K40" s="1225"/>
      <c r="L40" s="1225"/>
      <c r="M40" s="1225"/>
      <c r="N40" s="57" t="s">
        <v>386</v>
      </c>
      <c r="O40" s="77" t="s">
        <v>411</v>
      </c>
      <c r="P40" s="53"/>
      <c r="Q40" s="53"/>
      <c r="R40" s="53"/>
      <c r="S40" s="615"/>
      <c r="T40" s="345"/>
      <c r="U40" s="1297"/>
      <c r="V40" s="1298"/>
      <c r="W40" s="1298"/>
      <c r="X40" s="1298"/>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300">
        <f>SUM(U39:X40)</f>
        <v>0</v>
      </c>
      <c r="V41" s="1378"/>
      <c r="W41" s="1378"/>
      <c r="X41" s="1378"/>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301" t="e">
        <f>ROUNDDOWN(U41/(J39+J40),3)</f>
        <v>#DIV/0!</v>
      </c>
      <c r="V42" s="1379"/>
      <c r="W42" s="1379"/>
      <c r="X42" s="1379"/>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232" t="s">
        <v>413</v>
      </c>
      <c r="C44" s="1232"/>
      <c r="D44" s="1232"/>
      <c r="E44" s="1232"/>
      <c r="F44" s="1232"/>
      <c r="G44" s="1232"/>
      <c r="H44" s="1232"/>
      <c r="I44" s="1232"/>
      <c r="J44" s="1232"/>
      <c r="K44" s="1232"/>
      <c r="L44" s="1232"/>
      <c r="M44" s="1232"/>
      <c r="N44" s="1232"/>
      <c r="O44" s="1232"/>
      <c r="P44" s="1232"/>
      <c r="Q44" s="1232"/>
      <c r="R44" s="1232"/>
      <c r="S44" s="1232"/>
      <c r="T44" s="1232"/>
      <c r="U44" s="1232"/>
      <c r="V44" s="1232"/>
      <c r="W44" s="1232"/>
      <c r="X44" s="1232"/>
      <c r="Y44" s="1232"/>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91" t="s">
        <v>380</v>
      </c>
      <c r="C47" s="1292"/>
      <c r="D47" s="1292"/>
      <c r="E47" s="1293"/>
      <c r="F47" s="1291" t="s">
        <v>381</v>
      </c>
      <c r="G47" s="1292"/>
      <c r="H47" s="1292"/>
      <c r="I47" s="1293"/>
      <c r="J47" s="1291" t="s">
        <v>382</v>
      </c>
      <c r="K47" s="1292"/>
      <c r="L47" s="1292"/>
      <c r="M47" s="1292"/>
      <c r="N47" s="1293"/>
      <c r="O47" s="492"/>
      <c r="P47" s="363"/>
      <c r="Q47" s="363"/>
      <c r="R47" s="363"/>
      <c r="S47" s="363"/>
      <c r="T47" s="363"/>
      <c r="U47" s="363"/>
      <c r="V47" s="363"/>
      <c r="W47" s="363"/>
      <c r="X47" s="363"/>
      <c r="Y47" s="363"/>
    </row>
    <row r="48" spans="1:34" ht="15" customHeight="1">
      <c r="B48" s="1286"/>
      <c r="C48" s="1287"/>
      <c r="D48" s="1287"/>
      <c r="E48" s="495" t="s">
        <v>384</v>
      </c>
      <c r="F48" s="1286"/>
      <c r="G48" s="1287"/>
      <c r="H48" s="1287"/>
      <c r="I48" s="496" t="s">
        <v>384</v>
      </c>
      <c r="J48" s="497" t="s">
        <v>416</v>
      </c>
      <c r="K48" s="1288">
        <f>B48+F48</f>
        <v>0</v>
      </c>
      <c r="L48" s="1288"/>
      <c r="M48" s="1288"/>
      <c r="N48" s="496" t="s">
        <v>384</v>
      </c>
      <c r="O48" s="492"/>
      <c r="P48" s="363"/>
      <c r="Q48" s="363"/>
      <c r="R48" s="363"/>
      <c r="S48" s="363"/>
      <c r="T48" s="363"/>
      <c r="U48" s="363"/>
      <c r="V48" s="363"/>
      <c r="W48" s="363"/>
      <c r="X48" s="363"/>
      <c r="Y48" s="363"/>
    </row>
    <row r="49" spans="1:40" ht="12" customHeight="1">
      <c r="B49" s="73" t="s">
        <v>731</v>
      </c>
      <c r="C49" s="92"/>
      <c r="D49" s="92" t="s">
        <v>739</v>
      </c>
      <c r="E49" s="92"/>
      <c r="F49" s="92"/>
      <c r="G49" s="92"/>
      <c r="H49" s="92"/>
      <c r="I49" s="92"/>
      <c r="J49" s="92"/>
      <c r="K49" s="92"/>
      <c r="L49" s="92"/>
      <c r="M49" s="92"/>
      <c r="N49" s="62"/>
      <c r="O49" s="62"/>
      <c r="P49" s="62"/>
      <c r="Q49" s="62"/>
      <c r="R49" s="62"/>
      <c r="S49" s="62"/>
      <c r="T49" s="62"/>
      <c r="U49" s="62"/>
      <c r="V49" s="62"/>
      <c r="W49" s="62"/>
      <c r="X49" s="62"/>
      <c r="Y49" s="62"/>
    </row>
    <row r="50" spans="1:40" ht="23.25" customHeight="1">
      <c r="B50" s="751" t="s">
        <v>733</v>
      </c>
      <c r="C50" s="752"/>
      <c r="D50" s="1375" t="s">
        <v>734</v>
      </c>
      <c r="E50" s="1375"/>
      <c r="F50" s="1375"/>
      <c r="G50" s="1375"/>
      <c r="H50" s="1375"/>
      <c r="I50" s="1375"/>
      <c r="J50" s="1375"/>
      <c r="K50" s="1375"/>
      <c r="L50" s="1375"/>
      <c r="M50" s="1375"/>
      <c r="N50" s="1375"/>
      <c r="O50" s="1375"/>
      <c r="P50" s="1375"/>
      <c r="Q50" s="1375"/>
      <c r="R50" s="1375"/>
      <c r="S50" s="1375"/>
      <c r="T50" s="1375"/>
      <c r="U50" s="1375"/>
      <c r="V50" s="1375"/>
      <c r="W50" s="1375"/>
      <c r="X50" s="1375"/>
      <c r="Y50" s="1375"/>
    </row>
    <row r="51" spans="1:40" ht="22.5" customHeight="1">
      <c r="B51" s="753" t="s">
        <v>735</v>
      </c>
      <c r="C51"/>
      <c r="D51" s="1376" t="s">
        <v>736</v>
      </c>
      <c r="E51" s="1376"/>
      <c r="F51" s="1376"/>
      <c r="G51" s="1376"/>
      <c r="H51" s="1376"/>
      <c r="I51" s="1376"/>
      <c r="J51" s="1376"/>
      <c r="K51" s="1376"/>
      <c r="L51" s="1376"/>
      <c r="M51" s="1376"/>
      <c r="N51" s="1376"/>
      <c r="O51" s="1376"/>
      <c r="P51" s="1376"/>
      <c r="Q51" s="1376"/>
      <c r="R51" s="1376"/>
      <c r="S51" s="1376"/>
      <c r="T51" s="1376"/>
      <c r="U51" s="1376"/>
      <c r="V51" s="1376"/>
      <c r="W51" s="1376"/>
      <c r="X51" s="1376"/>
      <c r="Y51" s="1376"/>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528</v>
      </c>
    </row>
    <row r="55" spans="1:40" ht="15" customHeight="1">
      <c r="P55" s="604"/>
      <c r="Q55" s="1210" t="s">
        <v>418</v>
      </c>
      <c r="R55" s="1211"/>
      <c r="S55" s="1212"/>
      <c r="T55" s="613" t="s">
        <v>419</v>
      </c>
      <c r="U55" s="1377">
        <f>'第4号様式別紙2-2（臨床研修（医師）実績報告）'!F34</f>
        <v>0</v>
      </c>
      <c r="V55" s="1377"/>
      <c r="W55" s="1377"/>
      <c r="X55" s="1377"/>
      <c r="Y55" s="57" t="s">
        <v>420</v>
      </c>
    </row>
    <row r="56" spans="1:40" ht="15" customHeight="1">
      <c r="Q56" s="603"/>
      <c r="R56" s="603"/>
      <c r="S56" s="603"/>
      <c r="T56" s="603"/>
    </row>
    <row r="57" spans="1:40" ht="15" customHeight="1">
      <c r="A57" s="1" t="s">
        <v>421</v>
      </c>
      <c r="V57" s="1214" t="s">
        <v>422</v>
      </c>
      <c r="W57" s="1214"/>
      <c r="X57" s="1214" t="s">
        <v>423</v>
      </c>
      <c r="Y57" s="1214"/>
    </row>
    <row r="58" spans="1:40" ht="15" customHeight="1">
      <c r="V58" s="1214"/>
      <c r="W58" s="1214"/>
      <c r="X58" s="1214"/>
      <c r="Y58" s="1214"/>
    </row>
    <row r="59" spans="1:40"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40"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40"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40"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40" ht="24.9" customHeight="1">
      <c r="A63" s="1119" t="s">
        <v>737</v>
      </c>
      <c r="B63" s="1119"/>
      <c r="C63" s="1119"/>
      <c r="D63" s="1119"/>
      <c r="E63" s="1119"/>
      <c r="F63" s="1119"/>
      <c r="G63" s="1119"/>
      <c r="H63" s="1119"/>
      <c r="I63" s="1119"/>
      <c r="J63" s="1119"/>
      <c r="K63" s="1119"/>
      <c r="L63" s="1119"/>
      <c r="M63" s="1119"/>
      <c r="N63" s="949" t="s">
        <v>429</v>
      </c>
      <c r="O63" s="909"/>
      <c r="P63" s="1178" t="s">
        <v>430</v>
      </c>
      <c r="Q63" s="1179"/>
      <c r="R63" s="1179"/>
      <c r="S63" s="1180"/>
      <c r="T63" s="616" t="s">
        <v>431</v>
      </c>
      <c r="U63" s="1372">
        <f>'第4号様式別紙2-1（臨床研修（医師）実績報告）'!E42</f>
        <v>0</v>
      </c>
      <c r="V63" s="1373"/>
      <c r="W63" s="1373"/>
      <c r="X63" s="1374"/>
      <c r="Y63" s="57" t="s">
        <v>432</v>
      </c>
    </row>
    <row r="64" spans="1:40" ht="24.9" customHeight="1">
      <c r="A64" s="1119"/>
      <c r="B64" s="1119"/>
      <c r="C64" s="1119"/>
      <c r="D64" s="1119"/>
      <c r="E64" s="1119"/>
      <c r="F64" s="1119"/>
      <c r="G64" s="1119"/>
      <c r="H64" s="1119"/>
      <c r="I64" s="1119"/>
      <c r="J64" s="1119"/>
      <c r="K64" s="1119"/>
      <c r="L64" s="1119"/>
      <c r="M64" s="1119"/>
      <c r="N64" s="1207"/>
      <c r="O64" s="1208"/>
      <c r="P64" s="1178" t="s">
        <v>433</v>
      </c>
      <c r="Q64" s="1179"/>
      <c r="R64" s="1179"/>
      <c r="S64" s="1180"/>
      <c r="T64" s="616" t="s">
        <v>434</v>
      </c>
      <c r="U64" s="1372">
        <f>'第4号様式別紙2-1（臨床研修（医師）実績報告）'!E44</f>
        <v>0</v>
      </c>
      <c r="V64" s="1373"/>
      <c r="W64" s="1373"/>
      <c r="X64" s="1374"/>
      <c r="Y64" s="57" t="s">
        <v>420</v>
      </c>
      <c r="AM64" s="155"/>
      <c r="AN64" s="155"/>
    </row>
    <row r="65" spans="1:40" ht="24.9" customHeight="1">
      <c r="A65" s="1119" t="s">
        <v>435</v>
      </c>
      <c r="B65" s="1119"/>
      <c r="C65" s="1119"/>
      <c r="D65" s="1119"/>
      <c r="E65" s="1119"/>
      <c r="F65" s="1119"/>
      <c r="G65" s="1119"/>
      <c r="H65" s="1119"/>
      <c r="I65" s="1119"/>
      <c r="J65" s="1119"/>
      <c r="K65" s="1119"/>
      <c r="L65" s="1119"/>
      <c r="M65" s="1119"/>
      <c r="N65" s="1200" t="s">
        <v>436</v>
      </c>
      <c r="O65" s="1175"/>
      <c r="P65" s="1178" t="s">
        <v>430</v>
      </c>
      <c r="Q65" s="1179"/>
      <c r="R65" s="1179"/>
      <c r="S65" s="1180"/>
      <c r="T65" s="616" t="s">
        <v>437</v>
      </c>
      <c r="U65" s="1372">
        <f>'第4号様式別紙2-1（臨床研修（医師）実績報告）'!Q42</f>
        <v>0</v>
      </c>
      <c r="V65" s="1373"/>
      <c r="W65" s="1373"/>
      <c r="X65" s="1374"/>
      <c r="Y65" s="57" t="s">
        <v>432</v>
      </c>
      <c r="AM65" s="155">
        <v>1</v>
      </c>
      <c r="AN65" s="155">
        <v>2</v>
      </c>
    </row>
    <row r="66" spans="1:40" ht="24.9" customHeight="1">
      <c r="A66" s="1119"/>
      <c r="B66" s="1119"/>
      <c r="C66" s="1119"/>
      <c r="D66" s="1119"/>
      <c r="E66" s="1119"/>
      <c r="F66" s="1119"/>
      <c r="G66" s="1119"/>
      <c r="H66" s="1119"/>
      <c r="I66" s="1119"/>
      <c r="J66" s="1119"/>
      <c r="K66" s="1119"/>
      <c r="L66" s="1119"/>
      <c r="M66" s="1119"/>
      <c r="N66" s="950"/>
      <c r="O66" s="910"/>
      <c r="P66" s="1178" t="s">
        <v>433</v>
      </c>
      <c r="Q66" s="1179"/>
      <c r="R66" s="1179"/>
      <c r="S66" s="1180"/>
      <c r="T66" s="616" t="s">
        <v>438</v>
      </c>
      <c r="U66" s="1372">
        <f>'第4号様式別紙2-1（臨床研修（医師）実績報告）'!Q44</f>
        <v>0</v>
      </c>
      <c r="V66" s="1373"/>
      <c r="W66" s="1373"/>
      <c r="X66" s="1374"/>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19" t="s">
        <v>738</v>
      </c>
      <c r="B68" s="1119"/>
      <c r="C68" s="1119"/>
      <c r="D68" s="1119"/>
      <c r="E68" s="1119"/>
      <c r="F68" s="1119"/>
      <c r="G68" s="1119"/>
      <c r="H68" s="1119"/>
      <c r="I68" s="1119"/>
      <c r="J68" s="1119"/>
      <c r="K68" s="1119"/>
      <c r="L68" s="1119"/>
      <c r="M68" s="1119"/>
      <c r="N68" s="1190" t="s">
        <v>429</v>
      </c>
      <c r="O68" s="1191"/>
      <c r="P68" s="1194" t="s">
        <v>430</v>
      </c>
      <c r="Q68" s="1195"/>
      <c r="R68" s="1195"/>
      <c r="S68" s="1196"/>
      <c r="T68" s="156" t="s">
        <v>440</v>
      </c>
      <c r="U68" s="1369">
        <f>'第4号様式別紙2-1（臨床研修（医師）実績報告）'!I42</f>
        <v>0</v>
      </c>
      <c r="V68" s="1370"/>
      <c r="W68" s="1370"/>
      <c r="X68" s="1371"/>
      <c r="Y68" s="157" t="s">
        <v>432</v>
      </c>
      <c r="AM68" s="155">
        <v>4</v>
      </c>
    </row>
    <row r="69" spans="1:40" ht="24.9" customHeight="1">
      <c r="A69" s="1119"/>
      <c r="B69" s="1119"/>
      <c r="C69" s="1119"/>
      <c r="D69" s="1119"/>
      <c r="E69" s="1119"/>
      <c r="F69" s="1119"/>
      <c r="G69" s="1119"/>
      <c r="H69" s="1119"/>
      <c r="I69" s="1119"/>
      <c r="J69" s="1119"/>
      <c r="K69" s="1119"/>
      <c r="L69" s="1119"/>
      <c r="M69" s="1119"/>
      <c r="N69" s="1192"/>
      <c r="O69" s="1193"/>
      <c r="P69" s="1178" t="s">
        <v>433</v>
      </c>
      <c r="Q69" s="1179"/>
      <c r="R69" s="1179"/>
      <c r="S69" s="1180"/>
      <c r="T69" s="616" t="s">
        <v>441</v>
      </c>
      <c r="U69" s="1369">
        <f>'第4号様式別紙2-1（臨床研修（医師）実績報告）'!I44</f>
        <v>0</v>
      </c>
      <c r="V69" s="1370"/>
      <c r="W69" s="1370"/>
      <c r="X69" s="1371"/>
      <c r="Y69" s="158" t="s">
        <v>420</v>
      </c>
      <c r="AM69" s="155">
        <v>5</v>
      </c>
    </row>
    <row r="70" spans="1:40" ht="24.9" customHeight="1">
      <c r="A70" s="1119" t="s">
        <v>442</v>
      </c>
      <c r="B70" s="1119"/>
      <c r="C70" s="1119"/>
      <c r="D70" s="1119"/>
      <c r="E70" s="1119"/>
      <c r="F70" s="1119"/>
      <c r="G70" s="1119"/>
      <c r="H70" s="1119"/>
      <c r="I70" s="1119"/>
      <c r="J70" s="1119"/>
      <c r="K70" s="1119"/>
      <c r="L70" s="1119"/>
      <c r="M70" s="1119"/>
      <c r="N70" s="1174" t="s">
        <v>436</v>
      </c>
      <c r="O70" s="1175"/>
      <c r="P70" s="1178" t="s">
        <v>430</v>
      </c>
      <c r="Q70" s="1179"/>
      <c r="R70" s="1179"/>
      <c r="S70" s="1180"/>
      <c r="T70" s="616" t="s">
        <v>443</v>
      </c>
      <c r="U70" s="1369">
        <f>'第4号様式別紙2-1（臨床研修（医師）実績報告）'!U42</f>
        <v>0</v>
      </c>
      <c r="V70" s="1370"/>
      <c r="W70" s="1370"/>
      <c r="X70" s="1371"/>
      <c r="Y70" s="158" t="s">
        <v>432</v>
      </c>
    </row>
    <row r="71" spans="1:40" ht="24.9" customHeight="1">
      <c r="A71" s="1119"/>
      <c r="B71" s="1119"/>
      <c r="C71" s="1119"/>
      <c r="D71" s="1119"/>
      <c r="E71" s="1119"/>
      <c r="F71" s="1119"/>
      <c r="G71" s="1119"/>
      <c r="H71" s="1119"/>
      <c r="I71" s="1119"/>
      <c r="J71" s="1119"/>
      <c r="K71" s="1119"/>
      <c r="L71" s="1119"/>
      <c r="M71" s="1119"/>
      <c r="N71" s="1176"/>
      <c r="O71" s="1177"/>
      <c r="P71" s="1184" t="s">
        <v>433</v>
      </c>
      <c r="Q71" s="1185"/>
      <c r="R71" s="1185"/>
      <c r="S71" s="1186"/>
      <c r="T71" s="159" t="s">
        <v>444</v>
      </c>
      <c r="U71" s="1369">
        <f>'第4号様式別紙2-1（臨床研修（医師）実績報告）'!U44</f>
        <v>0</v>
      </c>
      <c r="V71" s="1370"/>
      <c r="W71" s="1370"/>
      <c r="X71" s="1371"/>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7" t="s">
        <v>447</v>
      </c>
      <c r="I75" s="1367"/>
      <c r="J75" s="1367"/>
      <c r="K75" s="1367"/>
      <c r="L75" s="1367"/>
      <c r="M75" s="1367"/>
      <c r="N75" s="1367"/>
      <c r="O75" s="1367"/>
      <c r="P75" s="1367"/>
      <c r="Q75" s="1367"/>
      <c r="R75" s="1367"/>
      <c r="S75" s="1367"/>
      <c r="T75" s="1367"/>
      <c r="U75" s="1367"/>
      <c r="V75" s="1367"/>
      <c r="W75" s="1367"/>
      <c r="X75" s="1367"/>
      <c r="Y75" s="1368"/>
    </row>
    <row r="76" spans="1:40" ht="15" customHeight="1">
      <c r="B76" s="2"/>
      <c r="C76" s="1" t="s">
        <v>448</v>
      </c>
      <c r="I76" s="1172" t="s">
        <v>449</v>
      </c>
      <c r="J76" s="1173"/>
      <c r="K76" s="161"/>
      <c r="L76" s="1" t="s">
        <v>450</v>
      </c>
      <c r="N76" s="161"/>
      <c r="O76" s="1" t="s">
        <v>451</v>
      </c>
      <c r="T76" s="8" t="s">
        <v>452</v>
      </c>
      <c r="U76" s="1269" t="e">
        <f>U77+U101</f>
        <v>#VALUE!</v>
      </c>
      <c r="V76" s="1269"/>
      <c r="W76" s="1269"/>
      <c r="X76" s="1269"/>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69" t="e">
        <f>IF(OR(AB78="20人未満",$C$118=1),(E79*Q79)+(E81*Q81)+(E83*Q83)+(E85*Q85)+(E87*Q87),(E91*Q91)+(E93*Q93)+(E95*Q95)+(E97*Q97)+(E99*Q99))</f>
        <v>#VALUE!</v>
      </c>
      <c r="V77" s="1269"/>
      <c r="W77" s="1269"/>
      <c r="X77" s="1269"/>
      <c r="Y77" s="9" t="s">
        <v>191</v>
      </c>
    </row>
    <row r="78" spans="1:40" ht="30" customHeight="1">
      <c r="B78" s="1167" t="s">
        <v>455</v>
      </c>
      <c r="C78" s="850"/>
      <c r="D78" s="850"/>
      <c r="E78" s="850"/>
      <c r="F78" s="850"/>
      <c r="G78" s="850"/>
      <c r="H78" s="850"/>
      <c r="I78" s="850"/>
      <c r="J78" s="850"/>
      <c r="K78" s="850"/>
      <c r="L78" s="850"/>
      <c r="M78" s="850"/>
      <c r="N78" s="850"/>
      <c r="O78" s="850"/>
      <c r="P78" s="850"/>
      <c r="Q78" s="850"/>
      <c r="R78" s="850"/>
      <c r="S78" s="1168"/>
      <c r="T78" s="8"/>
      <c r="U78" s="347"/>
      <c r="V78" s="347"/>
      <c r="W78" s="347"/>
      <c r="X78" s="347"/>
      <c r="Y78" s="9"/>
      <c r="AB78" s="162" t="str">
        <f>IF(N158="","未入力",IF(N158&gt;=20,"20人以上","20人未満"))</f>
        <v>未入力</v>
      </c>
    </row>
    <row r="79" spans="1:40" ht="32.25" customHeight="1">
      <c r="B79" s="1164" t="s">
        <v>456</v>
      </c>
      <c r="C79" s="856"/>
      <c r="D79" s="577" t="s">
        <v>457</v>
      </c>
      <c r="E79" s="1284">
        <v>63000</v>
      </c>
      <c r="F79" s="1273"/>
      <c r="G79" s="1273"/>
      <c r="H79" s="1" t="s">
        <v>458</v>
      </c>
      <c r="K79" s="603" t="s">
        <v>195</v>
      </c>
      <c r="M79" s="1366" t="s">
        <v>459</v>
      </c>
      <c r="N79" s="1366"/>
      <c r="O79" s="1366"/>
      <c r="P79" s="1366"/>
      <c r="Q79" s="1271" t="str">
        <f>IF(OR($AB$78="20人未満",$C$118=1),IF($K$76=1,$V$15,0)+IF($K$76=2,$V$15,0),"")</f>
        <v/>
      </c>
      <c r="R79" s="1271"/>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61" t="s">
        <v>460</v>
      </c>
      <c r="C81" s="856"/>
      <c r="D81" s="577" t="s">
        <v>457</v>
      </c>
      <c r="E81" s="1284">
        <v>52000</v>
      </c>
      <c r="F81" s="1273"/>
      <c r="G81" s="1273"/>
      <c r="H81" s="1" t="s">
        <v>458</v>
      </c>
      <c r="K81" s="603" t="s">
        <v>195</v>
      </c>
      <c r="M81" s="1366" t="s">
        <v>459</v>
      </c>
      <c r="N81" s="1366"/>
      <c r="O81" s="1366"/>
      <c r="P81" s="1366"/>
      <c r="Q81" s="1271" t="str">
        <f>IF(OR($AB$78="20人未満",$C$118=1),IF($K$76=3,$V$15,0),"")</f>
        <v/>
      </c>
      <c r="R81" s="1271"/>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61" t="s">
        <v>461</v>
      </c>
      <c r="C83" s="856"/>
      <c r="D83" s="577" t="s">
        <v>457</v>
      </c>
      <c r="E83" s="1273">
        <v>47000</v>
      </c>
      <c r="F83" s="1273"/>
      <c r="G83" s="1273"/>
      <c r="H83" s="1" t="s">
        <v>458</v>
      </c>
      <c r="K83" s="603" t="s">
        <v>195</v>
      </c>
      <c r="M83" s="1366" t="s">
        <v>459</v>
      </c>
      <c r="N83" s="1366"/>
      <c r="O83" s="1366"/>
      <c r="P83" s="1366"/>
      <c r="Q83" s="1271" t="str">
        <f>IF(OR($AB$78="20人未満",$C$118=1),IF($K$76=4,$V$15,0),"")</f>
        <v/>
      </c>
      <c r="R83" s="1271"/>
      <c r="S83" s="1" t="s">
        <v>386</v>
      </c>
      <c r="T83" s="8"/>
      <c r="U83" s="347"/>
      <c r="V83" s="347"/>
      <c r="W83" s="347"/>
      <c r="X83" s="347"/>
      <c r="Y83" s="9"/>
    </row>
    <row r="84" spans="2:25" ht="18" customHeight="1">
      <c r="B84" s="574"/>
      <c r="C84" s="575"/>
      <c r="D84" s="577"/>
      <c r="E84" s="1273"/>
      <c r="F84" s="1273"/>
      <c r="G84" s="1273"/>
      <c r="K84" s="603"/>
      <c r="Q84" s="621"/>
      <c r="R84" s="621"/>
      <c r="T84" s="8"/>
      <c r="U84" s="347"/>
      <c r="V84" s="347"/>
      <c r="W84" s="347"/>
      <c r="X84" s="347"/>
      <c r="Y84" s="9"/>
    </row>
    <row r="85" spans="2:25" ht="18" customHeight="1">
      <c r="B85" s="1161" t="s">
        <v>462</v>
      </c>
      <c r="C85" s="856"/>
      <c r="D85" s="577" t="s">
        <v>457</v>
      </c>
      <c r="E85" s="1273">
        <v>42000</v>
      </c>
      <c r="F85" s="1273"/>
      <c r="G85" s="1273"/>
      <c r="H85" s="1" t="s">
        <v>458</v>
      </c>
      <c r="K85" s="603" t="s">
        <v>195</v>
      </c>
      <c r="M85" s="1366" t="s">
        <v>459</v>
      </c>
      <c r="N85" s="1366"/>
      <c r="O85" s="1366"/>
      <c r="P85" s="1366"/>
      <c r="Q85" s="1271" t="str">
        <f>IF(OR($AB$78="20人未満",$C118=1),IF($K$76=5,$V$15,0),"")</f>
        <v/>
      </c>
      <c r="R85" s="1271"/>
      <c r="S85" s="1" t="s">
        <v>386</v>
      </c>
      <c r="T85" s="8"/>
      <c r="U85" s="347"/>
      <c r="V85" s="347"/>
      <c r="W85" s="347"/>
      <c r="X85" s="347"/>
      <c r="Y85" s="9"/>
    </row>
    <row r="86" spans="2:25" ht="18" customHeight="1">
      <c r="B86" s="574"/>
      <c r="C86" s="575"/>
      <c r="D86" s="577"/>
      <c r="E86" s="1273"/>
      <c r="F86" s="1273"/>
      <c r="G86" s="1273"/>
      <c r="K86" s="603"/>
      <c r="Q86" s="621"/>
      <c r="R86" s="621"/>
      <c r="T86" s="8"/>
      <c r="U86" s="347"/>
      <c r="V86" s="347"/>
      <c r="W86" s="347"/>
      <c r="X86" s="347"/>
      <c r="Y86" s="9"/>
    </row>
    <row r="87" spans="2:25" ht="33.75" customHeight="1">
      <c r="B87" s="1154" t="s">
        <v>463</v>
      </c>
      <c r="C87" s="1155"/>
      <c r="D87" s="608" t="s">
        <v>457</v>
      </c>
      <c r="E87" s="1281">
        <v>500</v>
      </c>
      <c r="F87" s="1281"/>
      <c r="G87" s="1281"/>
      <c r="H87" s="605" t="s">
        <v>458</v>
      </c>
      <c r="I87" s="605"/>
      <c r="J87" s="605"/>
      <c r="K87" s="611" t="s">
        <v>195</v>
      </c>
      <c r="L87" s="605"/>
      <c r="M87" s="1152" t="s">
        <v>459</v>
      </c>
      <c r="N87" s="1152"/>
      <c r="O87" s="1152"/>
      <c r="P87" s="1152"/>
      <c r="Q87" s="1285" t="str">
        <f>IF(OR($AB$78="20人未満",$C118=1),IF($N$76=2,$V$15,0)+IF($N$76=3,$V$15,0),"")</f>
        <v/>
      </c>
      <c r="R87" s="1285"/>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67" t="s">
        <v>469</v>
      </c>
      <c r="C90" s="850"/>
      <c r="D90" s="850"/>
      <c r="E90" s="850"/>
      <c r="F90" s="850"/>
      <c r="G90" s="850"/>
      <c r="H90" s="850"/>
      <c r="I90" s="850"/>
      <c r="J90" s="850"/>
      <c r="K90" s="850"/>
      <c r="L90" s="850"/>
      <c r="M90" s="850"/>
      <c r="N90" s="850"/>
      <c r="O90" s="850"/>
      <c r="P90" s="850"/>
      <c r="Q90" s="850"/>
      <c r="R90" s="850"/>
      <c r="S90" s="1168"/>
      <c r="T90" s="8"/>
      <c r="U90" s="347"/>
      <c r="V90" s="347"/>
      <c r="W90" s="347"/>
      <c r="X90" s="347"/>
      <c r="Y90" s="9"/>
    </row>
    <row r="91" spans="2:25" ht="32.25" customHeight="1">
      <c r="B91" s="1164" t="s">
        <v>456</v>
      </c>
      <c r="C91" s="856"/>
      <c r="D91" s="577" t="s">
        <v>457</v>
      </c>
      <c r="E91" s="1284">
        <v>46000</v>
      </c>
      <c r="F91" s="1273"/>
      <c r="G91" s="1273"/>
      <c r="H91" s="1" t="s">
        <v>458</v>
      </c>
      <c r="K91" s="603" t="s">
        <v>195</v>
      </c>
      <c r="M91" s="1366" t="s">
        <v>459</v>
      </c>
      <c r="N91" s="1366"/>
      <c r="O91" s="1366"/>
      <c r="P91" s="1366"/>
      <c r="Q91" s="1283" t="str">
        <f>IF(AND($AB$78="20人以上",$C$118=""),IF($K$76=1,$V$15,0)+IF($K$76=2,$V$15,0),"")</f>
        <v/>
      </c>
      <c r="R91" s="1283"/>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61" t="s">
        <v>460</v>
      </c>
      <c r="C93" s="856"/>
      <c r="D93" s="577" t="s">
        <v>457</v>
      </c>
      <c r="E93" s="1284">
        <v>39000</v>
      </c>
      <c r="F93" s="1273"/>
      <c r="G93" s="1273"/>
      <c r="H93" s="1" t="s">
        <v>458</v>
      </c>
      <c r="K93" s="603" t="s">
        <v>195</v>
      </c>
      <c r="M93" s="1366" t="s">
        <v>459</v>
      </c>
      <c r="N93" s="1366"/>
      <c r="O93" s="1366"/>
      <c r="P93" s="1366"/>
      <c r="Q93" s="1283" t="str">
        <f>IF(AND($AB$78="20人以上",$C$118=""),IF($K$76=3,$V$15,0),"")</f>
        <v/>
      </c>
      <c r="R93" s="1283"/>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61" t="s">
        <v>461</v>
      </c>
      <c r="C95" s="856"/>
      <c r="D95" s="577" t="s">
        <v>457</v>
      </c>
      <c r="E95" s="1273">
        <v>35000</v>
      </c>
      <c r="F95" s="1273"/>
      <c r="G95" s="1273"/>
      <c r="H95" s="1" t="s">
        <v>458</v>
      </c>
      <c r="K95" s="603" t="s">
        <v>195</v>
      </c>
      <c r="M95" s="1366" t="s">
        <v>459</v>
      </c>
      <c r="N95" s="1366"/>
      <c r="O95" s="1366"/>
      <c r="P95" s="1366"/>
      <c r="Q95" s="1283" t="str">
        <f>IF(AND($AB$78="20人以上",$C$118=""),IF($K$76=4,$V$15,0),"")</f>
        <v/>
      </c>
      <c r="R95" s="1283"/>
      <c r="S95" s="1" t="s">
        <v>386</v>
      </c>
      <c r="T95" s="8"/>
      <c r="U95" s="347"/>
      <c r="V95" s="347"/>
      <c r="W95" s="347"/>
      <c r="X95" s="347"/>
      <c r="Y95" s="9"/>
    </row>
    <row r="96" spans="2:25" ht="18" customHeight="1">
      <c r="B96" s="574"/>
      <c r="C96" s="575"/>
      <c r="D96" s="577"/>
      <c r="E96" s="1273"/>
      <c r="F96" s="1273"/>
      <c r="G96" s="1273"/>
      <c r="K96" s="603"/>
      <c r="Q96" s="621"/>
      <c r="R96" s="621"/>
      <c r="T96" s="8"/>
      <c r="U96" s="347"/>
      <c r="V96" s="347"/>
      <c r="W96" s="347"/>
      <c r="X96" s="347"/>
      <c r="Y96" s="9"/>
    </row>
    <row r="97" spans="2:33" ht="18" customHeight="1">
      <c r="B97" s="1161" t="s">
        <v>462</v>
      </c>
      <c r="C97" s="856"/>
      <c r="D97" s="577" t="s">
        <v>457</v>
      </c>
      <c r="E97" s="1273">
        <v>31000</v>
      </c>
      <c r="F97" s="1273"/>
      <c r="G97" s="1273"/>
      <c r="H97" s="1" t="s">
        <v>458</v>
      </c>
      <c r="K97" s="603" t="s">
        <v>195</v>
      </c>
      <c r="M97" s="1366" t="s">
        <v>459</v>
      </c>
      <c r="N97" s="1366"/>
      <c r="O97" s="1366"/>
      <c r="P97" s="1366"/>
      <c r="Q97" s="1283" t="str">
        <f>IF(AND($AB$78="20人以上",$C$118=""),IF($K$76=5,$V$15,0),"")</f>
        <v/>
      </c>
      <c r="R97" s="1283"/>
      <c r="S97" s="1" t="s">
        <v>386</v>
      </c>
      <c r="T97" s="8"/>
      <c r="U97" s="347"/>
      <c r="V97" s="347"/>
      <c r="W97" s="347"/>
      <c r="X97" s="347"/>
      <c r="Y97" s="9"/>
    </row>
    <row r="98" spans="2:33" ht="18" customHeight="1">
      <c r="B98" s="574"/>
      <c r="C98" s="575"/>
      <c r="D98" s="577"/>
      <c r="E98" s="1273"/>
      <c r="F98" s="1273"/>
      <c r="G98" s="1273"/>
      <c r="K98" s="603"/>
      <c r="Q98" s="621"/>
      <c r="R98" s="621"/>
      <c r="T98" s="8"/>
      <c r="U98" s="347"/>
      <c r="V98" s="347"/>
      <c r="W98" s="347"/>
      <c r="X98" s="347"/>
      <c r="Y98" s="9"/>
    </row>
    <row r="99" spans="2:33" ht="33.75" customHeight="1">
      <c r="B99" s="1154" t="s">
        <v>463</v>
      </c>
      <c r="C99" s="1155"/>
      <c r="D99" s="608" t="s">
        <v>457</v>
      </c>
      <c r="E99" s="1281">
        <v>300</v>
      </c>
      <c r="F99" s="1281"/>
      <c r="G99" s="1281"/>
      <c r="H99" s="605" t="s">
        <v>458</v>
      </c>
      <c r="I99" s="605"/>
      <c r="J99" s="605"/>
      <c r="K99" s="611" t="s">
        <v>195</v>
      </c>
      <c r="L99" s="605"/>
      <c r="M99" s="1152" t="s">
        <v>459</v>
      </c>
      <c r="N99" s="1152"/>
      <c r="O99" s="1152"/>
      <c r="P99" s="1152"/>
      <c r="Q99" s="1282" t="str">
        <f>IF(AND($AB$78="20人以上",$C$118=""),IF($N$76=2,$V$15,0)+IF($N$76=3,$V$15,0),"")</f>
        <v/>
      </c>
      <c r="R99" s="1282"/>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81">
        <v>15000</v>
      </c>
      <c r="F101" s="1281"/>
      <c r="G101" s="1281"/>
      <c r="H101" s="605" t="s">
        <v>458</v>
      </c>
      <c r="K101" s="611" t="s">
        <v>195</v>
      </c>
      <c r="M101" s="1152" t="s">
        <v>459</v>
      </c>
      <c r="N101" s="1152"/>
      <c r="O101" s="1152"/>
      <c r="P101" s="1152"/>
      <c r="Q101" s="1271">
        <f>V15</f>
        <v>0</v>
      </c>
      <c r="R101" s="1271"/>
      <c r="S101" s="605" t="s">
        <v>384</v>
      </c>
      <c r="T101" s="167" t="s">
        <v>190</v>
      </c>
      <c r="U101" s="1268">
        <f>E101*Q101</f>
        <v>0</v>
      </c>
      <c r="V101" s="1268"/>
      <c r="W101" s="1268"/>
      <c r="X101" s="1268"/>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531</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532</v>
      </c>
      <c r="AB103" s="363"/>
      <c r="AC103" s="363"/>
      <c r="AD103" s="363"/>
      <c r="AE103" s="363"/>
      <c r="AF103" s="363"/>
      <c r="AG103" s="363"/>
    </row>
    <row r="104" spans="2:33" s="355" customFormat="1" ht="14.25" customHeight="1">
      <c r="B104" s="356"/>
      <c r="C104" s="1278" t="s">
        <v>533</v>
      </c>
      <c r="D104" s="1278"/>
      <c r="E104" s="1278"/>
      <c r="F104" s="1278"/>
      <c r="G104" s="1278"/>
      <c r="H104" s="1278"/>
      <c r="I104" s="1278"/>
      <c r="J104" s="1278"/>
      <c r="K104" s="1278"/>
      <c r="L104" s="1278"/>
      <c r="M104" s="1278"/>
      <c r="N104" s="1278"/>
      <c r="O104" s="1278"/>
      <c r="P104" s="1278"/>
      <c r="Q104" s="1278"/>
      <c r="R104" s="1278"/>
      <c r="S104" s="1279"/>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74">
        <v>15000</v>
      </c>
      <c r="F105" s="1274"/>
      <c r="G105" s="1274"/>
      <c r="H105" s="623" t="s">
        <v>458</v>
      </c>
      <c r="I105" s="623"/>
      <c r="J105" s="623"/>
      <c r="K105" s="373" t="s">
        <v>195</v>
      </c>
      <c r="L105" s="623"/>
      <c r="M105" s="1280" t="s">
        <v>534</v>
      </c>
      <c r="N105" s="1280"/>
      <c r="O105" s="1280"/>
      <c r="P105" s="1280"/>
      <c r="Q105" s="1276" t="e">
        <f>IF($U$42&gt;=0.5,K48,"0")</f>
        <v>#DIV/0!</v>
      </c>
      <c r="R105" s="1276"/>
      <c r="S105" s="623" t="s">
        <v>384</v>
      </c>
      <c r="T105" s="761" t="s">
        <v>452</v>
      </c>
      <c r="U105" s="1277" t="e">
        <f>IF($K$76&gt;=3,0,IF($U$42&gt;=0.5,$E$105*$Q105,0))</f>
        <v>#DIV/0!</v>
      </c>
      <c r="V105" s="1277"/>
      <c r="W105" s="1277"/>
      <c r="X105" s="1277"/>
      <c r="Y105" s="762" t="s">
        <v>453</v>
      </c>
      <c r="Z105" s="363"/>
      <c r="AA105" s="363"/>
      <c r="AB105" s="363" t="e">
        <f>IF($U$42&gt;=0.5,"50％以上","50％未満")</f>
        <v>#DIV/0!</v>
      </c>
      <c r="AC105" s="363"/>
      <c r="AD105" s="363"/>
      <c r="AE105" s="363"/>
      <c r="AF105" s="363"/>
      <c r="AG105" s="363"/>
    </row>
    <row r="106" spans="2:33" ht="14.25" customHeight="1">
      <c r="B106" s="169"/>
      <c r="C106" s="370"/>
      <c r="D106" s="371"/>
      <c r="E106" s="1274"/>
      <c r="F106" s="1274"/>
      <c r="G106" s="1274"/>
      <c r="H106" s="623"/>
      <c r="I106" s="623"/>
      <c r="J106" s="623"/>
      <c r="K106" s="373"/>
      <c r="L106" s="623"/>
      <c r="M106" s="1275"/>
      <c r="N106" s="1275"/>
      <c r="O106" s="1275"/>
      <c r="P106" s="1275"/>
      <c r="Q106" s="1276"/>
      <c r="R106" s="1276"/>
      <c r="S106" s="623"/>
      <c r="T106" s="761"/>
      <c r="U106" s="1277"/>
      <c r="V106" s="1277"/>
      <c r="W106" s="1277"/>
      <c r="X106" s="1277"/>
      <c r="Y106" s="762"/>
      <c r="Z106" s="363"/>
      <c r="AA106" s="363"/>
      <c r="AB106" s="363"/>
      <c r="AC106" s="363"/>
      <c r="AD106" s="363"/>
      <c r="AE106" s="363"/>
      <c r="AF106" s="363"/>
      <c r="AG106" s="363"/>
    </row>
    <row r="107" spans="2:33" s="355" customFormat="1" ht="14.25" customHeight="1">
      <c r="B107" s="356"/>
      <c r="C107" s="363" t="s">
        <v>535</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532</v>
      </c>
      <c r="AB107" s="363"/>
      <c r="AC107" s="363"/>
      <c r="AD107" s="363"/>
      <c r="AE107" s="363"/>
      <c r="AF107" s="363"/>
      <c r="AG107" s="363"/>
    </row>
    <row r="108" spans="2:33" s="355" customFormat="1" ht="14.25" customHeight="1">
      <c r="B108" s="356"/>
      <c r="C108" s="1278" t="s">
        <v>536</v>
      </c>
      <c r="D108" s="1278"/>
      <c r="E108" s="1278"/>
      <c r="F108" s="1278"/>
      <c r="G108" s="1278"/>
      <c r="H108" s="1278"/>
      <c r="I108" s="1278"/>
      <c r="J108" s="1278"/>
      <c r="K108" s="1278"/>
      <c r="L108" s="1278"/>
      <c r="M108" s="1278"/>
      <c r="N108" s="1278"/>
      <c r="O108" s="1278"/>
      <c r="P108" s="1278"/>
      <c r="Q108" s="1278"/>
      <c r="R108" s="1278"/>
      <c r="S108" s="1279"/>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74">
        <v>15000</v>
      </c>
      <c r="F109" s="1274"/>
      <c r="G109" s="1274"/>
      <c r="H109" s="376" t="s">
        <v>468</v>
      </c>
      <c r="I109" s="623"/>
      <c r="J109" s="623"/>
      <c r="K109" s="373" t="s">
        <v>195</v>
      </c>
      <c r="L109" s="623"/>
      <c r="M109" s="1280" t="s">
        <v>537</v>
      </c>
      <c r="N109" s="1280"/>
      <c r="O109" s="1280"/>
      <c r="P109" s="1280"/>
      <c r="Q109" s="1276" t="e">
        <f>IF($U$42&lt;0.5,K48,"0")</f>
        <v>#DIV/0!</v>
      </c>
      <c r="R109" s="1276"/>
      <c r="S109" s="623" t="s">
        <v>384</v>
      </c>
      <c r="T109" s="761" t="s">
        <v>452</v>
      </c>
      <c r="U109" s="1277" t="e">
        <f>IF($K$76&gt;=3,0,IF($U$42&lt;0.5,$E$109*$Q$109*0.5,0))</f>
        <v>#DIV/0!</v>
      </c>
      <c r="V109" s="1277"/>
      <c r="W109" s="1277"/>
      <c r="X109" s="1277"/>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538</v>
      </c>
      <c r="H111" s="73" t="s">
        <v>472</v>
      </c>
      <c r="T111" s="167"/>
      <c r="U111" s="1135"/>
      <c r="V111" s="1135"/>
      <c r="W111" s="1135"/>
      <c r="X111" s="1135"/>
      <c r="Y111" s="168"/>
    </row>
    <row r="112" spans="2:33" ht="15" customHeight="1" thickBot="1">
      <c r="B112" s="2"/>
      <c r="C112" s="171"/>
      <c r="D112" s="605" t="s">
        <v>550</v>
      </c>
      <c r="K112" s="603" t="s">
        <v>474</v>
      </c>
      <c r="L112" s="73" t="s">
        <v>475</v>
      </c>
      <c r="Q112" s="1149">
        <f>U28</f>
        <v>0</v>
      </c>
      <c r="R112" s="1150"/>
      <c r="S112" s="1" t="s">
        <v>384</v>
      </c>
      <c r="T112" s="8"/>
      <c r="U112" s="1153"/>
      <c r="V112" s="1153"/>
      <c r="W112" s="1153"/>
      <c r="X112" s="1153"/>
      <c r="Y112" s="9"/>
      <c r="AB112" s="172"/>
      <c r="AC112" s="172"/>
      <c r="AF112" s="172"/>
    </row>
    <row r="113" spans="1:39" ht="15" customHeight="1" thickBot="1">
      <c r="B113" s="2"/>
      <c r="D113" s="577" t="s">
        <v>457</v>
      </c>
      <c r="E113" s="1273">
        <v>40000</v>
      </c>
      <c r="F113" s="1273"/>
      <c r="G113" s="1273"/>
      <c r="H113" s="1" t="s">
        <v>476</v>
      </c>
      <c r="K113" s="1145"/>
      <c r="L113" s="1145"/>
      <c r="M113" s="1145"/>
      <c r="N113" s="1145"/>
      <c r="O113" s="1145"/>
      <c r="P113" s="1145"/>
      <c r="Q113" s="1145"/>
      <c r="R113" s="1145"/>
      <c r="S113" s="1146"/>
      <c r="T113" s="2"/>
      <c r="U113" s="162"/>
      <c r="V113" s="162"/>
      <c r="W113" s="162"/>
      <c r="X113" s="162"/>
      <c r="Y113" s="9"/>
      <c r="AE113" s="172"/>
      <c r="AF113" s="172"/>
    </row>
    <row r="114" spans="1:39" ht="15" customHeight="1" thickBot="1">
      <c r="B114" s="2"/>
      <c r="C114" s="173"/>
      <c r="D114" s="1" t="s">
        <v>477</v>
      </c>
      <c r="E114" s="757"/>
      <c r="F114" s="757"/>
      <c r="G114" s="757"/>
      <c r="K114" s="603" t="s">
        <v>195</v>
      </c>
      <c r="L114" s="73" t="s">
        <v>475</v>
      </c>
      <c r="M114" s="174"/>
      <c r="N114" s="174"/>
      <c r="O114" s="174"/>
      <c r="P114" s="174"/>
      <c r="Q114" s="1271">
        <f>U28</f>
        <v>0</v>
      </c>
      <c r="R114" s="1271"/>
      <c r="S114" s="1" t="s">
        <v>386</v>
      </c>
      <c r="T114" s="8" t="s">
        <v>478</v>
      </c>
      <c r="U114" s="1321">
        <f>IF(C114="○",AA115,IF(C112="○",AA114,0))</f>
        <v>0</v>
      </c>
      <c r="V114" s="1321"/>
      <c r="W114" s="1321"/>
      <c r="X114" s="1321"/>
      <c r="Y114" s="9" t="s">
        <v>479</v>
      </c>
      <c r="AA114" s="1148">
        <f>IF(Q114=0,0,ROUNDDOWN((40000*M115/Q115*Q114),0))</f>
        <v>0</v>
      </c>
      <c r="AB114" s="1148"/>
      <c r="AC114" s="1148"/>
      <c r="AD114" s="1148"/>
      <c r="AE114" s="1148"/>
    </row>
    <row r="115" spans="1:39" ht="15" customHeight="1">
      <c r="B115" s="2"/>
      <c r="D115" s="577" t="s">
        <v>457</v>
      </c>
      <c r="E115" s="1273">
        <v>97000</v>
      </c>
      <c r="F115" s="1273"/>
      <c r="G115" s="1273"/>
      <c r="H115" s="1" t="s">
        <v>476</v>
      </c>
      <c r="K115" s="577" t="s">
        <v>457</v>
      </c>
      <c r="L115" s="603" t="s">
        <v>480</v>
      </c>
      <c r="M115" s="1149">
        <f>+V15</f>
        <v>0</v>
      </c>
      <c r="N115" s="1150"/>
      <c r="O115" s="603" t="s">
        <v>481</v>
      </c>
      <c r="P115" s="603" t="s">
        <v>482</v>
      </c>
      <c r="Q115" s="1149">
        <f>+V17</f>
        <v>0</v>
      </c>
      <c r="R115" s="1150"/>
      <c r="S115" s="1" t="s">
        <v>483</v>
      </c>
      <c r="T115" s="8"/>
      <c r="U115" s="619"/>
      <c r="V115" s="619"/>
      <c r="W115" s="619"/>
      <c r="X115" s="619"/>
      <c r="Y115" s="9"/>
      <c r="AA115" s="1148" t="e">
        <f>IF(C112="○","0",ROUNDDOWN((97000*M115/Q115*Q114),0))</f>
        <v>#DIV/0!</v>
      </c>
      <c r="AB115" s="1148"/>
      <c r="AC115" s="1148"/>
      <c r="AD115" s="1148"/>
      <c r="AE115" s="1148"/>
    </row>
    <row r="116" spans="1:39" ht="8.25" customHeight="1">
      <c r="B116" s="2"/>
      <c r="M116" s="577"/>
      <c r="P116" s="603"/>
      <c r="T116" s="2"/>
      <c r="U116" s="162"/>
      <c r="V116" s="162"/>
      <c r="W116" s="162"/>
      <c r="X116" s="162"/>
      <c r="Y116" s="9"/>
    </row>
    <row r="117" spans="1:39" ht="13.5" hidden="1" customHeight="1" thickBot="1">
      <c r="A117" s="377"/>
      <c r="B117" s="378"/>
      <c r="C117" s="379"/>
      <c r="D117" s="380" t="s">
        <v>539</v>
      </c>
      <c r="E117" s="377"/>
      <c r="F117" s="377"/>
      <c r="G117" s="377"/>
      <c r="H117" s="377"/>
      <c r="I117" s="377"/>
      <c r="J117" s="377"/>
      <c r="K117" s="377"/>
      <c r="L117" s="377"/>
      <c r="M117" s="633"/>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633"/>
      <c r="N118" s="377"/>
      <c r="O118" s="377"/>
      <c r="P118" s="382"/>
      <c r="Q118" s="377"/>
      <c r="R118" s="377"/>
      <c r="S118" s="377"/>
      <c r="T118" s="378"/>
      <c r="U118" s="383"/>
      <c r="V118" s="383"/>
      <c r="W118" s="383"/>
      <c r="X118" s="383"/>
      <c r="Y118" s="384"/>
    </row>
    <row r="119" spans="1:39" ht="15" hidden="1" customHeight="1">
      <c r="A119" s="377"/>
      <c r="B119" s="378"/>
      <c r="C119" s="386" t="s">
        <v>540</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18"/>
      <c r="F120" s="1318"/>
      <c r="G120" s="1318"/>
      <c r="H120" s="1318"/>
      <c r="I120" s="377"/>
      <c r="J120" s="377"/>
      <c r="K120" s="1319" t="s">
        <v>487</v>
      </c>
      <c r="L120" s="1319"/>
      <c r="M120" s="1319"/>
      <c r="N120" s="1319"/>
      <c r="O120" s="1319"/>
      <c r="P120" s="1319"/>
      <c r="Q120" s="1320">
        <v>0</v>
      </c>
      <c r="R120" s="1320"/>
      <c r="S120" s="377" t="s">
        <v>386</v>
      </c>
      <c r="T120" s="388" t="s">
        <v>478</v>
      </c>
      <c r="U120" s="1314">
        <f>IF($C118=1,0,IF(C121="○",0,IF($U28&gt;19,538000,IF($U28&gt;1,269000,IF($U28=0,0,179000)))))</f>
        <v>0</v>
      </c>
      <c r="V120" s="1314"/>
      <c r="W120" s="1314"/>
      <c r="X120" s="1314"/>
      <c r="Y120" s="384" t="s">
        <v>479</v>
      </c>
    </row>
    <row r="121" spans="1:39" ht="15" hidden="1" customHeight="1" thickBot="1">
      <c r="A121" s="377"/>
      <c r="B121" s="378"/>
      <c r="C121" s="389"/>
      <c r="D121" s="1312" t="s">
        <v>488</v>
      </c>
      <c r="E121" s="1312"/>
      <c r="F121" s="1312"/>
      <c r="G121" s="1312"/>
      <c r="H121" s="1312"/>
      <c r="I121" s="1312"/>
      <c r="J121" s="1312"/>
      <c r="K121" s="1312"/>
      <c r="L121" s="1312"/>
      <c r="M121" s="1312"/>
      <c r="N121" s="1312"/>
      <c r="O121" s="1312"/>
      <c r="P121" s="1312"/>
      <c r="Q121" s="1312"/>
      <c r="R121" s="1312"/>
      <c r="S121" s="1313"/>
      <c r="T121" s="388" t="s">
        <v>478</v>
      </c>
      <c r="U121" s="1314">
        <f>IF(C118=1,0,IF(C121="○",1076000,0))</f>
        <v>0</v>
      </c>
      <c r="V121" s="1314"/>
      <c r="W121" s="1314"/>
      <c r="X121" s="1314"/>
      <c r="Y121" s="384" t="s">
        <v>479</v>
      </c>
    </row>
    <row r="122" spans="1:39" ht="7.5" hidden="1" customHeight="1">
      <c r="A122" s="377"/>
      <c r="B122" s="378"/>
      <c r="C122" s="377"/>
      <c r="D122" s="1312"/>
      <c r="E122" s="1312"/>
      <c r="F122" s="1312"/>
      <c r="G122" s="1312"/>
      <c r="H122" s="1312"/>
      <c r="I122" s="1312"/>
      <c r="J122" s="1312"/>
      <c r="K122" s="1312"/>
      <c r="L122" s="1312"/>
      <c r="M122" s="1312"/>
      <c r="N122" s="1312"/>
      <c r="O122" s="1312"/>
      <c r="P122" s="1312"/>
      <c r="Q122" s="1312"/>
      <c r="R122" s="1312"/>
      <c r="S122" s="1313"/>
      <c r="T122" s="388"/>
      <c r="U122" s="632"/>
      <c r="V122" s="632"/>
      <c r="W122" s="632"/>
      <c r="X122" s="632"/>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541</v>
      </c>
      <c r="D124" s="377"/>
      <c r="E124" s="377"/>
      <c r="F124" s="377"/>
      <c r="G124" s="377"/>
      <c r="H124" s="377"/>
      <c r="I124" s="377"/>
      <c r="J124" s="377"/>
      <c r="K124" s="377"/>
      <c r="L124" s="377"/>
      <c r="M124" s="377"/>
      <c r="N124" s="377"/>
      <c r="O124" s="377"/>
      <c r="P124" s="377"/>
      <c r="Q124" s="377"/>
      <c r="R124" s="377"/>
      <c r="S124" s="377"/>
      <c r="T124" s="388" t="s">
        <v>478</v>
      </c>
      <c r="U124" s="1314">
        <f>U125+U127</f>
        <v>0</v>
      </c>
      <c r="V124" s="1314"/>
      <c r="W124" s="1314"/>
      <c r="X124" s="1314"/>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14">
        <f>IF($I$7="",0,IF(C118=1,0,240000))</f>
        <v>0</v>
      </c>
      <c r="V125" s="1314"/>
      <c r="W125" s="1314"/>
      <c r="X125" s="1314"/>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632"/>
      <c r="V126" s="632"/>
      <c r="W126" s="632"/>
      <c r="X126" s="632"/>
      <c r="Y126" s="384"/>
    </row>
    <row r="127" spans="1:39" ht="15" hidden="1" customHeight="1">
      <c r="A127" s="377"/>
      <c r="B127" s="378"/>
      <c r="C127" s="377"/>
      <c r="D127" s="377"/>
      <c r="E127" s="391"/>
      <c r="F127" s="391"/>
      <c r="G127" s="1315">
        <v>81000</v>
      </c>
      <c r="H127" s="1315"/>
      <c r="I127" s="1315"/>
      <c r="J127" s="377" t="s">
        <v>175</v>
      </c>
      <c r="K127" s="377" t="s">
        <v>474</v>
      </c>
      <c r="L127" s="1316" t="s">
        <v>492</v>
      </c>
      <c r="M127" s="1316"/>
      <c r="N127" s="1316"/>
      <c r="O127" s="1317">
        <v>0</v>
      </c>
      <c r="P127" s="1317"/>
      <c r="Q127" s="377" t="s">
        <v>493</v>
      </c>
      <c r="R127" s="377"/>
      <c r="S127" s="377"/>
      <c r="T127" s="388" t="s">
        <v>190</v>
      </c>
      <c r="U127" s="1314">
        <f>IF(C118=1,0,G127*O127)</f>
        <v>0</v>
      </c>
      <c r="V127" s="1314"/>
      <c r="W127" s="1314"/>
      <c r="X127" s="1314"/>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632"/>
      <c r="V128" s="632"/>
      <c r="W128" s="632"/>
      <c r="X128" s="632"/>
      <c r="Y128" s="384"/>
      <c r="AM128" s="155">
        <v>1</v>
      </c>
    </row>
    <row r="129" spans="2:39" ht="15" customHeight="1">
      <c r="B129" s="2"/>
      <c r="C129" s="363" t="s">
        <v>551</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11">
        <v>10000</v>
      </c>
      <c r="F130" s="1311"/>
      <c r="G130" s="1311"/>
      <c r="H130" s="363" t="s">
        <v>496</v>
      </c>
      <c r="I130" s="363"/>
      <c r="J130" s="363"/>
      <c r="K130" s="366" t="s">
        <v>195</v>
      </c>
      <c r="L130" s="363"/>
      <c r="M130" s="1307" t="s">
        <v>497</v>
      </c>
      <c r="N130" s="1307"/>
      <c r="O130" s="1307"/>
      <c r="P130" s="363" t="s">
        <v>498</v>
      </c>
      <c r="Q130" s="1271">
        <f>U55</f>
        <v>0</v>
      </c>
      <c r="R130" s="1271"/>
      <c r="S130" s="1" t="s">
        <v>420</v>
      </c>
      <c r="T130" s="8" t="s">
        <v>478</v>
      </c>
      <c r="U130" s="1269">
        <f>+IF(C118=1,0,E130*Q130)</f>
        <v>0</v>
      </c>
      <c r="V130" s="1269"/>
      <c r="W130" s="1269"/>
      <c r="X130" s="1269"/>
      <c r="Y130" s="9" t="s">
        <v>479</v>
      </c>
    </row>
    <row r="131" spans="2:39" ht="15.75" customHeight="1">
      <c r="B131" s="2"/>
      <c r="C131" s="363"/>
      <c r="D131" s="364"/>
      <c r="E131" s="631"/>
      <c r="F131" s="631"/>
      <c r="G131" s="631"/>
      <c r="H131" s="363"/>
      <c r="I131" s="363"/>
      <c r="J131" s="363"/>
      <c r="K131" s="366"/>
      <c r="L131" s="363"/>
      <c r="M131" s="627"/>
      <c r="N131" s="627"/>
      <c r="O131" s="627"/>
      <c r="P131" s="363"/>
      <c r="Q131" s="620"/>
      <c r="R131" s="620"/>
      <c r="T131" s="8"/>
      <c r="U131" s="619"/>
      <c r="V131" s="619"/>
      <c r="W131" s="619"/>
      <c r="X131" s="619"/>
      <c r="Y131" s="9"/>
    </row>
    <row r="132" spans="2:39">
      <c r="B132" s="2"/>
      <c r="C132" s="1069" t="s">
        <v>552</v>
      </c>
      <c r="D132" s="1069"/>
      <c r="E132" s="1069"/>
      <c r="F132" s="1069"/>
      <c r="G132" s="1069"/>
      <c r="H132" s="1069"/>
      <c r="I132" s="1069"/>
      <c r="J132" s="1069"/>
      <c r="K132" s="1069"/>
      <c r="L132" s="1069"/>
      <c r="M132" s="1069"/>
      <c r="N132" s="1069"/>
      <c r="O132" s="1069"/>
      <c r="P132" s="630"/>
      <c r="Q132" s="611"/>
      <c r="R132" s="611"/>
      <c r="S132" s="168"/>
      <c r="T132" s="8"/>
      <c r="U132" s="1269"/>
      <c r="V132" s="1269"/>
      <c r="W132" s="1269"/>
      <c r="X132" s="1269"/>
      <c r="Y132" s="9"/>
    </row>
    <row r="133" spans="2:39" ht="16.5" customHeight="1">
      <c r="B133" s="2"/>
      <c r="C133" s="594"/>
      <c r="D133" s="363" t="s">
        <v>500</v>
      </c>
      <c r="E133" s="363"/>
      <c r="F133" s="594"/>
      <c r="G133" s="594"/>
      <c r="H133" s="594"/>
      <c r="I133" s="594"/>
      <c r="J133" s="594"/>
      <c r="K133" s="594"/>
      <c r="L133" s="594"/>
      <c r="M133" s="594"/>
      <c r="N133" s="594"/>
      <c r="O133" s="594"/>
      <c r="P133" s="630"/>
      <c r="Q133" s="611"/>
      <c r="R133" s="611"/>
      <c r="S133" s="168"/>
      <c r="T133" s="8" t="s">
        <v>478</v>
      </c>
      <c r="U133" s="1269">
        <f>U134+U135</f>
        <v>0</v>
      </c>
      <c r="V133" s="1269"/>
      <c r="W133" s="1269"/>
      <c r="X133" s="1269"/>
      <c r="Y133" s="9" t="s">
        <v>479</v>
      </c>
    </row>
    <row r="134" spans="2:39" ht="25.5" customHeight="1">
      <c r="B134" s="2"/>
      <c r="C134" s="363"/>
      <c r="D134" s="363"/>
      <c r="E134" s="1307"/>
      <c r="F134" s="1307"/>
      <c r="G134" s="364" t="s">
        <v>457</v>
      </c>
      <c r="H134" s="1385">
        <v>120000</v>
      </c>
      <c r="I134" s="1385"/>
      <c r="J134" s="363" t="s">
        <v>501</v>
      </c>
      <c r="K134" s="363"/>
      <c r="L134" s="363"/>
      <c r="M134" s="373" t="s">
        <v>502</v>
      </c>
      <c r="N134" s="1309" t="s">
        <v>553</v>
      </c>
      <c r="O134" s="1310"/>
      <c r="P134" s="1310"/>
      <c r="Q134" s="1135">
        <f>U63</f>
        <v>0</v>
      </c>
      <c r="R134" s="1135"/>
      <c r="S134" s="168" t="s">
        <v>432</v>
      </c>
      <c r="T134" s="167" t="s">
        <v>190</v>
      </c>
      <c r="U134" s="1268">
        <f>H134*Q134</f>
        <v>0</v>
      </c>
      <c r="V134" s="1268"/>
      <c r="W134" s="1268"/>
      <c r="X134" s="1268"/>
      <c r="Y134" s="168" t="s">
        <v>191</v>
      </c>
    </row>
    <row r="135" spans="2:39" ht="25.5" customHeight="1">
      <c r="B135" s="2"/>
      <c r="C135" s="363"/>
      <c r="D135" s="363"/>
      <c r="E135" s="1307"/>
      <c r="F135" s="1307"/>
      <c r="G135" s="364" t="s">
        <v>457</v>
      </c>
      <c r="H135" s="1385">
        <v>30000</v>
      </c>
      <c r="I135" s="1385"/>
      <c r="J135" s="363" t="s">
        <v>496</v>
      </c>
      <c r="K135" s="363"/>
      <c r="L135" s="363"/>
      <c r="M135" s="373" t="s">
        <v>502</v>
      </c>
      <c r="N135" s="1309" t="s">
        <v>554</v>
      </c>
      <c r="O135" s="1310"/>
      <c r="P135" s="1310"/>
      <c r="Q135" s="1135">
        <f>U64</f>
        <v>0</v>
      </c>
      <c r="R135" s="1135"/>
      <c r="S135" s="168" t="s">
        <v>420</v>
      </c>
      <c r="T135" s="167" t="s">
        <v>190</v>
      </c>
      <c r="U135" s="1268">
        <f>H135*Q135</f>
        <v>0</v>
      </c>
      <c r="V135" s="1268"/>
      <c r="W135" s="1268"/>
      <c r="X135" s="1268"/>
      <c r="Y135" s="168" t="s">
        <v>191</v>
      </c>
    </row>
    <row r="136" spans="2:39" ht="12.75" customHeight="1">
      <c r="B136" s="2"/>
      <c r="C136" s="363"/>
      <c r="D136" s="363"/>
      <c r="E136" s="627"/>
      <c r="F136" s="627"/>
      <c r="G136" s="364"/>
      <c r="H136" s="628"/>
      <c r="I136" s="628"/>
      <c r="J136" s="363"/>
      <c r="K136" s="363"/>
      <c r="L136" s="363"/>
      <c r="M136" s="373"/>
      <c r="N136" s="629"/>
      <c r="O136" s="630"/>
      <c r="P136" s="630"/>
      <c r="Q136" s="602"/>
      <c r="R136" s="602"/>
      <c r="S136" s="168"/>
      <c r="T136" s="167"/>
      <c r="U136" s="618"/>
      <c r="V136" s="618"/>
      <c r="W136" s="618"/>
      <c r="X136" s="618"/>
      <c r="Y136" s="168"/>
    </row>
    <row r="137" spans="2:39" ht="15" customHeight="1">
      <c r="B137" s="2"/>
      <c r="C137" s="363"/>
      <c r="D137" s="363" t="s">
        <v>505</v>
      </c>
      <c r="E137" s="363"/>
      <c r="F137" s="594"/>
      <c r="G137" s="594"/>
      <c r="H137" s="594"/>
      <c r="I137" s="594"/>
      <c r="J137" s="594"/>
      <c r="K137" s="594"/>
      <c r="L137" s="594"/>
      <c r="M137" s="594"/>
      <c r="N137" s="594"/>
      <c r="O137" s="594"/>
      <c r="P137" s="630"/>
      <c r="Q137" s="602"/>
      <c r="R137" s="602"/>
      <c r="S137" s="168"/>
      <c r="T137" s="8" t="s">
        <v>478</v>
      </c>
      <c r="U137" s="1269">
        <f>U138+U139</f>
        <v>0</v>
      </c>
      <c r="V137" s="1269"/>
      <c r="W137" s="1269"/>
      <c r="X137" s="1269"/>
      <c r="Y137" s="9" t="s">
        <v>479</v>
      </c>
    </row>
    <row r="138" spans="2:39" ht="27.75" customHeight="1">
      <c r="B138" s="2"/>
      <c r="C138" s="363"/>
      <c r="D138" s="363"/>
      <c r="E138" s="1307"/>
      <c r="F138" s="1307"/>
      <c r="G138" s="364" t="s">
        <v>457</v>
      </c>
      <c r="H138" s="1385">
        <v>20000</v>
      </c>
      <c r="I138" s="1385"/>
      <c r="J138" s="363" t="s">
        <v>501</v>
      </c>
      <c r="K138" s="363"/>
      <c r="L138" s="363"/>
      <c r="M138" s="373" t="s">
        <v>502</v>
      </c>
      <c r="N138" s="1309" t="s">
        <v>555</v>
      </c>
      <c r="O138" s="1310"/>
      <c r="P138" s="1310"/>
      <c r="Q138" s="1135">
        <f>U65</f>
        <v>0</v>
      </c>
      <c r="R138" s="1135"/>
      <c r="S138" s="168" t="s">
        <v>432</v>
      </c>
      <c r="T138" s="167" t="s">
        <v>190</v>
      </c>
      <c r="U138" s="1268">
        <f>H138*Q138</f>
        <v>0</v>
      </c>
      <c r="V138" s="1268"/>
      <c r="W138" s="1268"/>
      <c r="X138" s="1268"/>
      <c r="Y138" s="168" t="s">
        <v>191</v>
      </c>
    </row>
    <row r="139" spans="2:39" ht="27.75" customHeight="1">
      <c r="B139" s="2"/>
      <c r="C139" s="363"/>
      <c r="D139" s="363"/>
      <c r="E139" s="1307"/>
      <c r="F139" s="1307"/>
      <c r="G139" s="364" t="s">
        <v>457</v>
      </c>
      <c r="H139" s="1385">
        <v>5000</v>
      </c>
      <c r="I139" s="1385"/>
      <c r="J139" s="363" t="s">
        <v>496</v>
      </c>
      <c r="K139" s="363"/>
      <c r="L139" s="363"/>
      <c r="M139" s="373" t="s">
        <v>502</v>
      </c>
      <c r="N139" s="1309" t="s">
        <v>556</v>
      </c>
      <c r="O139" s="1310"/>
      <c r="P139" s="1310"/>
      <c r="Q139" s="1135">
        <f>U66</f>
        <v>0</v>
      </c>
      <c r="R139" s="1135"/>
      <c r="S139" s="168" t="s">
        <v>420</v>
      </c>
      <c r="T139" s="167" t="s">
        <v>190</v>
      </c>
      <c r="U139" s="1268">
        <f>H139*Q139</f>
        <v>0</v>
      </c>
      <c r="V139" s="1268"/>
      <c r="W139" s="1268"/>
      <c r="X139" s="1268"/>
      <c r="Y139" s="168" t="s">
        <v>191</v>
      </c>
    </row>
    <row r="140" spans="2:39" ht="13.5" customHeight="1">
      <c r="B140" s="2"/>
      <c r="C140" s="363"/>
      <c r="D140" s="363"/>
      <c r="E140" s="627"/>
      <c r="F140" s="627"/>
      <c r="G140" s="364"/>
      <c r="H140" s="628"/>
      <c r="I140" s="628"/>
      <c r="J140" s="363"/>
      <c r="K140" s="363"/>
      <c r="L140" s="363"/>
      <c r="M140" s="373"/>
      <c r="N140" s="629"/>
      <c r="O140" s="630"/>
      <c r="P140" s="630"/>
      <c r="Q140" s="602"/>
      <c r="R140" s="602"/>
      <c r="S140" s="168"/>
      <c r="T140" s="167"/>
      <c r="U140" s="618"/>
      <c r="V140" s="618"/>
      <c r="W140" s="618"/>
      <c r="X140" s="618"/>
      <c r="Y140" s="168"/>
    </row>
    <row r="141" spans="2:39">
      <c r="B141" s="2"/>
      <c r="C141" s="1069" t="s">
        <v>557</v>
      </c>
      <c r="D141" s="1069"/>
      <c r="E141" s="1069"/>
      <c r="F141" s="1069"/>
      <c r="G141" s="1069"/>
      <c r="H141" s="1069"/>
      <c r="I141" s="1069"/>
      <c r="J141" s="1069"/>
      <c r="K141" s="1069"/>
      <c r="L141" s="1069"/>
      <c r="M141" s="1069"/>
      <c r="N141" s="1069"/>
      <c r="O141" s="1069"/>
      <c r="P141" s="630"/>
      <c r="Q141" s="602"/>
      <c r="R141" s="602"/>
      <c r="S141" s="168"/>
      <c r="T141" s="8"/>
      <c r="U141" s="1269"/>
      <c r="V141" s="1269"/>
      <c r="W141" s="1269"/>
      <c r="X141" s="1269"/>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69">
        <f>U143+U144</f>
        <v>0</v>
      </c>
      <c r="V142" s="1269"/>
      <c r="W142" s="1269"/>
      <c r="X142" s="1269"/>
      <c r="Y142" s="9" t="s">
        <v>479</v>
      </c>
    </row>
    <row r="143" spans="2:39" ht="25.5" customHeight="1">
      <c r="B143" s="2"/>
      <c r="E143" s="1132"/>
      <c r="F143" s="1132"/>
      <c r="G143" s="577" t="s">
        <v>457</v>
      </c>
      <c r="H143" s="1365">
        <v>120000</v>
      </c>
      <c r="I143" s="1365"/>
      <c r="J143" s="1" t="s">
        <v>501</v>
      </c>
      <c r="M143" s="611" t="s">
        <v>502</v>
      </c>
      <c r="N143" s="1103" t="s">
        <v>509</v>
      </c>
      <c r="O143" s="1134"/>
      <c r="P143" s="1134"/>
      <c r="Q143" s="1135">
        <f>U68</f>
        <v>0</v>
      </c>
      <c r="R143" s="1135"/>
      <c r="S143" s="168" t="s">
        <v>432</v>
      </c>
      <c r="T143" s="167" t="s">
        <v>190</v>
      </c>
      <c r="U143" s="1268">
        <f>H143*Q143</f>
        <v>0</v>
      </c>
      <c r="V143" s="1268"/>
      <c r="W143" s="1268"/>
      <c r="X143" s="1268"/>
      <c r="Y143" s="168" t="s">
        <v>191</v>
      </c>
    </row>
    <row r="144" spans="2:39" ht="25.5" customHeight="1">
      <c r="B144" s="2"/>
      <c r="E144" s="1132"/>
      <c r="F144" s="1132"/>
      <c r="G144" s="577" t="s">
        <v>457</v>
      </c>
      <c r="H144" s="1365">
        <v>30000</v>
      </c>
      <c r="I144" s="1365"/>
      <c r="J144" s="1" t="s">
        <v>496</v>
      </c>
      <c r="M144" s="611" t="s">
        <v>502</v>
      </c>
      <c r="N144" s="1103" t="s">
        <v>510</v>
      </c>
      <c r="O144" s="1134"/>
      <c r="P144" s="1134"/>
      <c r="Q144" s="1135">
        <f>U69</f>
        <v>0</v>
      </c>
      <c r="R144" s="1135"/>
      <c r="S144" s="168" t="s">
        <v>420</v>
      </c>
      <c r="T144" s="167" t="s">
        <v>190</v>
      </c>
      <c r="U144" s="1268">
        <f>H144*Q144</f>
        <v>0</v>
      </c>
      <c r="V144" s="1268"/>
      <c r="W144" s="1268"/>
      <c r="X144" s="1268"/>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69">
        <f>U147+U148</f>
        <v>0</v>
      </c>
      <c r="V146" s="1269"/>
      <c r="W146" s="1269"/>
      <c r="X146" s="1269"/>
      <c r="Y146" s="9" t="s">
        <v>479</v>
      </c>
    </row>
    <row r="147" spans="2:28" ht="27.75" customHeight="1">
      <c r="B147" s="2"/>
      <c r="E147" s="1132"/>
      <c r="F147" s="1132"/>
      <c r="G147" s="577" t="s">
        <v>457</v>
      </c>
      <c r="H147" s="1365">
        <v>20000</v>
      </c>
      <c r="I147" s="1365"/>
      <c r="J147" s="1" t="s">
        <v>501</v>
      </c>
      <c r="M147" s="611" t="s">
        <v>502</v>
      </c>
      <c r="N147" s="1103" t="s">
        <v>511</v>
      </c>
      <c r="O147" s="1134"/>
      <c r="P147" s="1134"/>
      <c r="Q147" s="1135">
        <f>U70</f>
        <v>0</v>
      </c>
      <c r="R147" s="1135"/>
      <c r="S147" s="168" t="s">
        <v>432</v>
      </c>
      <c r="T147" s="167" t="s">
        <v>190</v>
      </c>
      <c r="U147" s="1268">
        <f>H147*Q147</f>
        <v>0</v>
      </c>
      <c r="V147" s="1268"/>
      <c r="W147" s="1268"/>
      <c r="X147" s="1268"/>
      <c r="Y147" s="168" t="s">
        <v>191</v>
      </c>
    </row>
    <row r="148" spans="2:28" ht="27.75" customHeight="1">
      <c r="B148" s="2"/>
      <c r="E148" s="1132"/>
      <c r="F148" s="1132"/>
      <c r="G148" s="577" t="s">
        <v>457</v>
      </c>
      <c r="H148" s="1365">
        <v>5000</v>
      </c>
      <c r="I148" s="1365"/>
      <c r="J148" s="1" t="s">
        <v>496</v>
      </c>
      <c r="M148" s="611" t="s">
        <v>502</v>
      </c>
      <c r="N148" s="1103" t="s">
        <v>512</v>
      </c>
      <c r="O148" s="1134"/>
      <c r="P148" s="1134"/>
      <c r="Q148" s="1135">
        <f>U71</f>
        <v>0</v>
      </c>
      <c r="R148" s="1135"/>
      <c r="S148" s="168" t="s">
        <v>420</v>
      </c>
      <c r="T148" s="167" t="s">
        <v>190</v>
      </c>
      <c r="U148" s="1268">
        <f>H148*Q148</f>
        <v>0</v>
      </c>
      <c r="V148" s="1268"/>
      <c r="W148" s="1268"/>
      <c r="X148" s="1268"/>
      <c r="Y148" s="168" t="s">
        <v>191</v>
      </c>
    </row>
    <row r="149" spans="2:28" ht="8.25" customHeight="1">
      <c r="B149" s="2"/>
      <c r="C149" s="1119"/>
      <c r="D149" s="1119"/>
      <c r="E149" s="1119"/>
      <c r="F149" s="1119"/>
      <c r="G149" s="1119"/>
      <c r="H149" s="1119"/>
      <c r="I149" s="1119"/>
      <c r="J149" s="1119"/>
      <c r="K149" s="1119"/>
      <c r="L149" s="1119"/>
      <c r="M149" s="1119"/>
      <c r="N149" s="1119"/>
      <c r="O149" s="1119"/>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66" t="e">
        <f>IF(P160="〇",(U76+U105+U109+U114+U124+U130+U133+U137+U142+U146)*0.8,U76+U105+U109+U114+U124+U130+U133+U137+U142+U146)</f>
        <v>#VALUE!</v>
      </c>
      <c r="V151" s="1266"/>
      <c r="W151" s="1266"/>
      <c r="X151" s="1266"/>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20" t="s">
        <v>514</v>
      </c>
      <c r="C153" s="1121"/>
      <c r="D153" s="1121"/>
      <c r="E153" s="1121"/>
      <c r="F153" s="1121"/>
      <c r="G153" s="1121"/>
      <c r="H153" s="1121"/>
      <c r="I153" s="1124"/>
      <c r="J153" s="1124"/>
      <c r="K153" s="1124"/>
      <c r="L153" s="1124"/>
      <c r="M153" s="1124"/>
      <c r="N153" s="1363"/>
      <c r="O153" s="1363"/>
      <c r="P153" s="1363"/>
      <c r="Q153" s="1363"/>
      <c r="R153" s="1363"/>
      <c r="S153" s="32"/>
      <c r="T153" s="1126" t="s">
        <v>515</v>
      </c>
      <c r="U153" s="1127"/>
      <c r="V153" s="1127"/>
      <c r="W153" s="1127"/>
      <c r="X153" s="1127"/>
      <c r="Y153" s="1128"/>
    </row>
    <row r="154" spans="2:28" ht="30" customHeight="1" thickBot="1">
      <c r="B154" s="1122"/>
      <c r="C154" s="1123"/>
      <c r="D154" s="1123"/>
      <c r="E154" s="1123"/>
      <c r="F154" s="1123"/>
      <c r="G154" s="1123"/>
      <c r="H154" s="1129" t="s">
        <v>516</v>
      </c>
      <c r="I154" s="1130"/>
      <c r="J154" s="1130"/>
      <c r="K154" s="1130"/>
      <c r="L154" s="1130"/>
      <c r="M154" s="1130"/>
      <c r="N154" s="1364">
        <f>'第4号様式別紙2-3（臨床研修（医師）実績報告）'!F10</f>
        <v>0</v>
      </c>
      <c r="O154" s="1364"/>
      <c r="P154" s="1364"/>
      <c r="Q154" s="1364"/>
      <c r="R154" s="1364"/>
      <c r="S154" s="9" t="s">
        <v>175</v>
      </c>
      <c r="T154" s="1108"/>
      <c r="U154" s="1109"/>
      <c r="V154" s="1109"/>
      <c r="W154" s="1109"/>
      <c r="X154" s="1109"/>
      <c r="Y154" s="1110"/>
      <c r="AB154" s="187" t="e">
        <f>U151</f>
        <v>#VALUE!</v>
      </c>
    </row>
    <row r="155" spans="2:28" ht="17.25" customHeight="1">
      <c r="B155" s="33"/>
      <c r="C155" s="34"/>
      <c r="D155" s="34"/>
      <c r="E155" s="34"/>
      <c r="F155" s="34"/>
      <c r="G155" s="34"/>
      <c r="H155" s="34"/>
      <c r="I155" s="34"/>
      <c r="J155" s="97" t="s">
        <v>545</v>
      </c>
      <c r="S155" s="9"/>
      <c r="T155" s="8" t="s">
        <v>478</v>
      </c>
      <c r="U155" s="1264">
        <f>ROUNDDOWN(IF(N154&gt;7200000,U151*0.8,0),0)</f>
        <v>0</v>
      </c>
      <c r="V155" s="1264"/>
      <c r="W155" s="1264"/>
      <c r="X155" s="1264"/>
      <c r="Y155" s="9" t="s">
        <v>479</v>
      </c>
      <c r="AB155" s="187">
        <f>U155</f>
        <v>0</v>
      </c>
    </row>
    <row r="156" spans="2:28" ht="28.5" customHeight="1">
      <c r="B156" s="11"/>
      <c r="C156" s="35"/>
      <c r="D156" s="35"/>
      <c r="E156" s="35"/>
      <c r="F156" s="35"/>
      <c r="G156" s="35"/>
      <c r="H156" s="1106" t="s">
        <v>546</v>
      </c>
      <c r="I156" s="1106"/>
      <c r="J156" s="1106"/>
      <c r="K156" s="1106"/>
      <c r="L156" s="1106"/>
      <c r="M156" s="1106"/>
      <c r="N156" s="1106"/>
      <c r="O156" s="1106"/>
      <c r="P156" s="1106"/>
      <c r="Q156" s="1106"/>
      <c r="R156" s="1106"/>
      <c r="S156" s="1107"/>
      <c r="T156" s="1108" t="s">
        <v>519</v>
      </c>
      <c r="U156" s="1109"/>
      <c r="V156" s="1109"/>
      <c r="W156" s="1109"/>
      <c r="X156" s="1109"/>
      <c r="Y156" s="1110"/>
      <c r="AB156" s="82">
        <f>U158</f>
        <v>0</v>
      </c>
    </row>
    <row r="157" spans="2:28" ht="30" customHeight="1">
      <c r="B157" s="1111" t="s">
        <v>520</v>
      </c>
      <c r="C157" s="1112"/>
      <c r="D157" s="1112"/>
      <c r="E157" s="1112"/>
      <c r="F157" s="1112"/>
      <c r="G157" s="1112"/>
      <c r="H157" s="1115"/>
      <c r="I157" s="1115"/>
      <c r="J157" s="1115"/>
      <c r="K157" s="36"/>
      <c r="L157" s="36"/>
      <c r="M157" s="36"/>
      <c r="N157" s="37"/>
      <c r="O157" s="37"/>
      <c r="P157" s="37"/>
      <c r="Q157" s="37"/>
      <c r="R157" s="37"/>
      <c r="S157" s="38"/>
      <c r="T157" s="1108"/>
      <c r="U157" s="1109"/>
      <c r="V157" s="1109"/>
      <c r="W157" s="1109"/>
      <c r="X157" s="1109"/>
      <c r="Y157" s="1110"/>
    </row>
    <row r="158" spans="2:28" ht="30" customHeight="1" thickBot="1">
      <c r="B158" s="1113"/>
      <c r="C158" s="1114"/>
      <c r="D158" s="1114"/>
      <c r="E158" s="1114"/>
      <c r="F158" s="1114"/>
      <c r="G158" s="1114"/>
      <c r="H158" s="1116"/>
      <c r="I158" s="1117"/>
      <c r="J158" s="1117"/>
      <c r="K158" s="1117"/>
      <c r="L158" s="1117"/>
      <c r="M158" s="1117"/>
      <c r="N158" s="1362"/>
      <c r="O158" s="1362"/>
      <c r="P158" s="1362"/>
      <c r="Q158" s="1362"/>
      <c r="R158" s="1362"/>
      <c r="S158" s="9" t="s">
        <v>384</v>
      </c>
      <c r="T158" s="8" t="s">
        <v>478</v>
      </c>
      <c r="U158" s="1264">
        <f>ROUNDDOWN(IF(AND(N154&gt;6300000,N154&lt;=7200000),U151*0.9,0),0)</f>
        <v>0</v>
      </c>
      <c r="V158" s="1264"/>
      <c r="W158" s="1264"/>
      <c r="X158" s="1264"/>
      <c r="Y158" s="9" t="s">
        <v>479</v>
      </c>
    </row>
    <row r="159" spans="2:28" ht="43.5" customHeight="1">
      <c r="B159" s="1102" t="s">
        <v>521</v>
      </c>
      <c r="C159" s="1103"/>
      <c r="D159" s="1103"/>
      <c r="E159" s="1103"/>
      <c r="F159" s="1103"/>
      <c r="G159" s="1103"/>
      <c r="H159" s="1103"/>
      <c r="I159" s="1103"/>
      <c r="J159" s="1103"/>
      <c r="K159" s="1103"/>
      <c r="L159" s="1103"/>
      <c r="M159" s="1103"/>
      <c r="N159" s="1103"/>
      <c r="O159" s="1103"/>
      <c r="P159" s="1103"/>
      <c r="Q159" s="1103"/>
      <c r="R159" s="1103"/>
      <c r="S159" s="1104"/>
      <c r="T159" s="8"/>
      <c r="U159" s="351"/>
      <c r="V159" s="351"/>
      <c r="W159" s="351"/>
      <c r="X159" s="351"/>
      <c r="Y159" s="9"/>
    </row>
    <row r="160" spans="2:28" ht="31.5" customHeight="1">
      <c r="B160" s="1200" t="s">
        <v>547</v>
      </c>
      <c r="C160" s="1175"/>
      <c r="D160" s="1175"/>
      <c r="E160" s="1175"/>
      <c r="F160" s="1175"/>
      <c r="G160" s="1175"/>
      <c r="H160" s="1175"/>
      <c r="I160" s="1175"/>
      <c r="J160" s="1175"/>
      <c r="K160" s="1175"/>
      <c r="L160" s="1175"/>
      <c r="M160" s="1175"/>
      <c r="N160" s="1175"/>
      <c r="O160" s="596"/>
      <c r="P160" s="1265"/>
      <c r="Q160" s="1265"/>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Q161" s="766"/>
      <c r="R161" s="596"/>
      <c r="S161" s="767"/>
      <c r="T161" s="8"/>
      <c r="U161" s="351"/>
      <c r="V161" s="351"/>
      <c r="W161" s="351"/>
      <c r="X161" s="351"/>
      <c r="Y161" s="9"/>
    </row>
    <row r="162" spans="2:25" ht="31.5" customHeight="1">
      <c r="B162" s="1360" t="s">
        <v>740</v>
      </c>
      <c r="C162" s="1361"/>
      <c r="D162" s="1361"/>
      <c r="E162" s="1361"/>
      <c r="F162" s="1361"/>
      <c r="G162" s="1361"/>
      <c r="H162" s="1361"/>
      <c r="I162" s="1361"/>
      <c r="J162" s="1361"/>
      <c r="K162" s="1361"/>
      <c r="L162" s="1361"/>
      <c r="M162" s="1361"/>
      <c r="N162" s="1361"/>
      <c r="O162" s="41"/>
      <c r="P162" s="1262"/>
      <c r="Q162" s="1263"/>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dataConsolidate/>
  <mergeCells count="24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D19:Y19"/>
    <mergeCell ref="D20:Y20"/>
    <mergeCell ref="J25:M25"/>
    <mergeCell ref="T25:X2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D50:Y50"/>
    <mergeCell ref="D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s>
  <phoneticPr fontId="4"/>
  <conditionalFormatting sqref="B48">
    <cfRule type="containsBlanks" dxfId="30" priority="4">
      <formula>LEN(TRIM(B48))=0</formula>
    </cfRule>
  </conditionalFormatting>
  <conditionalFormatting sqref="C112">
    <cfRule type="containsBlanks" dxfId="29" priority="12">
      <formula>LEN(TRIM(C112))=0</formula>
    </cfRule>
  </conditionalFormatting>
  <conditionalFormatting sqref="C114">
    <cfRule type="containsBlanks" dxfId="28" priority="11">
      <formula>LEN(TRIM(C114))=0</formula>
    </cfRule>
  </conditionalFormatting>
  <conditionalFormatting sqref="C118">
    <cfRule type="containsBlanks" dxfId="27" priority="10">
      <formula>LEN(TRIM(C118))=0</formula>
    </cfRule>
  </conditionalFormatting>
  <conditionalFormatting sqref="C121">
    <cfRule type="containsBlanks" dxfId="26" priority="9">
      <formula>LEN(TRIM(C121))=0</formula>
    </cfRule>
  </conditionalFormatting>
  <conditionalFormatting sqref="F48">
    <cfRule type="containsBlanks" dxfId="25" priority="3">
      <formula>LEN(TRIM(F48))=0</formula>
    </cfRule>
  </conditionalFormatting>
  <conditionalFormatting sqref="I7">
    <cfRule type="containsBlanks" dxfId="24" priority="15" stopIfTrue="1">
      <formula>LEN(TRIM(I7))=0</formula>
    </cfRule>
  </conditionalFormatting>
  <conditionalFormatting sqref="J39:M40">
    <cfRule type="containsBlanks" dxfId="23" priority="6">
      <formula>LEN(TRIM(J39))=0</formula>
    </cfRule>
  </conditionalFormatting>
  <conditionalFormatting sqref="K76 N76">
    <cfRule type="containsBlanks" dxfId="22" priority="13" stopIfTrue="1">
      <formula>LEN(TRIM(K76))=0</formula>
    </cfRule>
  </conditionalFormatting>
  <conditionalFormatting sqref="N158:R158">
    <cfRule type="containsBlanks" dxfId="21" priority="7">
      <formula>LEN(TRIM(N158))=0</formula>
    </cfRule>
  </conditionalFormatting>
  <conditionalFormatting sqref="N6:Y6">
    <cfRule type="containsBlanks" dxfId="20" priority="16" stopIfTrue="1">
      <formula>LEN(TRIM(N6))=0</formula>
    </cfRule>
  </conditionalFormatting>
  <conditionalFormatting sqref="O127:P127">
    <cfRule type="containsBlanks" dxfId="19" priority="8">
      <formula>LEN(TRIM(O127))=0</formula>
    </cfRule>
  </conditionalFormatting>
  <conditionalFormatting sqref="P160:Q160">
    <cfRule type="containsBlanks" dxfId="18" priority="2">
      <formula>LEN(TRIM(P160))=0</formula>
    </cfRule>
  </conditionalFormatting>
  <conditionalFormatting sqref="P162:Q162">
    <cfRule type="containsBlanks" dxfId="17" priority="17">
      <formula>LEN(TRIM(P162))=0</formula>
    </cfRule>
  </conditionalFormatting>
  <conditionalFormatting sqref="U39:X40">
    <cfRule type="containsBlanks" dxfId="16" priority="5">
      <formula>LEN(TRIM(U39))=0</formula>
    </cfRule>
  </conditionalFormatting>
  <conditionalFormatting sqref="V59:Y62">
    <cfRule type="containsBlanks" dxfId="15" priority="14" stopIfTrue="1">
      <formula>LEN(TRIM(V59))=0</formula>
    </cfRule>
  </conditionalFormatting>
  <dataValidations count="7">
    <dataValidation type="list" allowBlank="1" showInputMessage="1" showErrorMessage="1" sqref="P160:Q160" xr:uid="{FB0341D9-E863-4BB2-B025-086A8D07E3C3}">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2A51D651-3C7F-43EA-BBCC-2E7F7E29DE91}">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318A8ACF-2C2E-4D36-9249-8A2ABBD56041}">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10D1EE03-25A3-4ADF-8798-419280170D3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1ED21036-F8EA-4942-B29D-F9EB0970372B}">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07F3FF2-2F15-4F81-888D-2EE37D593029}">
      <formula1>$AA$1</formula1>
    </dataValidation>
    <dataValidation type="list" allowBlank="1" showInputMessage="1" showErrorMessage="1" sqref="P162:Q162" xr:uid="{93A7BFA2-4FCE-4B32-BEF5-30FC649A1323}">
      <formula1>"〇"</formula1>
    </dataValidation>
  </dataValidations>
  <printOptions horizontalCentered="1"/>
  <pageMargins left="0.23622047244094491" right="0.23622047244094491" top="0.74803149606299213" bottom="0.74803149606299213" header="0.31496062992125984" footer="0.31496062992125984"/>
  <pageSetup paperSize="9" scale="19" orientation="landscape" blackAndWhite="1" errors="blank" r:id="rId1"/>
  <headerFooter alignWithMargins="0"/>
  <rowBreaks count="3" manualBreakCount="3">
    <brk id="53" max="24" man="1"/>
    <brk id="71" max="24" man="1"/>
    <brk id="122"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
  <sheetViews>
    <sheetView topLeftCell="A2" workbookViewId="0">
      <selection activeCell="B12" sqref="B12"/>
    </sheetView>
  </sheetViews>
  <sheetFormatPr defaultRowHeight="13.2"/>
  <sheetData/>
  <phoneticPr fontId="4"/>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8" ht="16.5" customHeight="1">
      <c r="A1" s="1" t="s">
        <v>558</v>
      </c>
      <c r="B1" s="298"/>
    </row>
    <row r="2" spans="1:28" ht="16.5" customHeight="1"/>
    <row r="3" spans="1:28" ht="18.75" customHeight="1">
      <c r="A3" s="851" t="s">
        <v>559</v>
      </c>
      <c r="B3" s="851"/>
      <c r="C3" s="851"/>
      <c r="D3" s="851"/>
      <c r="E3" s="851"/>
      <c r="F3" s="851"/>
      <c r="G3" s="851"/>
      <c r="H3" s="851"/>
      <c r="I3" s="851"/>
      <c r="J3" s="851"/>
      <c r="K3" s="851"/>
      <c r="L3" s="851"/>
      <c r="M3" s="851"/>
      <c r="N3" s="851"/>
      <c r="O3" s="851"/>
      <c r="P3" s="851"/>
      <c r="Q3" s="851"/>
      <c r="R3" s="851"/>
      <c r="S3" s="851"/>
      <c r="T3" s="851"/>
      <c r="U3" s="851"/>
      <c r="V3" s="851"/>
      <c r="W3" s="851"/>
      <c r="X3" s="851"/>
      <c r="Y3" s="143"/>
    </row>
    <row r="4" spans="1:28" ht="15.9" customHeight="1"/>
    <row r="5" spans="1:28" ht="15.9" customHeight="1">
      <c r="N5" s="12" t="s">
        <v>560</v>
      </c>
    </row>
    <row r="6" spans="1:28" ht="15.9" customHeight="1">
      <c r="N6" s="854"/>
      <c r="O6" s="854"/>
      <c r="P6" s="854"/>
      <c r="Q6" s="854"/>
      <c r="R6" s="854"/>
      <c r="S6" s="854"/>
      <c r="T6" s="854"/>
      <c r="U6" s="854"/>
      <c r="V6" s="854"/>
      <c r="W6" s="854"/>
      <c r="X6" s="854"/>
      <c r="Y6" s="19"/>
    </row>
    <row r="7" spans="1:28" ht="15.9" customHeight="1">
      <c r="A7" s="1" t="s">
        <v>561</v>
      </c>
    </row>
    <row r="8" spans="1:28" ht="15.9" customHeight="1">
      <c r="A8" s="1" t="s">
        <v>562</v>
      </c>
    </row>
    <row r="9" spans="1:28" ht="15.9" customHeight="1">
      <c r="B9" s="1214" t="s">
        <v>378</v>
      </c>
      <c r="C9" s="1214"/>
      <c r="D9" s="1214"/>
      <c r="E9" s="1214"/>
      <c r="F9" s="1214"/>
      <c r="G9" s="1214"/>
      <c r="H9" s="1214"/>
      <c r="I9" s="1214"/>
      <c r="J9" s="1214"/>
      <c r="K9" s="1214"/>
      <c r="L9" s="1214"/>
      <c r="M9" s="1214"/>
      <c r="N9" s="1233" t="s">
        <v>563</v>
      </c>
      <c r="O9" s="1234"/>
      <c r="P9" s="1234"/>
      <c r="Q9" s="1234"/>
      <c r="R9" s="1234"/>
      <c r="S9" s="1234"/>
      <c r="T9" s="1234"/>
      <c r="U9" s="1234"/>
      <c r="V9" s="1234"/>
      <c r="W9" s="1234"/>
      <c r="X9" s="1235"/>
    </row>
    <row r="10" spans="1:28" ht="15.9" customHeight="1">
      <c r="B10" s="1214"/>
      <c r="C10" s="1214"/>
      <c r="D10" s="1214"/>
      <c r="E10" s="1214"/>
      <c r="F10" s="1214"/>
      <c r="G10" s="1214"/>
      <c r="H10" s="1214"/>
      <c r="I10" s="1214"/>
      <c r="J10" s="1214"/>
      <c r="K10" s="1214"/>
      <c r="L10" s="1214"/>
      <c r="M10" s="1214"/>
      <c r="N10" s="1236"/>
      <c r="O10" s="1237"/>
      <c r="P10" s="1237"/>
      <c r="Q10" s="1237"/>
      <c r="R10" s="1237"/>
      <c r="S10" s="1237"/>
      <c r="T10" s="1237"/>
      <c r="U10" s="1237"/>
      <c r="V10" s="1237"/>
      <c r="W10" s="1237"/>
      <c r="X10" s="1238"/>
    </row>
    <row r="11" spans="1:28" ht="15.9" customHeight="1">
      <c r="B11" s="1387" t="s">
        <v>564</v>
      </c>
      <c r="C11" s="1388"/>
      <c r="D11" s="1388"/>
      <c r="E11" s="1388"/>
      <c r="F11" s="1388"/>
      <c r="G11" s="1388"/>
      <c r="H11" s="1388"/>
      <c r="I11" s="1388"/>
      <c r="J11" s="1388"/>
      <c r="K11" s="1388"/>
      <c r="L11" s="1388"/>
      <c r="M11" s="1389"/>
      <c r="N11" s="94" t="s">
        <v>385</v>
      </c>
      <c r="O11" s="1254"/>
      <c r="P11" s="1254"/>
      <c r="Q11" s="1254"/>
      <c r="R11" s="1254"/>
      <c r="S11" s="1254"/>
      <c r="T11" s="1254"/>
      <c r="U11" s="1254"/>
      <c r="V11" s="1254"/>
      <c r="W11" s="1254"/>
      <c r="X11" s="49" t="s">
        <v>384</v>
      </c>
      <c r="Y11" s="130"/>
    </row>
    <row r="12" spans="1:28" ht="15.9" customHeight="1">
      <c r="B12" s="50"/>
      <c r="C12" s="51"/>
      <c r="D12" s="51"/>
      <c r="E12" s="51" t="s">
        <v>565</v>
      </c>
      <c r="F12" s="51"/>
      <c r="G12" s="51"/>
      <c r="H12" s="51"/>
      <c r="I12" s="51"/>
      <c r="J12" s="51"/>
      <c r="K12" s="51"/>
      <c r="L12" s="51"/>
      <c r="M12" s="52"/>
      <c r="N12" s="94" t="s">
        <v>566</v>
      </c>
      <c r="O12" s="1254"/>
      <c r="P12" s="1254"/>
      <c r="Q12" s="1254"/>
      <c r="R12" s="1254"/>
      <c r="S12" s="1254"/>
      <c r="T12" s="1254"/>
      <c r="U12" s="1254"/>
      <c r="V12" s="1254"/>
      <c r="W12" s="1254"/>
      <c r="X12" s="49" t="s">
        <v>384</v>
      </c>
      <c r="Y12" s="130"/>
    </row>
    <row r="13" spans="1:28" ht="15.9" customHeight="1">
      <c r="B13" s="1387" t="s">
        <v>387</v>
      </c>
      <c r="C13" s="1388"/>
      <c r="D13" s="1388"/>
      <c r="E13" s="1388"/>
      <c r="F13" s="1388"/>
      <c r="G13" s="1388"/>
      <c r="H13" s="1388"/>
      <c r="I13" s="1388"/>
      <c r="J13" s="1388"/>
      <c r="K13" s="1388"/>
      <c r="L13" s="1388"/>
      <c r="M13" s="1389"/>
      <c r="N13" s="94" t="s">
        <v>397</v>
      </c>
      <c r="O13" s="1254"/>
      <c r="P13" s="1254"/>
      <c r="Q13" s="1254"/>
      <c r="R13" s="1254"/>
      <c r="S13" s="1254"/>
      <c r="T13" s="1254"/>
      <c r="U13" s="1254"/>
      <c r="V13" s="1254"/>
      <c r="W13" s="1254"/>
      <c r="X13" s="49" t="s">
        <v>384</v>
      </c>
      <c r="Y13" s="18"/>
    </row>
    <row r="14" spans="1:28" ht="15.9" customHeight="1">
      <c r="B14" s="1387" t="s">
        <v>388</v>
      </c>
      <c r="C14" s="1388"/>
      <c r="D14" s="1388"/>
      <c r="E14" s="1388"/>
      <c r="F14" s="1388"/>
      <c r="G14" s="1388"/>
      <c r="H14" s="1388"/>
      <c r="I14" s="1388"/>
      <c r="J14" s="1388"/>
      <c r="K14" s="1388"/>
      <c r="L14" s="1388"/>
      <c r="M14" s="1389"/>
      <c r="N14" s="50" t="s">
        <v>567</v>
      </c>
      <c r="O14" s="53"/>
      <c r="P14" s="1254">
        <f>O11+O12+O13</f>
        <v>0</v>
      </c>
      <c r="Q14" s="1254"/>
      <c r="R14" s="1254"/>
      <c r="S14" s="1254"/>
      <c r="T14" s="1254"/>
      <c r="U14" s="1254"/>
      <c r="V14" s="1254"/>
      <c r="W14" s="1254"/>
      <c r="X14" s="49" t="s">
        <v>384</v>
      </c>
      <c r="Y14" s="54"/>
      <c r="AB14" s="1" t="s">
        <v>568</v>
      </c>
    </row>
    <row r="15" spans="1:28" ht="15.9" customHeight="1">
      <c r="B15" s="12" t="s">
        <v>569</v>
      </c>
    </row>
    <row r="16" spans="1:28" ht="13.5" customHeight="1">
      <c r="A16" s="73"/>
      <c r="C16" s="73"/>
      <c r="D16" s="73"/>
      <c r="E16" s="73"/>
      <c r="F16" s="73"/>
      <c r="G16" s="73"/>
      <c r="H16" s="73"/>
      <c r="I16" s="73"/>
      <c r="J16" s="73"/>
      <c r="K16" s="73"/>
      <c r="L16" s="73"/>
      <c r="M16" s="73"/>
    </row>
    <row r="17" spans="1:25" ht="15.9" customHeight="1">
      <c r="A17" s="1" t="s">
        <v>570</v>
      </c>
      <c r="Y17" s="28"/>
    </row>
    <row r="18" spans="1:25" ht="15.9" customHeight="1">
      <c r="B18" s="1" t="s">
        <v>571</v>
      </c>
      <c r="Y18" s="55"/>
    </row>
    <row r="19" spans="1:25" ht="15.9" customHeight="1">
      <c r="B19" s="141" t="s">
        <v>572</v>
      </c>
      <c r="C19" s="142"/>
      <c r="D19" s="142"/>
      <c r="E19" s="142"/>
      <c r="F19" s="52"/>
      <c r="G19" s="56" t="s">
        <v>399</v>
      </c>
      <c r="H19" s="1392">
        <f>P14</f>
        <v>0</v>
      </c>
      <c r="I19" s="1392"/>
      <c r="J19" s="1392"/>
      <c r="K19" s="57" t="s">
        <v>384</v>
      </c>
      <c r="M19" s="58" t="s">
        <v>573</v>
      </c>
      <c r="N19" s="59"/>
      <c r="O19" s="14"/>
      <c r="P19" s="94" t="s">
        <v>401</v>
      </c>
      <c r="Q19" s="132"/>
      <c r="R19" s="1240">
        <f>ROUND(H19/12,0)</f>
        <v>0</v>
      </c>
      <c r="S19" s="1240"/>
      <c r="T19" s="1240"/>
      <c r="U19" s="57" t="s">
        <v>384</v>
      </c>
      <c r="W19" s="18"/>
      <c r="Y19" s="55"/>
    </row>
    <row r="20" spans="1:25" ht="15.9" customHeight="1">
      <c r="B20" s="1393" t="s">
        <v>574</v>
      </c>
      <c r="C20" s="1393"/>
      <c r="D20" s="1393"/>
      <c r="E20" s="1393"/>
      <c r="F20" s="1393"/>
      <c r="G20" s="1393"/>
      <c r="H20" s="1393"/>
      <c r="I20" s="1393"/>
      <c r="J20" s="1393"/>
      <c r="K20" s="1393"/>
      <c r="L20" s="1393"/>
      <c r="M20" s="1393"/>
      <c r="N20" s="1393"/>
      <c r="O20" s="1393"/>
      <c r="P20" s="1393"/>
      <c r="Q20" s="1393"/>
      <c r="R20" s="1393"/>
      <c r="S20" s="1393"/>
      <c r="T20" s="1393"/>
      <c r="U20" s="1393"/>
      <c r="V20" s="1393"/>
      <c r="W20" s="1393"/>
      <c r="X20" s="1393"/>
      <c r="Y20" s="55"/>
    </row>
    <row r="21" spans="1:25" ht="13.5" customHeight="1">
      <c r="Y21" s="55"/>
    </row>
    <row r="22" spans="1:25" ht="15.9" customHeight="1">
      <c r="A22" s="1" t="s">
        <v>575</v>
      </c>
      <c r="P22" s="1394" t="s">
        <v>576</v>
      </c>
      <c r="Q22" s="1395"/>
      <c r="R22" s="1395"/>
      <c r="S22" s="1396"/>
      <c r="T22" s="1400" t="s">
        <v>403</v>
      </c>
      <c r="U22" s="1217"/>
      <c r="V22" s="1402"/>
      <c r="W22" s="1402"/>
      <c r="X22" s="1404" t="s">
        <v>386</v>
      </c>
      <c r="Y22" s="55"/>
    </row>
    <row r="23" spans="1:25" ht="15.9" customHeight="1">
      <c r="P23" s="1397"/>
      <c r="Q23" s="1398"/>
      <c r="R23" s="1398"/>
      <c r="S23" s="1399"/>
      <c r="T23" s="1401"/>
      <c r="U23" s="1403"/>
      <c r="V23" s="1403"/>
      <c r="W23" s="1403"/>
      <c r="X23" s="1405"/>
      <c r="Y23" s="55"/>
    </row>
    <row r="24" spans="1:25" ht="13.5" customHeight="1">
      <c r="P24" s="60"/>
      <c r="Q24" s="60"/>
      <c r="R24" s="60"/>
      <c r="S24" s="60"/>
      <c r="T24" s="19"/>
      <c r="U24" s="19"/>
      <c r="V24" s="19"/>
      <c r="W24" s="19"/>
      <c r="X24" s="19"/>
      <c r="Y24" s="55"/>
    </row>
    <row r="25" spans="1:25" ht="15.9" customHeight="1">
      <c r="A25" s="1" t="s">
        <v>577</v>
      </c>
      <c r="N25" s="1390" t="s">
        <v>578</v>
      </c>
      <c r="O25" s="1391"/>
      <c r="P25" s="1391"/>
      <c r="Q25" s="1391"/>
      <c r="R25" s="1391"/>
      <c r="S25" s="1391"/>
      <c r="T25" s="1391"/>
      <c r="U25" s="1253"/>
      <c r="V25" s="1254"/>
      <c r="W25" s="1254"/>
      <c r="X25" s="2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579</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580</v>
      </c>
      <c r="S31" s="9"/>
      <c r="T31" s="2"/>
      <c r="X31" s="9"/>
    </row>
    <row r="32" spans="1:25" ht="8.25" customHeight="1">
      <c r="B32" s="2"/>
      <c r="S32" s="9"/>
      <c r="T32" s="2"/>
      <c r="X32" s="9"/>
    </row>
    <row r="33" spans="1:24" s="64" customFormat="1" ht="15.9" customHeight="1">
      <c r="A33" s="1"/>
      <c r="B33" s="2"/>
      <c r="C33" s="1" t="s">
        <v>581</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582</v>
      </c>
      <c r="E34" s="1" t="s">
        <v>583</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407">
        <v>58000</v>
      </c>
      <c r="F35" s="1407"/>
      <c r="G35" s="1407"/>
      <c r="H35" s="1" t="s">
        <v>458</v>
      </c>
      <c r="I35" s="1"/>
      <c r="J35" s="1"/>
      <c r="K35" s="19" t="s">
        <v>195</v>
      </c>
      <c r="L35" s="1"/>
      <c r="M35" s="1162" t="s">
        <v>584</v>
      </c>
      <c r="N35" s="1162"/>
      <c r="O35" s="1162"/>
      <c r="P35" s="1408">
        <f>O11</f>
        <v>0</v>
      </c>
      <c r="Q35" s="1408"/>
      <c r="R35" s="1408"/>
      <c r="S35" s="9" t="s">
        <v>386</v>
      </c>
      <c r="T35" s="8" t="s">
        <v>478</v>
      </c>
      <c r="U35" s="1409">
        <f>E35*P35</f>
        <v>0</v>
      </c>
      <c r="V35" s="1409"/>
      <c r="W35" s="1409"/>
      <c r="X35" s="9" t="s">
        <v>479</v>
      </c>
    </row>
    <row r="36" spans="1:24" s="64" customFormat="1" ht="15.75" customHeight="1">
      <c r="A36" s="1"/>
      <c r="B36" s="2"/>
      <c r="C36" s="1"/>
      <c r="D36" s="130" t="s">
        <v>585</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407">
        <v>58000</v>
      </c>
      <c r="F37" s="1407"/>
      <c r="G37" s="1407"/>
      <c r="H37" s="1" t="s">
        <v>458</v>
      </c>
      <c r="I37" s="1"/>
      <c r="J37" s="1"/>
      <c r="K37" s="19" t="s">
        <v>195</v>
      </c>
      <c r="L37" s="1"/>
      <c r="M37" s="1162" t="s">
        <v>586</v>
      </c>
      <c r="N37" s="1162"/>
      <c r="O37" s="1162"/>
      <c r="P37" s="1408">
        <f>O12</f>
        <v>0</v>
      </c>
      <c r="Q37" s="1408"/>
      <c r="R37" s="1408"/>
      <c r="S37" s="9" t="s">
        <v>386</v>
      </c>
      <c r="T37" s="8" t="s">
        <v>478</v>
      </c>
      <c r="U37" s="1409">
        <f>E37*P37</f>
        <v>0</v>
      </c>
      <c r="V37" s="1409"/>
      <c r="W37" s="1409"/>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587</v>
      </c>
      <c r="L39" s="1145"/>
      <c r="M39" s="1145"/>
      <c r="N39" s="1145"/>
      <c r="O39" s="1145"/>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132" t="s">
        <v>588</v>
      </c>
      <c r="F41" s="1132"/>
      <c r="G41" s="1132"/>
      <c r="H41" s="1132"/>
      <c r="M41" s="843" t="s">
        <v>589</v>
      </c>
      <c r="N41" s="843"/>
      <c r="O41" s="843"/>
      <c r="P41" s="1410">
        <f>R19</f>
        <v>0</v>
      </c>
      <c r="Q41" s="1410"/>
      <c r="R41" s="1410"/>
      <c r="S41" s="9" t="s">
        <v>386</v>
      </c>
      <c r="T41" s="8" t="s">
        <v>478</v>
      </c>
      <c r="U41" s="1411"/>
      <c r="V41" s="1411"/>
      <c r="W41" s="1411"/>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406" t="s">
        <v>590</v>
      </c>
      <c r="F43" s="1406"/>
      <c r="G43" s="1406"/>
      <c r="H43" s="1406"/>
      <c r="P43" s="18"/>
      <c r="Q43" s="18"/>
      <c r="R43" s="18"/>
      <c r="S43" s="9"/>
      <c r="T43" s="2"/>
      <c r="X43" s="9"/>
    </row>
    <row r="44" spans="1:24" ht="15.9" customHeight="1">
      <c r="B44" s="2"/>
      <c r="D44" s="18" t="s">
        <v>457</v>
      </c>
      <c r="E44" s="1407"/>
      <c r="F44" s="1407"/>
      <c r="G44" s="1407"/>
      <c r="H44" s="1" t="s">
        <v>458</v>
      </c>
      <c r="K44" s="19" t="s">
        <v>195</v>
      </c>
      <c r="M44" s="1162" t="s">
        <v>591</v>
      </c>
      <c r="N44" s="1162"/>
      <c r="O44" s="1162"/>
      <c r="P44" s="1410">
        <f>H19</f>
        <v>0</v>
      </c>
      <c r="Q44" s="1410"/>
      <c r="R44" s="1410"/>
      <c r="S44" s="9" t="s">
        <v>386</v>
      </c>
      <c r="T44" s="8" t="s">
        <v>478</v>
      </c>
      <c r="U44" s="1411">
        <f>E44*P44</f>
        <v>0</v>
      </c>
      <c r="V44" s="1411"/>
      <c r="W44" s="1411"/>
      <c r="X44" s="9" t="s">
        <v>479</v>
      </c>
    </row>
    <row r="45" spans="1:24" ht="12" customHeight="1">
      <c r="B45" s="2"/>
      <c r="D45" s="18"/>
      <c r="E45" s="1386" t="s">
        <v>592</v>
      </c>
      <c r="F45" s="1386"/>
      <c r="G45" s="1386"/>
      <c r="H45" s="1386"/>
      <c r="I45" s="1386"/>
      <c r="J45" s="1386"/>
      <c r="K45" s="1386"/>
      <c r="L45" s="1386"/>
      <c r="M45" s="1386"/>
      <c r="N45" s="1386"/>
      <c r="O45" s="1386"/>
      <c r="P45" s="139"/>
      <c r="Q45" s="139"/>
      <c r="R45" s="139"/>
      <c r="S45" s="9"/>
      <c r="T45" s="8"/>
      <c r="U45" s="139"/>
      <c r="V45" s="139"/>
      <c r="W45" s="139"/>
      <c r="X45" s="9"/>
    </row>
    <row r="46" spans="1:24" ht="12" customHeight="1">
      <c r="B46" s="2"/>
      <c r="D46" s="18"/>
      <c r="E46" s="259"/>
      <c r="F46" s="259"/>
      <c r="G46" s="259"/>
      <c r="H46" s="259"/>
      <c r="I46" s="259"/>
      <c r="J46" s="259"/>
      <c r="K46" s="259"/>
      <c r="L46" s="259"/>
      <c r="M46" s="259"/>
      <c r="N46" s="259"/>
      <c r="O46" s="259"/>
      <c r="P46" s="139"/>
      <c r="Q46" s="139"/>
      <c r="R46" s="139"/>
      <c r="S46" s="9"/>
      <c r="T46" s="8"/>
      <c r="U46" s="139"/>
      <c r="V46" s="139"/>
      <c r="W46" s="139"/>
      <c r="X46" s="9"/>
    </row>
    <row r="47" spans="1:24" ht="15.9" customHeight="1">
      <c r="B47" s="2"/>
      <c r="C47" s="1" t="s">
        <v>593</v>
      </c>
      <c r="P47" s="18"/>
      <c r="Q47" s="18"/>
      <c r="R47" s="18"/>
      <c r="S47" s="9"/>
      <c r="T47" s="8" t="s">
        <v>478</v>
      </c>
      <c r="U47" s="1411"/>
      <c r="V47" s="1411"/>
      <c r="W47" s="1411"/>
      <c r="X47" s="9" t="s">
        <v>479</v>
      </c>
    </row>
    <row r="48" spans="1:24" ht="8.25" customHeight="1">
      <c r="B48" s="2"/>
      <c r="P48" s="18"/>
      <c r="Q48" s="18"/>
      <c r="R48" s="18"/>
      <c r="S48" s="9"/>
      <c r="T48" s="8"/>
      <c r="U48" s="139"/>
      <c r="V48" s="139"/>
      <c r="W48" s="139"/>
      <c r="X48" s="9"/>
    </row>
    <row r="49" spans="2:24" ht="15.9" customHeight="1">
      <c r="B49" s="2"/>
      <c r="C49" s="1" t="s">
        <v>594</v>
      </c>
      <c r="P49" s="18"/>
      <c r="Q49" s="18"/>
      <c r="R49" s="18"/>
      <c r="S49" s="9"/>
      <c r="T49" s="2"/>
      <c r="X49" s="9"/>
    </row>
    <row r="50" spans="2:24" ht="15.9" customHeight="1">
      <c r="B50" s="2"/>
      <c r="D50" s="18" t="s">
        <v>457</v>
      </c>
      <c r="E50" s="1415">
        <v>27640</v>
      </c>
      <c r="F50" s="1415"/>
      <c r="G50" s="1415"/>
      <c r="H50" s="1" t="s">
        <v>476</v>
      </c>
      <c r="K50" s="19" t="s">
        <v>195</v>
      </c>
      <c r="M50" s="843" t="s">
        <v>595</v>
      </c>
      <c r="N50" s="843"/>
      <c r="O50" s="843"/>
      <c r="P50" s="1410">
        <f>U22</f>
        <v>0</v>
      </c>
      <c r="Q50" s="1410"/>
      <c r="R50" s="1410"/>
      <c r="S50" s="9" t="s">
        <v>386</v>
      </c>
      <c r="T50" s="8" t="s">
        <v>478</v>
      </c>
      <c r="U50" s="1411">
        <f>E50*P50</f>
        <v>0</v>
      </c>
      <c r="V50" s="1411"/>
      <c r="W50" s="1411"/>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596</v>
      </c>
      <c r="P52" s="18"/>
      <c r="Q52" s="18"/>
      <c r="R52" s="18"/>
      <c r="S52" s="9"/>
      <c r="T52" s="2"/>
      <c r="X52" s="9"/>
    </row>
    <row r="53" spans="2:24" ht="15.9" customHeight="1">
      <c r="B53" s="2"/>
      <c r="D53" s="18" t="s">
        <v>457</v>
      </c>
      <c r="E53" s="1415">
        <v>4000</v>
      </c>
      <c r="F53" s="1415"/>
      <c r="G53" s="1415"/>
      <c r="H53" s="1" t="s">
        <v>458</v>
      </c>
      <c r="K53" s="19" t="s">
        <v>195</v>
      </c>
      <c r="M53" s="1162" t="s">
        <v>597</v>
      </c>
      <c r="N53" s="1162"/>
      <c r="O53" s="1162"/>
      <c r="P53" s="1410">
        <f>O11+O12</f>
        <v>0</v>
      </c>
      <c r="Q53" s="1410"/>
      <c r="R53" s="1410"/>
      <c r="S53" s="9" t="s">
        <v>386</v>
      </c>
      <c r="T53" s="8" t="s">
        <v>478</v>
      </c>
      <c r="U53" s="1411">
        <f>E53*P53</f>
        <v>0</v>
      </c>
      <c r="V53" s="1411"/>
      <c r="W53" s="1411"/>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598</v>
      </c>
      <c r="P55" s="18"/>
      <c r="Q55" s="18"/>
      <c r="R55" s="18"/>
      <c r="S55" s="9"/>
      <c r="T55" s="8" t="s">
        <v>478</v>
      </c>
      <c r="U55" s="1411"/>
      <c r="V55" s="1411"/>
      <c r="W55" s="1411"/>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599</v>
      </c>
      <c r="D57" s="19"/>
      <c r="E57" s="20"/>
      <c r="F57" s="20"/>
      <c r="G57" s="20"/>
      <c r="H57" s="20"/>
      <c r="I57" s="20"/>
      <c r="M57" s="146"/>
      <c r="O57" s="146"/>
      <c r="P57" s="146"/>
      <c r="Q57" s="146"/>
      <c r="R57" s="146"/>
      <c r="S57" s="9"/>
      <c r="T57" s="8"/>
      <c r="U57" s="139"/>
      <c r="V57" s="139"/>
      <c r="W57" s="139"/>
      <c r="X57" s="9"/>
    </row>
    <row r="58" spans="2:24" ht="15.9" customHeight="1">
      <c r="B58" s="11"/>
      <c r="C58" s="108" t="s">
        <v>600</v>
      </c>
      <c r="D58" s="3"/>
      <c r="E58" s="4"/>
      <c r="F58" s="4"/>
      <c r="G58" s="4"/>
      <c r="H58" s="4"/>
      <c r="I58" s="4"/>
      <c r="J58" s="5"/>
      <c r="K58" s="5"/>
      <c r="L58" s="5"/>
      <c r="M58" s="6"/>
      <c r="N58" s="5"/>
      <c r="O58" s="6"/>
      <c r="P58" s="7"/>
      <c r="Q58" s="7"/>
      <c r="R58" s="7"/>
      <c r="S58" s="43"/>
      <c r="T58" s="46"/>
      <c r="U58" s="67"/>
      <c r="V58" s="67"/>
      <c r="W58" s="67"/>
      <c r="X58" s="43"/>
    </row>
    <row r="59" spans="2:24" ht="15.9" customHeight="1">
      <c r="B59" s="1412" t="s">
        <v>601</v>
      </c>
      <c r="C59" s="1392"/>
      <c r="D59" s="1392"/>
      <c r="E59" s="1392"/>
      <c r="F59" s="1392"/>
      <c r="G59" s="1392"/>
      <c r="H59" s="1392"/>
      <c r="I59" s="1392"/>
      <c r="J59" s="1392"/>
      <c r="K59" s="1392"/>
      <c r="L59" s="1392"/>
      <c r="M59" s="1392"/>
      <c r="N59" s="1392"/>
      <c r="O59" s="1392"/>
      <c r="P59" s="1392"/>
      <c r="Q59" s="1392"/>
      <c r="R59" s="1392"/>
      <c r="S59" s="1413"/>
      <c r="T59" s="145" t="s">
        <v>478</v>
      </c>
      <c r="U59" s="1414">
        <f>U35+U37+U41+U44+U47+U50+U53+U55</f>
        <v>0</v>
      </c>
      <c r="V59" s="1414"/>
      <c r="W59" s="1414"/>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20:X20"/>
    <mergeCell ref="P22:S23"/>
    <mergeCell ref="T22:T23"/>
    <mergeCell ref="U22:W23"/>
    <mergeCell ref="X22:X23"/>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rgb="FFFF0000"/>
  </sheetPr>
  <dimension ref="A1:T50"/>
  <sheetViews>
    <sheetView view="pageBreakPreview" zoomScaleNormal="100" zoomScaleSheetLayoutView="100" workbookViewId="0"/>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0" ht="14.4">
      <c r="A1" s="123" t="s">
        <v>602</v>
      </c>
      <c r="B1" s="299"/>
    </row>
    <row r="2" spans="1:20">
      <c r="A2" s="123"/>
    </row>
    <row r="3" spans="1:20">
      <c r="T3" s="255" t="s">
        <v>603</v>
      </c>
    </row>
    <row r="4" spans="1:20">
      <c r="T4" s="255" t="s">
        <v>604</v>
      </c>
    </row>
    <row r="7" spans="1:20">
      <c r="A7" s="123" t="s">
        <v>605</v>
      </c>
    </row>
    <row r="10" spans="1:20">
      <c r="N10" s="123" t="s">
        <v>606</v>
      </c>
    </row>
    <row r="11" spans="1:20">
      <c r="N11" s="123" t="s">
        <v>607</v>
      </c>
    </row>
    <row r="12" spans="1:20">
      <c r="N12" s="123" t="s">
        <v>608</v>
      </c>
    </row>
    <row r="17" spans="1:20">
      <c r="A17" s="1416" t="s">
        <v>609</v>
      </c>
      <c r="B17" s="1416"/>
      <c r="C17" s="1416"/>
      <c r="D17" s="1416"/>
      <c r="E17" s="1416"/>
      <c r="F17" s="1416"/>
      <c r="G17" s="1416"/>
      <c r="H17" s="1416"/>
      <c r="I17" s="1416"/>
      <c r="J17" s="1416"/>
      <c r="K17" s="1416"/>
      <c r="L17" s="1416"/>
      <c r="M17" s="1416"/>
      <c r="N17" s="1416"/>
      <c r="O17" s="1416"/>
      <c r="P17" s="1416"/>
      <c r="Q17" s="1416"/>
      <c r="R17" s="1416"/>
      <c r="S17" s="1416"/>
      <c r="T17" s="1416"/>
    </row>
    <row r="23" spans="1:20">
      <c r="B23" s="1417" t="s">
        <v>610</v>
      </c>
      <c r="C23" s="1417"/>
      <c r="D23" s="1417"/>
      <c r="E23" s="1417"/>
      <c r="F23" s="1417"/>
      <c r="G23" s="1417"/>
      <c r="H23" s="1417"/>
      <c r="I23" s="1417"/>
      <c r="J23" s="1417"/>
      <c r="K23" s="1417"/>
      <c r="L23" s="1417"/>
      <c r="M23" s="121" t="s">
        <v>611</v>
      </c>
    </row>
    <row r="24" spans="1:20">
      <c r="B24" s="122" t="s">
        <v>612</v>
      </c>
      <c r="C24" s="122"/>
      <c r="D24" s="122"/>
      <c r="E24" s="122"/>
      <c r="F24" s="122"/>
      <c r="G24" s="122"/>
      <c r="H24" s="122"/>
      <c r="I24" s="122"/>
      <c r="J24" s="122"/>
      <c r="K24" s="122"/>
      <c r="L24" s="122"/>
      <c r="M24" s="122"/>
      <c r="N24" s="122"/>
      <c r="O24" s="122"/>
      <c r="P24" s="122"/>
    </row>
    <row r="25" spans="1:20">
      <c r="B25" s="1325" t="s">
        <v>613</v>
      </c>
      <c r="C25" s="1325"/>
      <c r="D25" s="1325"/>
      <c r="E25" s="1325"/>
      <c r="F25" s="1325"/>
      <c r="G25" s="1325"/>
      <c r="H25" s="1325"/>
      <c r="I25" s="1325"/>
      <c r="J25" s="1325"/>
      <c r="K25" s="1325"/>
      <c r="L25" s="1325"/>
      <c r="M25" s="1325"/>
      <c r="N25" s="1325"/>
      <c r="O25" s="1325"/>
      <c r="P25" s="1325"/>
      <c r="Q25" s="1325"/>
      <c r="R25" s="1325"/>
    </row>
    <row r="26" spans="1:20">
      <c r="B26" s="123"/>
    </row>
    <row r="29" spans="1:20">
      <c r="B29" s="123" t="s">
        <v>614</v>
      </c>
    </row>
    <row r="30" spans="1:20">
      <c r="B30" s="123" t="s">
        <v>615</v>
      </c>
      <c r="C30" s="121" t="s">
        <v>616</v>
      </c>
    </row>
    <row r="31" spans="1:20">
      <c r="B31" s="123"/>
    </row>
    <row r="32" spans="1:20">
      <c r="B32" s="123"/>
    </row>
    <row r="33" spans="2:19">
      <c r="B33" s="123"/>
      <c r="O33" s="256" t="s">
        <v>617</v>
      </c>
      <c r="P33" s="1418"/>
      <c r="Q33" s="1418"/>
      <c r="R33" s="1418"/>
      <c r="S33" s="121" t="s">
        <v>618</v>
      </c>
    </row>
    <row r="36" spans="2:19">
      <c r="B36" s="123" t="s">
        <v>619</v>
      </c>
    </row>
    <row r="37" spans="2:19">
      <c r="B37" s="123"/>
      <c r="C37" s="121" t="s">
        <v>620</v>
      </c>
    </row>
    <row r="38" spans="2:19">
      <c r="B38" s="123"/>
    </row>
    <row r="39" spans="2:19">
      <c r="B39" s="123"/>
    </row>
    <row r="40" spans="2:19">
      <c r="O40" s="256" t="s">
        <v>617</v>
      </c>
      <c r="P40" s="1418"/>
      <c r="Q40" s="1418"/>
      <c r="R40" s="1418"/>
      <c r="S40" s="257" t="s">
        <v>618</v>
      </c>
    </row>
    <row r="43" spans="2:19">
      <c r="B43" s="123"/>
    </row>
    <row r="44" spans="2:19">
      <c r="B44" s="124" t="s">
        <v>621</v>
      </c>
    </row>
    <row r="45" spans="2:19">
      <c r="B45" s="124" t="s">
        <v>622</v>
      </c>
    </row>
    <row r="46" spans="2:19">
      <c r="B46" s="124" t="s">
        <v>623</v>
      </c>
    </row>
    <row r="47" spans="2:19">
      <c r="B47" s="123" t="s">
        <v>615</v>
      </c>
    </row>
    <row r="49" spans="2:2">
      <c r="B49" s="258" t="s">
        <v>624</v>
      </c>
    </row>
    <row r="50" spans="2:2">
      <c r="B50" s="258" t="s">
        <v>625</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FF0000"/>
  </sheetPr>
  <dimension ref="A1:T50"/>
  <sheetViews>
    <sheetView view="pageBreakPreview" zoomScaleNormal="100" zoomScaleSheetLayoutView="100" workbookViewId="0"/>
  </sheetViews>
  <sheetFormatPr defaultRowHeight="13.2"/>
  <cols>
    <col min="1" max="17" width="4.109375" style="103" customWidth="1"/>
    <col min="18" max="20" width="4.77734375" style="103" customWidth="1"/>
    <col min="21" max="256" width="9" style="103"/>
    <col min="257" max="273" width="4.109375" style="103" customWidth="1"/>
    <col min="274" max="276" width="4.77734375" style="103" customWidth="1"/>
    <col min="277" max="512" width="9" style="103"/>
    <col min="513" max="529" width="4.109375" style="103" customWidth="1"/>
    <col min="530" max="532" width="4.77734375" style="103" customWidth="1"/>
    <col min="533" max="768" width="9" style="103"/>
    <col min="769" max="785" width="4.109375" style="103" customWidth="1"/>
    <col min="786" max="788" width="4.77734375" style="103" customWidth="1"/>
    <col min="789" max="1024" width="9" style="103"/>
    <col min="1025" max="1041" width="4.109375" style="103" customWidth="1"/>
    <col min="1042" max="1044" width="4.77734375" style="103" customWidth="1"/>
    <col min="1045" max="1280" width="9" style="103"/>
    <col min="1281" max="1297" width="4.109375" style="103" customWidth="1"/>
    <col min="1298" max="1300" width="4.77734375" style="103" customWidth="1"/>
    <col min="1301" max="1536" width="9" style="103"/>
    <col min="1537" max="1553" width="4.109375" style="103" customWidth="1"/>
    <col min="1554" max="1556" width="4.77734375" style="103" customWidth="1"/>
    <col min="1557" max="1792" width="9" style="103"/>
    <col min="1793" max="1809" width="4.109375" style="103" customWidth="1"/>
    <col min="1810" max="1812" width="4.77734375" style="103" customWidth="1"/>
    <col min="1813" max="2048" width="9" style="103"/>
    <col min="2049" max="2065" width="4.109375" style="103" customWidth="1"/>
    <col min="2066" max="2068" width="4.77734375" style="103" customWidth="1"/>
    <col min="2069" max="2304" width="9" style="103"/>
    <col min="2305" max="2321" width="4.109375" style="103" customWidth="1"/>
    <col min="2322" max="2324" width="4.77734375" style="103" customWidth="1"/>
    <col min="2325" max="2560" width="9" style="103"/>
    <col min="2561" max="2577" width="4.109375" style="103" customWidth="1"/>
    <col min="2578" max="2580" width="4.77734375" style="103" customWidth="1"/>
    <col min="2581" max="2816" width="9" style="103"/>
    <col min="2817" max="2833" width="4.109375" style="103" customWidth="1"/>
    <col min="2834" max="2836" width="4.77734375" style="103" customWidth="1"/>
    <col min="2837" max="3072" width="9" style="103"/>
    <col min="3073" max="3089" width="4.109375" style="103" customWidth="1"/>
    <col min="3090" max="3092" width="4.77734375" style="103" customWidth="1"/>
    <col min="3093" max="3328" width="9" style="103"/>
    <col min="3329" max="3345" width="4.109375" style="103" customWidth="1"/>
    <col min="3346" max="3348" width="4.77734375" style="103" customWidth="1"/>
    <col min="3349" max="3584" width="9" style="103"/>
    <col min="3585" max="3601" width="4.109375" style="103" customWidth="1"/>
    <col min="3602" max="3604" width="4.77734375" style="103" customWidth="1"/>
    <col min="3605" max="3840" width="9" style="103"/>
    <col min="3841" max="3857" width="4.109375" style="103" customWidth="1"/>
    <col min="3858" max="3860" width="4.77734375" style="103" customWidth="1"/>
    <col min="3861" max="4096" width="9" style="103"/>
    <col min="4097" max="4113" width="4.109375" style="103" customWidth="1"/>
    <col min="4114" max="4116" width="4.77734375" style="103" customWidth="1"/>
    <col min="4117" max="4352" width="9" style="103"/>
    <col min="4353" max="4369" width="4.109375" style="103" customWidth="1"/>
    <col min="4370" max="4372" width="4.77734375" style="103" customWidth="1"/>
    <col min="4373" max="4608" width="9" style="103"/>
    <col min="4609" max="4625" width="4.109375" style="103" customWidth="1"/>
    <col min="4626" max="4628" width="4.77734375" style="103" customWidth="1"/>
    <col min="4629" max="4864" width="9" style="103"/>
    <col min="4865" max="4881" width="4.109375" style="103" customWidth="1"/>
    <col min="4882" max="4884" width="4.77734375" style="103" customWidth="1"/>
    <col min="4885" max="5120" width="9" style="103"/>
    <col min="5121" max="5137" width="4.109375" style="103" customWidth="1"/>
    <col min="5138" max="5140" width="4.77734375" style="103" customWidth="1"/>
    <col min="5141" max="5376" width="9" style="103"/>
    <col min="5377" max="5393" width="4.109375" style="103" customWidth="1"/>
    <col min="5394" max="5396" width="4.77734375" style="103" customWidth="1"/>
    <col min="5397" max="5632" width="9" style="103"/>
    <col min="5633" max="5649" width="4.109375" style="103" customWidth="1"/>
    <col min="5650" max="5652" width="4.77734375" style="103" customWidth="1"/>
    <col min="5653" max="5888" width="9" style="103"/>
    <col min="5889" max="5905" width="4.109375" style="103" customWidth="1"/>
    <col min="5906" max="5908" width="4.77734375" style="103" customWidth="1"/>
    <col min="5909" max="6144" width="9" style="103"/>
    <col min="6145" max="6161" width="4.109375" style="103" customWidth="1"/>
    <col min="6162" max="6164" width="4.77734375" style="103" customWidth="1"/>
    <col min="6165" max="6400" width="9" style="103"/>
    <col min="6401" max="6417" width="4.109375" style="103" customWidth="1"/>
    <col min="6418" max="6420" width="4.77734375" style="103" customWidth="1"/>
    <col min="6421" max="6656" width="9" style="103"/>
    <col min="6657" max="6673" width="4.109375" style="103" customWidth="1"/>
    <col min="6674" max="6676" width="4.77734375" style="103" customWidth="1"/>
    <col min="6677" max="6912" width="9" style="103"/>
    <col min="6913" max="6929" width="4.109375" style="103" customWidth="1"/>
    <col min="6930" max="6932" width="4.77734375" style="103" customWidth="1"/>
    <col min="6933" max="7168" width="9" style="103"/>
    <col min="7169" max="7185" width="4.109375" style="103" customWidth="1"/>
    <col min="7186" max="7188" width="4.77734375" style="103" customWidth="1"/>
    <col min="7189" max="7424" width="9" style="103"/>
    <col min="7425" max="7441" width="4.109375" style="103" customWidth="1"/>
    <col min="7442" max="7444" width="4.77734375" style="103" customWidth="1"/>
    <col min="7445" max="7680" width="9" style="103"/>
    <col min="7681" max="7697" width="4.109375" style="103" customWidth="1"/>
    <col min="7698" max="7700" width="4.77734375" style="103" customWidth="1"/>
    <col min="7701" max="7936" width="9" style="103"/>
    <col min="7937" max="7953" width="4.109375" style="103" customWidth="1"/>
    <col min="7954" max="7956" width="4.77734375" style="103" customWidth="1"/>
    <col min="7957" max="8192" width="9" style="103"/>
    <col min="8193" max="8209" width="4.109375" style="103" customWidth="1"/>
    <col min="8210" max="8212" width="4.77734375" style="103" customWidth="1"/>
    <col min="8213" max="8448" width="9" style="103"/>
    <col min="8449" max="8465" width="4.109375" style="103" customWidth="1"/>
    <col min="8466" max="8468" width="4.77734375" style="103" customWidth="1"/>
    <col min="8469" max="8704" width="9" style="103"/>
    <col min="8705" max="8721" width="4.109375" style="103" customWidth="1"/>
    <col min="8722" max="8724" width="4.77734375" style="103" customWidth="1"/>
    <col min="8725" max="8960" width="9" style="103"/>
    <col min="8961" max="8977" width="4.109375" style="103" customWidth="1"/>
    <col min="8978" max="8980" width="4.77734375" style="103" customWidth="1"/>
    <col min="8981" max="9216" width="9" style="103"/>
    <col min="9217" max="9233" width="4.109375" style="103" customWidth="1"/>
    <col min="9234" max="9236" width="4.77734375" style="103" customWidth="1"/>
    <col min="9237" max="9472" width="9" style="103"/>
    <col min="9473" max="9489" width="4.109375" style="103" customWidth="1"/>
    <col min="9490" max="9492" width="4.77734375" style="103" customWidth="1"/>
    <col min="9493" max="9728" width="9" style="103"/>
    <col min="9729" max="9745" width="4.109375" style="103" customWidth="1"/>
    <col min="9746" max="9748" width="4.77734375" style="103" customWidth="1"/>
    <col min="9749" max="9984" width="9" style="103"/>
    <col min="9985" max="10001" width="4.109375" style="103" customWidth="1"/>
    <col min="10002" max="10004" width="4.77734375" style="103" customWidth="1"/>
    <col min="10005" max="10240" width="9" style="103"/>
    <col min="10241" max="10257" width="4.109375" style="103" customWidth="1"/>
    <col min="10258" max="10260" width="4.77734375" style="103" customWidth="1"/>
    <col min="10261" max="10496" width="9" style="103"/>
    <col min="10497" max="10513" width="4.109375" style="103" customWidth="1"/>
    <col min="10514" max="10516" width="4.77734375" style="103" customWidth="1"/>
    <col min="10517" max="10752" width="9" style="103"/>
    <col min="10753" max="10769" width="4.109375" style="103" customWidth="1"/>
    <col min="10770" max="10772" width="4.77734375" style="103" customWidth="1"/>
    <col min="10773" max="11008" width="9" style="103"/>
    <col min="11009" max="11025" width="4.109375" style="103" customWidth="1"/>
    <col min="11026" max="11028" width="4.77734375" style="103" customWidth="1"/>
    <col min="11029" max="11264" width="9" style="103"/>
    <col min="11265" max="11281" width="4.109375" style="103" customWidth="1"/>
    <col min="11282" max="11284" width="4.77734375" style="103" customWidth="1"/>
    <col min="11285" max="11520" width="9" style="103"/>
    <col min="11521" max="11537" width="4.109375" style="103" customWidth="1"/>
    <col min="11538" max="11540" width="4.77734375" style="103" customWidth="1"/>
    <col min="11541" max="11776" width="9" style="103"/>
    <col min="11777" max="11793" width="4.109375" style="103" customWidth="1"/>
    <col min="11794" max="11796" width="4.77734375" style="103" customWidth="1"/>
    <col min="11797" max="12032" width="9" style="103"/>
    <col min="12033" max="12049" width="4.109375" style="103" customWidth="1"/>
    <col min="12050" max="12052" width="4.77734375" style="103" customWidth="1"/>
    <col min="12053" max="12288" width="9" style="103"/>
    <col min="12289" max="12305" width="4.109375" style="103" customWidth="1"/>
    <col min="12306" max="12308" width="4.77734375" style="103" customWidth="1"/>
    <col min="12309" max="12544" width="9" style="103"/>
    <col min="12545" max="12561" width="4.109375" style="103" customWidth="1"/>
    <col min="12562" max="12564" width="4.77734375" style="103" customWidth="1"/>
    <col min="12565" max="12800" width="9" style="103"/>
    <col min="12801" max="12817" width="4.109375" style="103" customWidth="1"/>
    <col min="12818" max="12820" width="4.77734375" style="103" customWidth="1"/>
    <col min="12821" max="13056" width="9" style="103"/>
    <col min="13057" max="13073" width="4.109375" style="103" customWidth="1"/>
    <col min="13074" max="13076" width="4.77734375" style="103" customWidth="1"/>
    <col min="13077" max="13312" width="9" style="103"/>
    <col min="13313" max="13329" width="4.109375" style="103" customWidth="1"/>
    <col min="13330" max="13332" width="4.77734375" style="103" customWidth="1"/>
    <col min="13333" max="13568" width="9" style="103"/>
    <col min="13569" max="13585" width="4.109375" style="103" customWidth="1"/>
    <col min="13586" max="13588" width="4.77734375" style="103" customWidth="1"/>
    <col min="13589" max="13824" width="9" style="103"/>
    <col min="13825" max="13841" width="4.109375" style="103" customWidth="1"/>
    <col min="13842" max="13844" width="4.77734375" style="103" customWidth="1"/>
    <col min="13845" max="14080" width="9" style="103"/>
    <col min="14081" max="14097" width="4.109375" style="103" customWidth="1"/>
    <col min="14098" max="14100" width="4.77734375" style="103" customWidth="1"/>
    <col min="14101" max="14336" width="9" style="103"/>
    <col min="14337" max="14353" width="4.109375" style="103" customWidth="1"/>
    <col min="14354" max="14356" width="4.77734375" style="103" customWidth="1"/>
    <col min="14357" max="14592" width="9" style="103"/>
    <col min="14593" max="14609" width="4.109375" style="103" customWidth="1"/>
    <col min="14610" max="14612" width="4.77734375" style="103" customWidth="1"/>
    <col min="14613" max="14848" width="9" style="103"/>
    <col min="14849" max="14865" width="4.109375" style="103" customWidth="1"/>
    <col min="14866" max="14868" width="4.77734375" style="103" customWidth="1"/>
    <col min="14869" max="15104" width="9" style="103"/>
    <col min="15105" max="15121" width="4.109375" style="103" customWidth="1"/>
    <col min="15122" max="15124" width="4.77734375" style="103" customWidth="1"/>
    <col min="15125" max="15360" width="9" style="103"/>
    <col min="15361" max="15377" width="4.109375" style="103" customWidth="1"/>
    <col min="15378" max="15380" width="4.77734375" style="103" customWidth="1"/>
    <col min="15381" max="15616" width="9" style="103"/>
    <col min="15617" max="15633" width="4.109375" style="103" customWidth="1"/>
    <col min="15634" max="15636" width="4.77734375" style="103" customWidth="1"/>
    <col min="15637" max="15872" width="9" style="103"/>
    <col min="15873" max="15889" width="4.109375" style="103" customWidth="1"/>
    <col min="15890" max="15892" width="4.77734375" style="103" customWidth="1"/>
    <col min="15893" max="16128" width="9" style="103"/>
    <col min="16129" max="16145" width="4.109375" style="103" customWidth="1"/>
    <col min="16146" max="16148" width="4.77734375" style="103" customWidth="1"/>
    <col min="16149" max="16384" width="9" style="103"/>
  </cols>
  <sheetData>
    <row r="1" spans="1:20" ht="14.4">
      <c r="A1" s="123" t="s">
        <v>602</v>
      </c>
      <c r="B1" s="299"/>
    </row>
    <row r="2" spans="1:20">
      <c r="A2" s="125"/>
    </row>
    <row r="3" spans="1:20">
      <c r="T3" s="252" t="s">
        <v>603</v>
      </c>
    </row>
    <row r="4" spans="1:20">
      <c r="T4" s="252" t="s">
        <v>604</v>
      </c>
    </row>
    <row r="7" spans="1:20">
      <c r="A7" s="125" t="s">
        <v>605</v>
      </c>
    </row>
    <row r="10" spans="1:20">
      <c r="N10" s="125" t="s">
        <v>606</v>
      </c>
    </row>
    <row r="11" spans="1:20">
      <c r="N11" s="125" t="s">
        <v>607</v>
      </c>
    </row>
    <row r="12" spans="1:20">
      <c r="N12" s="125" t="s">
        <v>608</v>
      </c>
    </row>
    <row r="17" spans="1:20">
      <c r="A17" s="1419" t="s">
        <v>609</v>
      </c>
      <c r="B17" s="1419"/>
      <c r="C17" s="1419"/>
      <c r="D17" s="1419"/>
      <c r="E17" s="1419"/>
      <c r="F17" s="1419"/>
      <c r="G17" s="1419"/>
      <c r="H17" s="1419"/>
      <c r="I17" s="1419"/>
      <c r="J17" s="1419"/>
      <c r="K17" s="1419"/>
      <c r="L17" s="1419"/>
      <c r="M17" s="1419"/>
      <c r="N17" s="1419"/>
      <c r="O17" s="1419"/>
      <c r="P17" s="1419"/>
      <c r="Q17" s="1419"/>
      <c r="R17" s="1419"/>
      <c r="S17" s="1419"/>
      <c r="T17" s="1419"/>
    </row>
    <row r="23" spans="1:20">
      <c r="B23" s="1420" t="s">
        <v>610</v>
      </c>
      <c r="C23" s="1420"/>
      <c r="D23" s="1420"/>
      <c r="E23" s="1420"/>
      <c r="F23" s="1420"/>
      <c r="G23" s="1420"/>
      <c r="H23" s="1420"/>
      <c r="I23" s="1420"/>
      <c r="J23" s="1420"/>
      <c r="K23" s="1420"/>
      <c r="L23" s="1420"/>
      <c r="M23" s="103" t="s">
        <v>611</v>
      </c>
    </row>
    <row r="24" spans="1:20">
      <c r="B24" s="104" t="s">
        <v>626</v>
      </c>
      <c r="C24" s="104"/>
      <c r="D24" s="104"/>
      <c r="E24" s="104"/>
      <c r="F24" s="104"/>
      <c r="G24" s="104"/>
      <c r="H24" s="104"/>
      <c r="I24" s="104"/>
      <c r="J24" s="104"/>
      <c r="K24" s="104"/>
      <c r="L24" s="104"/>
      <c r="M24" s="104"/>
      <c r="N24" s="104"/>
      <c r="O24" s="104"/>
      <c r="P24" s="104"/>
    </row>
    <row r="25" spans="1:20">
      <c r="B25" s="1421" t="s">
        <v>613</v>
      </c>
      <c r="C25" s="1421"/>
      <c r="D25" s="1421"/>
      <c r="E25" s="1421"/>
      <c r="F25" s="1421"/>
      <c r="G25" s="1421"/>
      <c r="H25" s="1421"/>
      <c r="I25" s="1421"/>
      <c r="J25" s="1421"/>
      <c r="K25" s="1421"/>
      <c r="L25" s="1421"/>
      <c r="M25" s="1421"/>
      <c r="N25" s="1421"/>
      <c r="O25" s="1421"/>
      <c r="P25" s="1421"/>
      <c r="Q25" s="1421"/>
      <c r="R25" s="1421"/>
    </row>
    <row r="26" spans="1:20">
      <c r="B26" s="125"/>
    </row>
    <row r="29" spans="1:20">
      <c r="B29" s="125" t="s">
        <v>614</v>
      </c>
    </row>
    <row r="30" spans="1:20">
      <c r="B30" s="125" t="s">
        <v>615</v>
      </c>
      <c r="C30" s="103" t="s">
        <v>616</v>
      </c>
    </row>
    <row r="31" spans="1:20">
      <c r="B31" s="125"/>
    </row>
    <row r="32" spans="1:20">
      <c r="B32" s="125"/>
    </row>
    <row r="33" spans="2:19">
      <c r="B33" s="125"/>
      <c r="O33" s="253" t="s">
        <v>617</v>
      </c>
      <c r="P33" s="1422"/>
      <c r="Q33" s="1422"/>
      <c r="R33" s="1422"/>
      <c r="S33" s="103" t="s">
        <v>618</v>
      </c>
    </row>
    <row r="36" spans="2:19">
      <c r="B36" s="125" t="s">
        <v>619</v>
      </c>
    </row>
    <row r="37" spans="2:19">
      <c r="B37" s="125"/>
      <c r="C37" s="103" t="s">
        <v>620</v>
      </c>
    </row>
    <row r="38" spans="2:19">
      <c r="B38" s="125"/>
    </row>
    <row r="39" spans="2:19">
      <c r="B39" s="125"/>
    </row>
    <row r="40" spans="2:19">
      <c r="O40" s="253" t="s">
        <v>617</v>
      </c>
      <c r="P40" s="1422"/>
      <c r="Q40" s="1422"/>
      <c r="R40" s="1422"/>
      <c r="S40" s="254" t="s">
        <v>618</v>
      </c>
    </row>
    <row r="43" spans="2:19">
      <c r="B43" s="125"/>
    </row>
    <row r="44" spans="2:19">
      <c r="B44" s="126" t="s">
        <v>621</v>
      </c>
    </row>
    <row r="45" spans="2:19">
      <c r="B45" s="126" t="s">
        <v>622</v>
      </c>
    </row>
    <row r="46" spans="2:19">
      <c r="B46" s="126" t="s">
        <v>623</v>
      </c>
    </row>
    <row r="47" spans="2:19">
      <c r="B47" s="125" t="s">
        <v>615</v>
      </c>
    </row>
    <row r="49" spans="2:2">
      <c r="B49" s="21"/>
    </row>
    <row r="50" spans="2:2">
      <c r="B50" s="21"/>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51" t="s">
        <v>627</v>
      </c>
      <c r="B3" s="851"/>
      <c r="C3" s="851"/>
      <c r="D3" s="851"/>
      <c r="E3" s="851"/>
      <c r="F3" s="851"/>
      <c r="G3" s="851"/>
      <c r="H3" s="851"/>
      <c r="I3" s="851"/>
      <c r="J3" s="851"/>
      <c r="K3" s="851"/>
      <c r="L3" s="851"/>
      <c r="M3" s="851"/>
      <c r="N3" s="851"/>
      <c r="O3" s="851"/>
      <c r="P3" s="851"/>
      <c r="Q3" s="851"/>
      <c r="R3" s="851"/>
      <c r="S3" s="851"/>
      <c r="T3" s="851"/>
      <c r="U3" s="851"/>
      <c r="V3" s="851"/>
      <c r="W3" s="851"/>
      <c r="X3" s="851"/>
      <c r="Y3" s="851"/>
    </row>
    <row r="4" spans="1:27" ht="9" customHeight="1"/>
    <row r="5" spans="1:27" ht="18.75" customHeight="1">
      <c r="N5" s="73" t="s">
        <v>185</v>
      </c>
    </row>
    <row r="6" spans="1:27" ht="18.75" customHeight="1">
      <c r="N6" s="852"/>
      <c r="O6" s="852"/>
      <c r="P6" s="852"/>
      <c r="Q6" s="852"/>
      <c r="R6" s="852"/>
      <c r="S6" s="852"/>
      <c r="T6" s="852"/>
      <c r="U6" s="852"/>
      <c r="V6" s="852"/>
      <c r="W6" s="852"/>
      <c r="X6" s="852"/>
      <c r="Y6" s="852"/>
    </row>
    <row r="7" spans="1:27" ht="18.75" customHeight="1">
      <c r="N7" s="19"/>
      <c r="O7" s="19"/>
      <c r="P7" s="19"/>
      <c r="Q7" s="19"/>
      <c r="R7" s="19"/>
      <c r="S7" s="19"/>
      <c r="T7" s="19"/>
      <c r="U7" s="19"/>
      <c r="V7" s="19"/>
      <c r="W7" s="19"/>
      <c r="X7" s="19"/>
      <c r="Y7" s="19"/>
    </row>
    <row r="8" spans="1:27" ht="15" customHeight="1">
      <c r="C8" s="1423" t="s">
        <v>628</v>
      </c>
      <c r="D8" s="1423"/>
      <c r="E8" s="1423"/>
      <c r="F8" s="1423"/>
      <c r="G8" s="1423"/>
      <c r="H8" s="1423"/>
      <c r="I8" s="1423"/>
      <c r="J8" s="853"/>
      <c r="K8" s="853"/>
      <c r="L8" s="854" t="s">
        <v>187</v>
      </c>
      <c r="M8" s="854"/>
    </row>
    <row r="9" spans="1:27" ht="15" customHeight="1">
      <c r="C9" s="849" t="s">
        <v>629</v>
      </c>
      <c r="D9" s="849"/>
      <c r="E9" s="849"/>
      <c r="F9" s="849"/>
      <c r="G9" s="849"/>
      <c r="H9" s="849"/>
      <c r="I9" s="849"/>
      <c r="J9" s="849"/>
      <c r="K9" s="849"/>
      <c r="L9" s="849"/>
      <c r="M9" s="849"/>
      <c r="N9" s="849"/>
      <c r="O9" s="849"/>
      <c r="P9" s="849"/>
      <c r="Q9" s="849"/>
      <c r="R9" s="849"/>
      <c r="S9" s="849"/>
      <c r="T9" s="849"/>
      <c r="U9" s="849"/>
      <c r="V9" s="849"/>
      <c r="W9" s="849"/>
      <c r="X9" s="849"/>
    </row>
    <row r="10" spans="1:27" ht="15" customHeight="1">
      <c r="C10" s="849"/>
      <c r="D10" s="849"/>
      <c r="E10" s="849"/>
      <c r="F10" s="849"/>
      <c r="G10" s="849"/>
      <c r="H10" s="849"/>
      <c r="I10" s="849"/>
      <c r="J10" s="849"/>
      <c r="K10" s="849"/>
      <c r="L10" s="849"/>
      <c r="M10" s="849"/>
      <c r="N10" s="849"/>
      <c r="O10" s="849"/>
      <c r="P10" s="849"/>
      <c r="Q10" s="849"/>
      <c r="R10" s="849"/>
      <c r="S10" s="849"/>
      <c r="T10" s="849"/>
      <c r="U10" s="849"/>
      <c r="V10" s="849"/>
      <c r="W10" s="849"/>
      <c r="X10" s="849"/>
    </row>
    <row r="11" spans="1:27" ht="30" customHeight="1"/>
    <row r="12" spans="1:27" ht="15" customHeight="1">
      <c r="C12" s="1" t="s">
        <v>189</v>
      </c>
      <c r="H12" s="73"/>
      <c r="I12" s="73"/>
      <c r="J12" s="73"/>
      <c r="K12" s="73"/>
      <c r="L12" s="73"/>
      <c r="M12" s="73"/>
      <c r="N12" s="73"/>
      <c r="O12" s="73"/>
      <c r="P12" s="73"/>
      <c r="Q12" s="73"/>
      <c r="R12" s="73"/>
      <c r="S12" s="73"/>
      <c r="T12" s="18" t="s">
        <v>190</v>
      </c>
      <c r="U12" s="842">
        <f>IF(AND(J8&gt;=1,J8&lt;8),ROUNDDOWN(E18*P18,0),IF(AND(J8&gt;=8,J8&lt;15),ROUNDDOWN(E21*P21,0),IF(AND(J8&gt;=15,J8&lt;22),ROUNDDOWN(E24*P24,0),0)))</f>
        <v>0</v>
      </c>
      <c r="V12" s="842"/>
      <c r="W12" s="842"/>
      <c r="X12" s="842"/>
      <c r="Y12" s="1" t="s">
        <v>191</v>
      </c>
    </row>
    <row r="13" spans="1:27" ht="15" customHeight="1">
      <c r="D13" s="849" t="s">
        <v>630</v>
      </c>
      <c r="E13" s="849"/>
      <c r="F13" s="849"/>
      <c r="G13" s="849"/>
      <c r="H13" s="849"/>
      <c r="I13" s="849"/>
      <c r="J13" s="849"/>
      <c r="K13" s="849"/>
      <c r="L13" s="849"/>
      <c r="M13" s="849"/>
      <c r="N13" s="849"/>
      <c r="O13" s="849"/>
      <c r="P13" s="849"/>
      <c r="Q13" s="849"/>
      <c r="R13" s="849"/>
      <c r="S13" s="849"/>
      <c r="T13" s="849"/>
      <c r="U13" s="849"/>
      <c r="V13" s="849"/>
      <c r="W13" s="849"/>
      <c r="X13" s="849"/>
      <c r="Y13" s="849"/>
    </row>
    <row r="14" spans="1:27" ht="15" customHeight="1">
      <c r="D14" s="849"/>
      <c r="E14" s="849"/>
      <c r="F14" s="849"/>
      <c r="G14" s="849"/>
      <c r="H14" s="849"/>
      <c r="I14" s="849"/>
      <c r="J14" s="849"/>
      <c r="K14" s="849"/>
      <c r="L14" s="849"/>
      <c r="M14" s="849"/>
      <c r="N14" s="849"/>
      <c r="O14" s="849"/>
      <c r="P14" s="849"/>
      <c r="Q14" s="849"/>
      <c r="R14" s="849"/>
      <c r="S14" s="849"/>
      <c r="T14" s="849"/>
      <c r="U14" s="849"/>
      <c r="V14" s="849"/>
      <c r="W14" s="849"/>
      <c r="X14" s="849"/>
      <c r="Y14" s="849"/>
    </row>
    <row r="15" spans="1:27" ht="15" customHeight="1">
      <c r="D15" s="849"/>
      <c r="E15" s="849"/>
      <c r="F15" s="849"/>
      <c r="G15" s="849"/>
      <c r="H15" s="849"/>
      <c r="I15" s="849"/>
      <c r="J15" s="849"/>
      <c r="K15" s="849"/>
      <c r="L15" s="849"/>
      <c r="M15" s="849"/>
      <c r="N15" s="849"/>
      <c r="O15" s="849"/>
      <c r="P15" s="849"/>
      <c r="Q15" s="849"/>
      <c r="R15" s="849"/>
      <c r="S15" s="849"/>
      <c r="T15" s="849"/>
      <c r="U15" s="849"/>
      <c r="V15" s="849"/>
      <c r="W15" s="849"/>
      <c r="X15" s="849"/>
      <c r="Y15" s="849"/>
    </row>
    <row r="16" spans="1:27" ht="15" customHeight="1">
      <c r="I16" s="19"/>
      <c r="J16" s="19"/>
      <c r="T16" s="18"/>
      <c r="U16" s="247"/>
      <c r="V16" s="247"/>
      <c r="W16" s="247"/>
      <c r="X16" s="247"/>
    </row>
    <row r="17" spans="2:25" ht="18" customHeight="1">
      <c r="B17" s="17"/>
      <c r="D17" s="850" t="s">
        <v>193</v>
      </c>
      <c r="E17" s="850"/>
      <c r="F17" s="850"/>
      <c r="G17" s="850"/>
      <c r="H17" s="850"/>
      <c r="I17" s="850"/>
      <c r="J17" s="850"/>
      <c r="K17" s="850"/>
      <c r="L17" s="850"/>
      <c r="M17" s="850"/>
      <c r="N17" s="850"/>
      <c r="O17" s="850"/>
      <c r="P17" s="850"/>
      <c r="Q17" s="850"/>
      <c r="R17" s="850"/>
      <c r="S17" s="850"/>
      <c r="T17" s="850"/>
      <c r="U17" s="48"/>
      <c r="V17" s="48"/>
      <c r="W17" s="48"/>
      <c r="X17" s="48"/>
    </row>
    <row r="18" spans="2:25" ht="18" customHeight="1">
      <c r="B18" s="855"/>
      <c r="C18" s="856"/>
      <c r="D18" s="18"/>
      <c r="E18" s="857">
        <v>5175</v>
      </c>
      <c r="F18" s="848"/>
      <c r="G18" s="848"/>
      <c r="H18" s="1" t="s">
        <v>194</v>
      </c>
      <c r="J18" s="19" t="s">
        <v>195</v>
      </c>
      <c r="K18" s="19"/>
      <c r="L18" s="843" t="s">
        <v>196</v>
      </c>
      <c r="M18" s="843"/>
      <c r="N18" s="843"/>
      <c r="O18" s="843"/>
      <c r="P18" s="854"/>
      <c r="Q18" s="854"/>
      <c r="R18" s="854" t="s">
        <v>197</v>
      </c>
      <c r="S18" s="854"/>
      <c r="T18" s="18"/>
      <c r="U18" s="48"/>
      <c r="V18" s="48"/>
      <c r="W18" s="48"/>
      <c r="X18" s="48"/>
    </row>
    <row r="19" spans="2:25" ht="9" customHeight="1">
      <c r="B19" s="15"/>
      <c r="C19" s="15"/>
      <c r="D19" s="18"/>
      <c r="E19" s="129"/>
      <c r="F19" s="129"/>
      <c r="G19" s="129"/>
      <c r="K19" s="19"/>
      <c r="M19" s="20"/>
      <c r="N19" s="20"/>
      <c r="O19" s="20"/>
      <c r="P19" s="20"/>
      <c r="Q19" s="129"/>
      <c r="R19" s="129"/>
      <c r="T19" s="18"/>
      <c r="U19" s="48"/>
      <c r="V19" s="48"/>
      <c r="W19" s="48"/>
      <c r="X19" s="48"/>
    </row>
    <row r="20" spans="2:25" ht="18" customHeight="1">
      <c r="B20" s="17"/>
      <c r="D20" s="850" t="s">
        <v>198</v>
      </c>
      <c r="E20" s="850"/>
      <c r="F20" s="850"/>
      <c r="G20" s="850"/>
      <c r="H20" s="850"/>
      <c r="I20" s="850"/>
      <c r="J20" s="850"/>
      <c r="K20" s="850"/>
      <c r="L20" s="850"/>
      <c r="M20" s="850"/>
      <c r="N20" s="850"/>
      <c r="O20" s="850"/>
      <c r="P20" s="850"/>
      <c r="Q20" s="850"/>
      <c r="R20" s="850"/>
      <c r="S20" s="850"/>
      <c r="T20" s="850"/>
      <c r="U20" s="48"/>
      <c r="V20" s="48"/>
      <c r="W20" s="48"/>
      <c r="X20" s="48"/>
    </row>
    <row r="21" spans="2:25" ht="18" customHeight="1">
      <c r="B21" s="855"/>
      <c r="C21" s="856"/>
      <c r="D21" s="18"/>
      <c r="E21" s="858">
        <v>5750</v>
      </c>
      <c r="F21" s="859"/>
      <c r="G21" s="859"/>
      <c r="H21" s="1" t="s">
        <v>194</v>
      </c>
      <c r="J21" s="19" t="s">
        <v>195</v>
      </c>
      <c r="K21" s="19"/>
      <c r="L21" s="843" t="s">
        <v>196</v>
      </c>
      <c r="M21" s="843"/>
      <c r="N21" s="843"/>
      <c r="O21" s="843"/>
      <c r="P21" s="854"/>
      <c r="Q21" s="854"/>
      <c r="R21" s="854" t="s">
        <v>197</v>
      </c>
      <c r="S21" s="854"/>
      <c r="T21" s="18"/>
      <c r="U21" s="48"/>
      <c r="V21" s="48"/>
      <c r="W21" s="48"/>
      <c r="X21" s="48"/>
    </row>
    <row r="22" spans="2:25" ht="9" customHeight="1">
      <c r="B22" s="15"/>
      <c r="C22" s="15"/>
      <c r="D22" s="18"/>
      <c r="E22" s="22"/>
      <c r="F22" s="22"/>
      <c r="G22" s="22"/>
      <c r="K22" s="19"/>
      <c r="M22" s="20"/>
      <c r="N22" s="20"/>
      <c r="O22" s="20"/>
      <c r="P22" s="20"/>
      <c r="Q22" s="22"/>
      <c r="R22" s="22"/>
      <c r="T22" s="18"/>
      <c r="U22" s="48"/>
      <c r="V22" s="48"/>
      <c r="W22" s="48"/>
      <c r="X22" s="48"/>
    </row>
    <row r="23" spans="2:25" ht="18" customHeight="1">
      <c r="B23" s="17"/>
      <c r="D23" s="850" t="s">
        <v>199</v>
      </c>
      <c r="E23" s="850"/>
      <c r="F23" s="850"/>
      <c r="G23" s="850"/>
      <c r="H23" s="850"/>
      <c r="I23" s="850"/>
      <c r="J23" s="850"/>
      <c r="K23" s="850"/>
      <c r="L23" s="850"/>
      <c r="M23" s="850"/>
      <c r="N23" s="850"/>
      <c r="O23" s="850"/>
      <c r="P23" s="850"/>
      <c r="Q23" s="850"/>
      <c r="R23" s="850"/>
      <c r="S23" s="850"/>
      <c r="T23" s="850"/>
      <c r="U23" s="48"/>
      <c r="V23" s="48"/>
      <c r="W23" s="48"/>
      <c r="X23" s="48"/>
    </row>
    <row r="24" spans="2:25" ht="18" customHeight="1">
      <c r="B24" s="855"/>
      <c r="C24" s="856"/>
      <c r="D24" s="18"/>
      <c r="E24" s="858">
        <v>6325</v>
      </c>
      <c r="F24" s="859"/>
      <c r="G24" s="859"/>
      <c r="H24" s="1" t="s">
        <v>194</v>
      </c>
      <c r="J24" s="19" t="s">
        <v>195</v>
      </c>
      <c r="K24" s="19"/>
      <c r="L24" s="843" t="s">
        <v>196</v>
      </c>
      <c r="M24" s="843"/>
      <c r="N24" s="843"/>
      <c r="O24" s="843"/>
      <c r="P24" s="854"/>
      <c r="Q24" s="854"/>
      <c r="R24" s="854" t="s">
        <v>197</v>
      </c>
      <c r="S24" s="854"/>
      <c r="T24" s="18"/>
      <c r="U24" s="48"/>
      <c r="V24" s="48"/>
      <c r="W24" s="48"/>
      <c r="X24" s="48"/>
    </row>
    <row r="25" spans="2:25" ht="30" customHeight="1">
      <c r="B25" s="15"/>
      <c r="C25" s="15"/>
      <c r="D25" s="18"/>
      <c r="E25" s="129"/>
      <c r="F25" s="129"/>
      <c r="G25" s="129"/>
      <c r="K25" s="19"/>
      <c r="M25" s="20"/>
      <c r="N25" s="20"/>
      <c r="O25" s="20"/>
      <c r="P25" s="20"/>
      <c r="Q25" s="129"/>
      <c r="R25" s="129"/>
      <c r="T25" s="18"/>
      <c r="U25" s="48"/>
      <c r="V25" s="48"/>
      <c r="W25" s="48"/>
      <c r="X25" s="48"/>
    </row>
    <row r="26" spans="2:25" ht="9" customHeight="1">
      <c r="B26" s="15"/>
      <c r="C26" s="15"/>
      <c r="D26" s="18"/>
      <c r="E26" s="129"/>
      <c r="F26" s="129"/>
      <c r="G26" s="129"/>
      <c r="K26" s="19"/>
      <c r="M26" s="20"/>
      <c r="N26" s="20"/>
      <c r="O26" s="20"/>
      <c r="P26" s="20"/>
      <c r="Q26" s="129"/>
      <c r="R26" s="129"/>
      <c r="T26" s="18"/>
      <c r="U26" s="48"/>
      <c r="V26" s="48"/>
      <c r="W26" s="48"/>
      <c r="X26" s="48"/>
    </row>
    <row r="27" spans="2:25" s="10" customFormat="1" ht="19.5" customHeight="1">
      <c r="B27" s="1"/>
      <c r="C27" s="1" t="s">
        <v>200</v>
      </c>
      <c r="D27" s="18"/>
      <c r="E27" s="48"/>
      <c r="F27" s="1"/>
      <c r="G27" s="1"/>
      <c r="H27" s="1"/>
      <c r="I27" s="1"/>
      <c r="J27" s="1"/>
      <c r="K27" s="1"/>
      <c r="L27" s="847" t="s">
        <v>201</v>
      </c>
      <c r="M27" s="847"/>
      <c r="N27" s="847"/>
      <c r="O27" s="847"/>
      <c r="P27" s="848">
        <v>298000</v>
      </c>
      <c r="Q27" s="848"/>
      <c r="R27" s="848"/>
      <c r="S27" s="1" t="s">
        <v>194</v>
      </c>
      <c r="T27" s="27" t="s">
        <v>190</v>
      </c>
      <c r="U27" s="842">
        <f>IF(D28="○",P27,0)</f>
        <v>0</v>
      </c>
      <c r="V27" s="842"/>
      <c r="W27" s="842"/>
      <c r="X27" s="842"/>
      <c r="Y27" s="10" t="s">
        <v>191</v>
      </c>
    </row>
    <row r="28" spans="2:25" s="10" customFormat="1" ht="19.5" customHeight="1">
      <c r="C28" s="16"/>
      <c r="D28" s="248"/>
      <c r="E28" s="844"/>
      <c r="F28" s="845"/>
      <c r="G28" s="845"/>
      <c r="H28" s="845"/>
      <c r="I28" s="845"/>
      <c r="J28" s="845"/>
      <c r="K28" s="845"/>
      <c r="L28" s="845"/>
      <c r="M28" s="845"/>
      <c r="N28" s="845"/>
      <c r="O28" s="845"/>
      <c r="P28" s="845"/>
      <c r="Q28" s="845"/>
      <c r="R28" s="845"/>
      <c r="S28" s="845"/>
      <c r="T28" s="27"/>
      <c r="U28" s="247"/>
      <c r="V28" s="247"/>
      <c r="W28" s="247"/>
      <c r="X28" s="247"/>
    </row>
    <row r="29" spans="2:25" s="10" customFormat="1" ht="30" customHeight="1">
      <c r="C29" s="16"/>
      <c r="D29" s="846" t="s">
        <v>202</v>
      </c>
      <c r="E29" s="846"/>
      <c r="F29" s="846"/>
      <c r="G29" s="846"/>
      <c r="H29" s="846"/>
      <c r="I29" s="846"/>
      <c r="J29" s="846"/>
      <c r="K29" s="846"/>
      <c r="L29" s="846"/>
      <c r="M29" s="846"/>
      <c r="N29" s="846"/>
      <c r="O29" s="846"/>
      <c r="P29" s="846"/>
      <c r="Q29" s="846"/>
      <c r="R29" s="846"/>
      <c r="S29" s="846"/>
      <c r="T29" s="27"/>
      <c r="U29" s="247"/>
      <c r="V29" s="247"/>
      <c r="W29" s="247"/>
      <c r="X29" s="247"/>
    </row>
    <row r="30" spans="2:25" ht="9" customHeight="1">
      <c r="B30" s="15"/>
      <c r="C30" s="15"/>
      <c r="D30" s="18"/>
      <c r="E30" s="129"/>
      <c r="F30" s="129"/>
      <c r="G30" s="129"/>
      <c r="K30" s="19"/>
      <c r="M30" s="20"/>
      <c r="N30" s="20"/>
      <c r="O30" s="20"/>
      <c r="P30" s="20"/>
      <c r="Q30" s="129"/>
      <c r="R30" s="129"/>
      <c r="T30" s="18"/>
      <c r="U30" s="48"/>
      <c r="V30" s="48"/>
      <c r="W30" s="48"/>
      <c r="X30" s="48"/>
    </row>
    <row r="31" spans="2:25" s="10" customFormat="1" ht="19.5" customHeight="1">
      <c r="B31" s="1"/>
      <c r="C31" s="1" t="s">
        <v>203</v>
      </c>
      <c r="D31" s="18"/>
      <c r="E31" s="48"/>
      <c r="F31" s="1"/>
      <c r="G31" s="1"/>
      <c r="H31" s="1"/>
      <c r="I31" s="1"/>
      <c r="J31" s="1"/>
      <c r="K31" s="1"/>
      <c r="L31" s="1"/>
      <c r="M31" s="1"/>
      <c r="N31" s="847" t="s">
        <v>201</v>
      </c>
      <c r="O31" s="847"/>
      <c r="P31" s="848">
        <v>725500</v>
      </c>
      <c r="Q31" s="848"/>
      <c r="R31" s="848"/>
      <c r="S31" s="1" t="s">
        <v>194</v>
      </c>
      <c r="T31" s="27" t="s">
        <v>190</v>
      </c>
      <c r="U31" s="842">
        <f>IF(D32="○",P31,0)</f>
        <v>0</v>
      </c>
      <c r="V31" s="842"/>
      <c r="W31" s="842"/>
      <c r="X31" s="842"/>
      <c r="Y31" s="10" t="s">
        <v>191</v>
      </c>
    </row>
    <row r="32" spans="2:25" s="10" customFormat="1" ht="19.5" customHeight="1">
      <c r="C32" s="16"/>
      <c r="D32" s="248"/>
      <c r="E32" s="844"/>
      <c r="F32" s="845"/>
      <c r="G32" s="845"/>
      <c r="H32" s="845"/>
      <c r="I32" s="845"/>
      <c r="J32" s="845"/>
      <c r="K32" s="845"/>
      <c r="L32" s="845"/>
      <c r="M32" s="845"/>
      <c r="N32" s="845"/>
      <c r="O32" s="845"/>
      <c r="P32" s="845"/>
      <c r="Q32" s="845"/>
      <c r="R32" s="845"/>
      <c r="S32" s="845"/>
      <c r="T32" s="27"/>
      <c r="U32" s="247"/>
      <c r="V32" s="247"/>
      <c r="W32" s="247"/>
      <c r="X32" s="247"/>
    </row>
    <row r="33" spans="2:25" s="10" customFormat="1" ht="30" customHeight="1">
      <c r="C33" s="16"/>
      <c r="D33" s="838" t="s">
        <v>204</v>
      </c>
      <c r="E33" s="838"/>
      <c r="F33" s="838"/>
      <c r="G33" s="838"/>
      <c r="H33" s="838"/>
      <c r="I33" s="838"/>
      <c r="J33" s="838"/>
      <c r="K33" s="838"/>
      <c r="L33" s="838"/>
      <c r="M33" s="838"/>
      <c r="N33" s="838"/>
      <c r="O33" s="838"/>
      <c r="P33" s="838"/>
      <c r="Q33" s="838"/>
      <c r="R33" s="838"/>
      <c r="S33" s="838"/>
      <c r="T33" s="27"/>
      <c r="U33" s="247"/>
      <c r="V33" s="247"/>
      <c r="W33" s="247"/>
      <c r="X33" s="247"/>
    </row>
    <row r="34" spans="2:25" ht="9" customHeight="1">
      <c r="B34" s="15"/>
      <c r="C34" s="15"/>
      <c r="D34" s="18"/>
      <c r="E34" s="129"/>
      <c r="F34" s="129"/>
      <c r="G34" s="129"/>
      <c r="K34" s="19"/>
      <c r="M34" s="20"/>
      <c r="N34" s="20"/>
      <c r="O34" s="20"/>
      <c r="P34" s="20"/>
      <c r="Q34" s="129"/>
      <c r="R34" s="129"/>
      <c r="T34" s="18"/>
      <c r="U34" s="48"/>
      <c r="V34" s="48"/>
      <c r="W34" s="48"/>
      <c r="X34" s="48"/>
    </row>
    <row r="35" spans="2:25" s="10" customFormat="1" ht="19.5" customHeight="1">
      <c r="B35" s="1"/>
      <c r="C35" s="1" t="s">
        <v>205</v>
      </c>
      <c r="D35" s="18"/>
      <c r="E35" s="48"/>
      <c r="F35" s="1"/>
      <c r="G35" s="1"/>
      <c r="H35" s="1"/>
      <c r="I35" s="1"/>
      <c r="J35" s="1"/>
      <c r="K35" s="1"/>
      <c r="L35" s="1"/>
      <c r="M35" s="1"/>
      <c r="N35" s="847" t="s">
        <v>201</v>
      </c>
      <c r="O35" s="847"/>
      <c r="P35" s="848">
        <v>104000</v>
      </c>
      <c r="Q35" s="848"/>
      <c r="R35" s="848"/>
      <c r="S35" s="1" t="s">
        <v>194</v>
      </c>
      <c r="T35" s="27" t="s">
        <v>190</v>
      </c>
      <c r="U35" s="842">
        <f>IF(D36="○",P35,0)</f>
        <v>0</v>
      </c>
      <c r="V35" s="842"/>
      <c r="W35" s="842"/>
      <c r="X35" s="842"/>
      <c r="Y35" s="10" t="s">
        <v>191</v>
      </c>
    </row>
    <row r="36" spans="2:25" s="10" customFormat="1" ht="19.5" customHeight="1">
      <c r="C36" s="16"/>
      <c r="D36" s="248"/>
      <c r="E36" s="844"/>
      <c r="F36" s="845"/>
      <c r="G36" s="845"/>
      <c r="H36" s="845"/>
      <c r="I36" s="845"/>
      <c r="J36" s="845"/>
      <c r="K36" s="845"/>
      <c r="L36" s="845"/>
      <c r="M36" s="845"/>
      <c r="N36" s="845"/>
      <c r="O36" s="845"/>
      <c r="P36" s="845"/>
      <c r="Q36" s="845"/>
      <c r="R36" s="845"/>
      <c r="S36" s="845"/>
      <c r="T36" s="27"/>
      <c r="U36" s="247"/>
      <c r="V36" s="247"/>
      <c r="W36" s="247"/>
      <c r="X36" s="247"/>
    </row>
    <row r="37" spans="2:25" s="10" customFormat="1" ht="30" customHeight="1">
      <c r="C37" s="16"/>
      <c r="D37" s="838" t="s">
        <v>206</v>
      </c>
      <c r="E37" s="838"/>
      <c r="F37" s="838"/>
      <c r="G37" s="838"/>
      <c r="H37" s="838"/>
      <c r="I37" s="838"/>
      <c r="J37" s="838"/>
      <c r="K37" s="838"/>
      <c r="L37" s="838"/>
      <c r="M37" s="838"/>
      <c r="N37" s="838"/>
      <c r="O37" s="838"/>
      <c r="P37" s="838"/>
      <c r="Q37" s="838"/>
      <c r="R37" s="838"/>
      <c r="S37" s="838"/>
      <c r="T37" s="27"/>
      <c r="U37" s="247"/>
      <c r="V37" s="247"/>
      <c r="W37" s="247"/>
      <c r="X37" s="247"/>
    </row>
    <row r="38" spans="2:25" ht="9" customHeight="1">
      <c r="B38" s="15"/>
      <c r="C38" s="15"/>
      <c r="D38" s="18"/>
      <c r="E38" s="129"/>
      <c r="F38" s="129"/>
      <c r="G38" s="129"/>
      <c r="K38" s="19"/>
      <c r="M38" s="20"/>
      <c r="N38" s="20"/>
      <c r="O38" s="20"/>
      <c r="P38" s="20"/>
      <c r="Q38" s="129"/>
      <c r="R38" s="129"/>
      <c r="T38" s="18"/>
      <c r="U38" s="48"/>
      <c r="V38" s="48"/>
      <c r="W38" s="48"/>
      <c r="X38" s="48"/>
    </row>
    <row r="39" spans="2:25" s="10" customFormat="1" ht="19.5" customHeight="1">
      <c r="B39" s="1"/>
      <c r="C39" s="1" t="s">
        <v>207</v>
      </c>
      <c r="D39" s="18"/>
      <c r="E39" s="48"/>
      <c r="F39" s="1"/>
      <c r="G39" s="1"/>
      <c r="H39" s="1"/>
      <c r="I39" s="1"/>
      <c r="J39" s="1"/>
      <c r="K39" s="1"/>
      <c r="L39" s="1"/>
      <c r="M39" s="1"/>
      <c r="N39" s="847" t="s">
        <v>201</v>
      </c>
      <c r="O39" s="847"/>
      <c r="P39" s="848">
        <v>187000</v>
      </c>
      <c r="Q39" s="848"/>
      <c r="R39" s="848"/>
      <c r="S39" s="1" t="s">
        <v>194</v>
      </c>
      <c r="T39" s="27" t="s">
        <v>190</v>
      </c>
      <c r="U39" s="842">
        <f>IF(D40="○",P39,0)</f>
        <v>0</v>
      </c>
      <c r="V39" s="842"/>
      <c r="W39" s="842"/>
      <c r="X39" s="842"/>
      <c r="Y39" s="10" t="s">
        <v>191</v>
      </c>
    </row>
    <row r="40" spans="2:25" s="10" customFormat="1" ht="19.5" customHeight="1">
      <c r="C40" s="16"/>
      <c r="D40" s="248"/>
      <c r="E40" s="844"/>
      <c r="F40" s="845"/>
      <c r="G40" s="845"/>
      <c r="H40" s="845"/>
      <c r="I40" s="845"/>
      <c r="J40" s="845"/>
      <c r="K40" s="845"/>
      <c r="L40" s="845"/>
      <c r="M40" s="845"/>
      <c r="N40" s="845"/>
      <c r="O40" s="845"/>
      <c r="P40" s="845"/>
      <c r="Q40" s="845"/>
      <c r="R40" s="845"/>
      <c r="S40" s="845"/>
      <c r="T40" s="27"/>
      <c r="U40" s="247"/>
      <c r="V40" s="247"/>
      <c r="W40" s="247"/>
      <c r="X40" s="247"/>
    </row>
    <row r="41" spans="2:25" s="10" customFormat="1" ht="30" customHeight="1">
      <c r="C41" s="16"/>
      <c r="D41" s="838" t="s">
        <v>208</v>
      </c>
      <c r="E41" s="838"/>
      <c r="F41" s="838"/>
      <c r="G41" s="838"/>
      <c r="H41" s="838"/>
      <c r="I41" s="838"/>
      <c r="J41" s="838"/>
      <c r="K41" s="838"/>
      <c r="L41" s="838"/>
      <c r="M41" s="838"/>
      <c r="N41" s="838"/>
      <c r="O41" s="838"/>
      <c r="P41" s="838"/>
      <c r="Q41" s="838"/>
      <c r="R41" s="838"/>
      <c r="S41" s="838"/>
      <c r="T41" s="27"/>
      <c r="U41" s="247"/>
      <c r="V41" s="247"/>
      <c r="W41" s="247"/>
      <c r="X41" s="247"/>
    </row>
    <row r="42" spans="2:25" s="10" customFormat="1" ht="19.5" customHeight="1">
      <c r="B42" s="1"/>
      <c r="C42" s="1" t="s">
        <v>209</v>
      </c>
      <c r="D42" s="18"/>
      <c r="E42" s="48"/>
      <c r="F42" s="1"/>
      <c r="G42" s="1"/>
      <c r="H42" s="1"/>
      <c r="I42" s="1"/>
      <c r="J42" s="1"/>
      <c r="K42" s="1"/>
      <c r="L42" s="1"/>
      <c r="M42" s="1"/>
      <c r="N42" s="847" t="s">
        <v>210</v>
      </c>
      <c r="O42" s="847"/>
      <c r="P42" s="847"/>
      <c r="Q42" s="860">
        <v>11800</v>
      </c>
      <c r="R42" s="860"/>
      <c r="S42" s="1" t="s">
        <v>194</v>
      </c>
      <c r="T42" s="27" t="s">
        <v>190</v>
      </c>
      <c r="U42" s="842">
        <f>IF(D43="○",Q42*H43,0)</f>
        <v>0</v>
      </c>
      <c r="V42" s="842"/>
      <c r="W42" s="842"/>
      <c r="X42" s="842"/>
      <c r="Y42" s="10" t="s">
        <v>191</v>
      </c>
    </row>
    <row r="43" spans="2:25" s="10" customFormat="1" ht="19.5" customHeight="1">
      <c r="C43" s="16"/>
      <c r="D43" s="248"/>
      <c r="E43" s="835" t="s">
        <v>211</v>
      </c>
      <c r="F43" s="836"/>
      <c r="G43" s="836"/>
      <c r="H43" s="837"/>
      <c r="I43" s="837"/>
      <c r="J43" s="15" t="s">
        <v>212</v>
      </c>
      <c r="K43" s="249"/>
      <c r="L43" s="249"/>
      <c r="M43" s="249"/>
      <c r="N43" s="249"/>
      <c r="O43" s="249"/>
      <c r="P43" s="249"/>
      <c r="Q43" s="249"/>
      <c r="R43" s="249"/>
      <c r="S43" s="249"/>
      <c r="T43" s="27"/>
      <c r="U43" s="247"/>
      <c r="V43" s="247"/>
      <c r="W43" s="247"/>
      <c r="X43" s="247"/>
    </row>
    <row r="44" spans="2:25" s="10" customFormat="1" ht="40.5" customHeight="1">
      <c r="C44" s="16"/>
      <c r="D44" s="838" t="s">
        <v>631</v>
      </c>
      <c r="E44" s="838"/>
      <c r="F44" s="838"/>
      <c r="G44" s="838"/>
      <c r="H44" s="838"/>
      <c r="I44" s="838"/>
      <c r="J44" s="838"/>
      <c r="K44" s="838"/>
      <c r="L44" s="838"/>
      <c r="M44" s="838"/>
      <c r="N44" s="838"/>
      <c r="O44" s="838"/>
      <c r="P44" s="838"/>
      <c r="Q44" s="838"/>
      <c r="R44" s="838"/>
      <c r="S44" s="838"/>
      <c r="T44" s="27"/>
      <c r="U44" s="247"/>
      <c r="V44" s="247"/>
      <c r="W44" s="247"/>
      <c r="X44" s="247"/>
    </row>
    <row r="45" spans="2:25" ht="9" customHeight="1">
      <c r="B45" s="170"/>
      <c r="C45" s="170"/>
      <c r="D45" s="18"/>
      <c r="E45" s="129"/>
      <c r="F45" s="129"/>
      <c r="G45" s="129"/>
      <c r="K45" s="19"/>
      <c r="Q45" s="129"/>
      <c r="R45" s="129"/>
      <c r="T45" s="18"/>
      <c r="U45" s="48"/>
      <c r="V45" s="48"/>
      <c r="W45" s="48"/>
      <c r="X45" s="48"/>
    </row>
    <row r="46" spans="2:25" ht="19.5" customHeight="1">
      <c r="B46" s="21"/>
      <c r="C46" s="21"/>
      <c r="D46" s="21"/>
      <c r="E46" s="21"/>
      <c r="F46" s="21"/>
      <c r="G46" s="21"/>
      <c r="H46" s="21"/>
      <c r="I46" s="21"/>
      <c r="J46" s="21"/>
      <c r="K46" s="21"/>
      <c r="L46" s="21"/>
      <c r="M46" s="21"/>
      <c r="N46" s="21"/>
      <c r="O46" s="21"/>
      <c r="P46" s="839" t="s">
        <v>214</v>
      </c>
      <c r="Q46" s="839"/>
      <c r="R46" s="839"/>
      <c r="S46" s="839"/>
      <c r="T46" s="27" t="s">
        <v>190</v>
      </c>
      <c r="U46" s="840">
        <f>SUM(U12,U27,U31,U35,U39,U42)</f>
        <v>0</v>
      </c>
      <c r="V46" s="841"/>
      <c r="W46" s="841"/>
      <c r="X46" s="841"/>
      <c r="Y46" s="10" t="s">
        <v>191</v>
      </c>
    </row>
    <row r="47" spans="2:25" ht="9" customHeight="1">
      <c r="B47" s="15"/>
      <c r="C47" s="15"/>
      <c r="D47" s="18"/>
      <c r="E47" s="129"/>
      <c r="F47" s="129"/>
      <c r="G47" s="129"/>
      <c r="K47" s="19"/>
      <c r="M47" s="20"/>
      <c r="N47" s="20"/>
      <c r="O47" s="20"/>
      <c r="P47" s="20"/>
      <c r="Q47" s="129"/>
      <c r="R47" s="129"/>
      <c r="T47" s="18"/>
      <c r="U47" s="48"/>
      <c r="V47" s="48"/>
      <c r="W47" s="48"/>
      <c r="X47" s="48"/>
    </row>
    <row r="48" spans="2:25" ht="15.75" customHeight="1">
      <c r="B48" s="188" t="s">
        <v>215</v>
      </c>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row r="49" spans="2:25" ht="11.1"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row>
    <row r="50" spans="2:25" ht="11.25" customHeight="1">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row>
  </sheetData>
  <dataConsolidate/>
  <mergeCells count="54">
    <mergeCell ref="C9:X10"/>
    <mergeCell ref="A3:Y3"/>
    <mergeCell ref="N6:Y6"/>
    <mergeCell ref="C8:I8"/>
    <mergeCell ref="J8:K8"/>
    <mergeCell ref="L8:M8"/>
    <mergeCell ref="U12:X12"/>
    <mergeCell ref="D13:Y15"/>
    <mergeCell ref="D17:T17"/>
    <mergeCell ref="B18:C18"/>
    <mergeCell ref="E18:G18"/>
    <mergeCell ref="L18:O18"/>
    <mergeCell ref="P18:Q18"/>
    <mergeCell ref="R18:S18"/>
    <mergeCell ref="D20:T20"/>
    <mergeCell ref="B21:C21"/>
    <mergeCell ref="E21:G21"/>
    <mergeCell ref="L21:O21"/>
    <mergeCell ref="P21:Q21"/>
    <mergeCell ref="R21:S21"/>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U39:X39"/>
    <mergeCell ref="E40:S40"/>
    <mergeCell ref="D41:S41"/>
    <mergeCell ref="E32:S32"/>
    <mergeCell ref="D33:S33"/>
    <mergeCell ref="N35:O35"/>
    <mergeCell ref="P35:R35"/>
    <mergeCell ref="U35:X35"/>
    <mergeCell ref="E36:S36"/>
    <mergeCell ref="E43:G43"/>
    <mergeCell ref="H43:I43"/>
    <mergeCell ref="D44:S44"/>
    <mergeCell ref="D37:S37"/>
    <mergeCell ref="N39:O39"/>
    <mergeCell ref="P39:R39"/>
    <mergeCell ref="P46:S46"/>
    <mergeCell ref="U46:X46"/>
    <mergeCell ref="N42:P42"/>
    <mergeCell ref="Q42:R42"/>
    <mergeCell ref="U42:X42"/>
  </mergeCells>
  <phoneticPr fontId="4"/>
  <conditionalFormatting sqref="P18:Q18">
    <cfRule type="expression" dxfId="14" priority="3" stopIfTrue="1">
      <formula>AND($J$8&gt;=1,$J$8&lt;8)</formula>
    </cfRule>
  </conditionalFormatting>
  <conditionalFormatting sqref="P21:Q21">
    <cfRule type="expression" dxfId="13" priority="2" stopIfTrue="1">
      <formula>AND($J$8&gt;=8,$J$8&lt;15)</formula>
    </cfRule>
  </conditionalFormatting>
  <conditionalFormatting sqref="P24:Q24">
    <cfRule type="expression" dxfId="12"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1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1"/>
  <dimension ref="A1:AN168"/>
  <sheetViews>
    <sheetView view="pageBreakPreview" topLeftCell="A16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B1" s="298"/>
      <c r="AA1" s="1" t="s">
        <v>370</v>
      </c>
    </row>
    <row r="2" spans="1:29" ht="9" customHeight="1"/>
    <row r="3" spans="1:29" ht="18.75" customHeight="1">
      <c r="A3" s="851" t="s">
        <v>371</v>
      </c>
      <c r="B3" s="851"/>
      <c r="C3" s="851"/>
      <c r="D3" s="851"/>
      <c r="E3" s="851"/>
      <c r="F3" s="851"/>
      <c r="G3" s="851"/>
      <c r="H3" s="851"/>
      <c r="I3" s="851"/>
      <c r="J3" s="851"/>
      <c r="K3" s="851"/>
      <c r="L3" s="851"/>
      <c r="M3" s="851"/>
      <c r="N3" s="851"/>
      <c r="O3" s="851"/>
      <c r="P3" s="851"/>
      <c r="Q3" s="851"/>
      <c r="R3" s="851"/>
      <c r="S3" s="851"/>
      <c r="T3" s="851"/>
      <c r="U3" s="851"/>
      <c r="V3" s="851"/>
      <c r="W3" s="851"/>
      <c r="X3" s="851"/>
      <c r="Y3" s="851"/>
      <c r="AA3" s="1" t="s">
        <v>183</v>
      </c>
    </row>
    <row r="4" spans="1:29" ht="9" customHeight="1"/>
    <row r="5" spans="1:29" ht="18.75" customHeight="1">
      <c r="L5" s="10"/>
      <c r="N5" s="73" t="s">
        <v>372</v>
      </c>
    </row>
    <row r="6" spans="1:29" ht="18.75" customHeight="1">
      <c r="N6" s="1256"/>
      <c r="O6" s="1256"/>
      <c r="P6" s="1256"/>
      <c r="Q6" s="1256"/>
      <c r="R6" s="1256"/>
      <c r="S6" s="1256"/>
      <c r="T6" s="1256"/>
      <c r="U6" s="1256"/>
      <c r="V6" s="1256"/>
      <c r="W6" s="1256"/>
      <c r="X6" s="1256"/>
      <c r="Y6" s="1256"/>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50" t="s">
        <v>375</v>
      </c>
      <c r="C8" s="850"/>
      <c r="D8" s="850"/>
      <c r="E8" s="850"/>
      <c r="F8" s="850"/>
      <c r="G8" s="850"/>
      <c r="H8" s="850"/>
      <c r="I8" s="850"/>
      <c r="J8" s="850"/>
      <c r="K8" s="850"/>
      <c r="L8" s="850"/>
      <c r="M8" s="850"/>
      <c r="N8" s="850"/>
      <c r="O8" s="850"/>
      <c r="P8" s="850"/>
      <c r="Q8" s="850"/>
      <c r="R8" s="850"/>
      <c r="S8" s="850"/>
      <c r="T8" s="850"/>
      <c r="U8" s="850"/>
      <c r="V8" s="850"/>
      <c r="W8" s="850"/>
      <c r="X8" s="850"/>
      <c r="Y8" s="850"/>
    </row>
    <row r="9" spans="1:29" ht="18.75" customHeight="1">
      <c r="B9" s="850"/>
      <c r="C9" s="850"/>
      <c r="D9" s="850"/>
      <c r="E9" s="850"/>
      <c r="F9" s="850"/>
      <c r="G9" s="850"/>
      <c r="H9" s="850"/>
      <c r="I9" s="850"/>
      <c r="J9" s="850"/>
      <c r="K9" s="850"/>
      <c r="L9" s="850"/>
      <c r="M9" s="850"/>
      <c r="N9" s="850"/>
      <c r="O9" s="850"/>
      <c r="P9" s="850"/>
      <c r="Q9" s="850"/>
      <c r="R9" s="850"/>
      <c r="S9" s="850"/>
      <c r="T9" s="850"/>
      <c r="U9" s="850"/>
      <c r="V9" s="850"/>
      <c r="W9" s="850"/>
      <c r="X9" s="850"/>
      <c r="Y9" s="850"/>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377</v>
      </c>
      <c r="AC12" s="1" t="s">
        <v>525</v>
      </c>
    </row>
    <row r="13" spans="1:29" ht="15" customHeight="1">
      <c r="B13" s="1233" t="s">
        <v>378</v>
      </c>
      <c r="C13" s="1234"/>
      <c r="D13" s="1234"/>
      <c r="E13" s="1234"/>
      <c r="F13" s="1234"/>
      <c r="G13" s="1234"/>
      <c r="H13" s="1234"/>
      <c r="I13" s="1234"/>
      <c r="J13" s="1234"/>
      <c r="K13" s="1234"/>
      <c r="L13" s="1235"/>
      <c r="M13" s="1239" t="s">
        <v>379</v>
      </c>
      <c r="N13" s="1240"/>
      <c r="O13" s="1240"/>
      <c r="P13" s="1240"/>
      <c r="Q13" s="1240"/>
      <c r="R13" s="1240"/>
      <c r="S13" s="1240"/>
      <c r="T13" s="1240"/>
      <c r="U13" s="1240"/>
      <c r="V13" s="1240"/>
      <c r="W13" s="1240"/>
      <c r="X13" s="1240"/>
      <c r="Y13" s="1241"/>
    </row>
    <row r="14" spans="1:29" ht="15" customHeight="1">
      <c r="B14" s="1236"/>
      <c r="C14" s="1237"/>
      <c r="D14" s="1237"/>
      <c r="E14" s="1237"/>
      <c r="F14" s="1237"/>
      <c r="G14" s="1237"/>
      <c r="H14" s="1237"/>
      <c r="I14" s="1237"/>
      <c r="J14" s="1237"/>
      <c r="K14" s="1237"/>
      <c r="L14" s="1238"/>
      <c r="M14" s="1239" t="s">
        <v>380</v>
      </c>
      <c r="N14" s="1240"/>
      <c r="O14" s="1240"/>
      <c r="P14" s="1241"/>
      <c r="Q14" s="1239" t="s">
        <v>381</v>
      </c>
      <c r="R14" s="1240"/>
      <c r="S14" s="1240"/>
      <c r="T14" s="1241"/>
      <c r="U14" s="1239" t="s">
        <v>382</v>
      </c>
      <c r="V14" s="1240"/>
      <c r="W14" s="1240"/>
      <c r="X14" s="1240"/>
      <c r="Y14" s="1241"/>
    </row>
    <row r="15" spans="1:29" ht="15" customHeight="1">
      <c r="B15" s="74" t="s">
        <v>383</v>
      </c>
      <c r="C15" s="53"/>
      <c r="D15" s="53"/>
      <c r="E15" s="53"/>
      <c r="F15" s="53"/>
      <c r="G15" s="53"/>
      <c r="H15" s="53"/>
      <c r="I15" s="53"/>
      <c r="J15" s="53"/>
      <c r="K15" s="53"/>
      <c r="L15" s="53"/>
      <c r="M15" s="1253"/>
      <c r="N15" s="1254"/>
      <c r="O15" s="1254"/>
      <c r="P15" s="148" t="s">
        <v>384</v>
      </c>
      <c r="Q15" s="1253"/>
      <c r="R15" s="1254"/>
      <c r="S15" s="1254"/>
      <c r="T15" s="23" t="s">
        <v>384</v>
      </c>
      <c r="U15" s="51" t="s">
        <v>385</v>
      </c>
      <c r="V15" s="1255">
        <f>SUM(M15+Q15)</f>
        <v>0</v>
      </c>
      <c r="W15" s="1255"/>
      <c r="X15" s="1255"/>
      <c r="Y15" s="23" t="s">
        <v>386</v>
      </c>
    </row>
    <row r="16" spans="1:29" ht="15" customHeight="1">
      <c r="B16" s="74" t="s">
        <v>387</v>
      </c>
      <c r="C16" s="53"/>
      <c r="D16" s="53"/>
      <c r="E16" s="53"/>
      <c r="F16" s="53"/>
      <c r="G16" s="53"/>
      <c r="H16" s="53"/>
      <c r="I16" s="53"/>
      <c r="J16" s="53"/>
      <c r="K16" s="53"/>
      <c r="L16" s="53"/>
      <c r="M16" s="1253"/>
      <c r="N16" s="1254"/>
      <c r="O16" s="1254"/>
      <c r="P16" s="148" t="s">
        <v>384</v>
      </c>
      <c r="Q16" s="1253"/>
      <c r="R16" s="1254"/>
      <c r="S16" s="1254"/>
      <c r="T16" s="23" t="s">
        <v>384</v>
      </c>
      <c r="U16" s="149"/>
      <c r="V16" s="1255">
        <f>SUM(M16+Q16)</f>
        <v>0</v>
      </c>
      <c r="W16" s="1255"/>
      <c r="X16" s="1255"/>
      <c r="Y16" s="23" t="s">
        <v>386</v>
      </c>
    </row>
    <row r="17" spans="1:25" ht="15" customHeight="1">
      <c r="B17" s="74" t="s">
        <v>388</v>
      </c>
      <c r="C17" s="53"/>
      <c r="D17" s="53"/>
      <c r="E17" s="53"/>
      <c r="F17" s="53"/>
      <c r="G17" s="53"/>
      <c r="H17" s="53"/>
      <c r="I17" s="53"/>
      <c r="J17" s="53"/>
      <c r="K17" s="53"/>
      <c r="L17" s="53"/>
      <c r="M17" s="1257">
        <f>SUM(M15:O16)</f>
        <v>0</v>
      </c>
      <c r="N17" s="1255"/>
      <c r="O17" s="1255"/>
      <c r="P17" s="148" t="s">
        <v>384</v>
      </c>
      <c r="Q17" s="1258">
        <f>SUM(Q15:S16)</f>
        <v>0</v>
      </c>
      <c r="R17" s="1259"/>
      <c r="S17" s="1259"/>
      <c r="T17" s="150" t="s">
        <v>384</v>
      </c>
      <c r="U17" s="151" t="s">
        <v>389</v>
      </c>
      <c r="V17" s="1259">
        <f>SUM(V15:X16)</f>
        <v>0</v>
      </c>
      <c r="W17" s="1259"/>
      <c r="X17" s="1259"/>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70" t="s">
        <v>391</v>
      </c>
      <c r="C19" s="1209"/>
      <c r="D19" s="1209"/>
      <c r="E19" s="1209"/>
      <c r="F19" s="1209"/>
      <c r="G19" s="1209"/>
      <c r="H19" s="1209"/>
      <c r="I19" s="1209"/>
      <c r="J19" s="1209"/>
      <c r="K19" s="1209"/>
      <c r="L19" s="1209"/>
      <c r="M19" s="1209"/>
      <c r="N19" s="1209"/>
      <c r="O19" s="1209"/>
      <c r="P19" s="1209"/>
      <c r="Q19" s="1209"/>
      <c r="R19" s="1209"/>
      <c r="S19" s="1209"/>
      <c r="T19" s="1209"/>
      <c r="U19" s="1209"/>
      <c r="V19" s="1209"/>
      <c r="W19" s="1209"/>
      <c r="X19" s="1209"/>
      <c r="Y19" s="1209"/>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248">
        <f>M17</f>
        <v>0</v>
      </c>
      <c r="K24" s="1249"/>
      <c r="L24" s="1249"/>
      <c r="M24" s="1249"/>
      <c r="N24" s="57" t="s">
        <v>386</v>
      </c>
      <c r="O24" s="74" t="s">
        <v>396</v>
      </c>
      <c r="P24" s="53"/>
      <c r="Q24" s="53"/>
      <c r="R24" s="57"/>
      <c r="S24" s="94" t="s">
        <v>397</v>
      </c>
      <c r="T24" s="1244">
        <f>ROUND(J24/12,3)</f>
        <v>0</v>
      </c>
      <c r="U24" s="1244"/>
      <c r="V24" s="1244"/>
      <c r="W24" s="1244"/>
      <c r="X24" s="1244"/>
      <c r="Y24" s="57" t="s">
        <v>386</v>
      </c>
    </row>
    <row r="25" spans="1:25" ht="15" customHeight="1">
      <c r="B25" s="74" t="s">
        <v>398</v>
      </c>
      <c r="C25" s="75"/>
      <c r="D25" s="75"/>
      <c r="E25" s="75"/>
      <c r="F25" s="75"/>
      <c r="G25" s="75"/>
      <c r="H25" s="75"/>
      <c r="I25" s="76"/>
      <c r="J25" s="1248">
        <f>Q17</f>
        <v>0</v>
      </c>
      <c r="K25" s="1249"/>
      <c r="L25" s="1249"/>
      <c r="M25" s="1249"/>
      <c r="N25" s="57" t="s">
        <v>386</v>
      </c>
      <c r="O25" s="74" t="s">
        <v>396</v>
      </c>
      <c r="P25" s="53"/>
      <c r="Q25" s="53"/>
      <c r="R25" s="57"/>
      <c r="S25" s="94" t="s">
        <v>399</v>
      </c>
      <c r="T25" s="1244">
        <f>ROUND(J25/12,3)</f>
        <v>0</v>
      </c>
      <c r="U25" s="1244"/>
      <c r="V25" s="1244"/>
      <c r="W25" s="1244"/>
      <c r="X25" s="1244"/>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250">
        <f>SUM(T24:X25)</f>
        <v>0</v>
      </c>
      <c r="V26" s="1251"/>
      <c r="W26" s="1251"/>
      <c r="X26" s="1251"/>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252">
        <f>ROUND(IF(T24=0,IF(J25=0,0,T25),IF(J25=0,T24,(T24+T25)/2)),0)</f>
        <v>0</v>
      </c>
      <c r="V27" s="1243"/>
      <c r="W27" s="1243"/>
      <c r="X27" s="1243"/>
      <c r="Y27" s="57" t="s">
        <v>384</v>
      </c>
    </row>
    <row r="28" spans="1:25" ht="9" customHeight="1"/>
    <row r="29" spans="1:25" ht="15" customHeight="1">
      <c r="B29" s="1" t="s">
        <v>402</v>
      </c>
      <c r="T29" s="19"/>
    </row>
    <row r="30" spans="1:25" ht="15" customHeight="1">
      <c r="B30" s="74" t="s">
        <v>395</v>
      </c>
      <c r="C30" s="75"/>
      <c r="D30" s="75"/>
      <c r="E30" s="75"/>
      <c r="F30" s="75"/>
      <c r="G30" s="75"/>
      <c r="H30" s="75"/>
      <c r="I30" s="76"/>
      <c r="J30" s="1242">
        <f>M15</f>
        <v>0</v>
      </c>
      <c r="K30" s="1243"/>
      <c r="L30" s="1243"/>
      <c r="M30" s="1243"/>
      <c r="N30" s="57" t="s">
        <v>386</v>
      </c>
      <c r="O30" s="74" t="s">
        <v>396</v>
      </c>
      <c r="P30" s="53"/>
      <c r="Q30" s="53"/>
      <c r="R30" s="57"/>
      <c r="S30" s="94" t="s">
        <v>403</v>
      </c>
      <c r="T30" s="1244">
        <f>ROUND(J30/12,3)</f>
        <v>0</v>
      </c>
      <c r="U30" s="1244"/>
      <c r="V30" s="1244"/>
      <c r="W30" s="1244"/>
      <c r="X30" s="1244"/>
      <c r="Y30" s="57" t="s">
        <v>386</v>
      </c>
    </row>
    <row r="31" spans="1:25" ht="15" customHeight="1">
      <c r="B31" s="74" t="s">
        <v>398</v>
      </c>
      <c r="C31" s="75"/>
      <c r="D31" s="75"/>
      <c r="E31" s="75"/>
      <c r="F31" s="75"/>
      <c r="G31" s="75"/>
      <c r="H31" s="75"/>
      <c r="I31" s="76"/>
      <c r="J31" s="1242">
        <f>Q15</f>
        <v>0</v>
      </c>
      <c r="K31" s="1243"/>
      <c r="L31" s="1243"/>
      <c r="M31" s="1243"/>
      <c r="N31" s="57" t="s">
        <v>386</v>
      </c>
      <c r="O31" s="74" t="s">
        <v>396</v>
      </c>
      <c r="P31" s="53"/>
      <c r="Q31" s="53"/>
      <c r="R31" s="57"/>
      <c r="S31" s="94" t="s">
        <v>404</v>
      </c>
      <c r="T31" s="1244">
        <f>ROUND(J31/12,3)</f>
        <v>0</v>
      </c>
      <c r="U31" s="1244"/>
      <c r="V31" s="1244"/>
      <c r="W31" s="1244"/>
      <c r="X31" s="1244"/>
      <c r="Y31" s="57" t="s">
        <v>386</v>
      </c>
    </row>
    <row r="32" spans="1:25" ht="12" customHeight="1">
      <c r="B32" s="1245" t="s">
        <v>405</v>
      </c>
      <c r="C32" s="1245"/>
      <c r="D32" s="1245"/>
      <c r="E32" s="1245"/>
      <c r="F32" s="1245"/>
      <c r="G32" s="1245"/>
      <c r="H32" s="1245"/>
      <c r="I32" s="1245"/>
      <c r="J32" s="1245"/>
      <c r="K32" s="1245"/>
      <c r="L32" s="1245"/>
      <c r="M32" s="1245"/>
      <c r="N32" s="1245"/>
      <c r="O32" s="1245"/>
      <c r="P32" s="1245"/>
      <c r="Q32" s="1245"/>
      <c r="R32" s="1245"/>
      <c r="S32" s="1245"/>
      <c r="T32" s="1245"/>
      <c r="U32" s="1245"/>
      <c r="V32" s="1245"/>
      <c r="W32" s="1245"/>
      <c r="X32" s="1245"/>
      <c r="Y32" s="1245"/>
    </row>
    <row r="33" spans="1:25" ht="12" customHeight="1">
      <c r="B33" s="1103"/>
      <c r="C33" s="1103"/>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row>
    <row r="34" spans="1:25" ht="12" customHeight="1">
      <c r="B34" s="1246" t="s">
        <v>406</v>
      </c>
      <c r="C34" s="1246"/>
      <c r="D34" s="1246"/>
      <c r="E34" s="1246"/>
      <c r="F34" s="1246"/>
      <c r="G34" s="1246"/>
      <c r="H34" s="1246"/>
      <c r="I34" s="1246"/>
      <c r="J34" s="1246"/>
      <c r="K34" s="1246"/>
      <c r="L34" s="1246"/>
      <c r="M34" s="1246"/>
      <c r="N34" s="1246"/>
      <c r="O34" s="1246"/>
      <c r="P34" s="1246"/>
      <c r="Q34" s="1246"/>
      <c r="R34" s="1246"/>
      <c r="S34" s="1246"/>
      <c r="T34" s="1246"/>
      <c r="U34" s="1246"/>
      <c r="V34" s="1246"/>
      <c r="W34" s="1246"/>
      <c r="X34" s="1246"/>
      <c r="Y34" s="1246"/>
    </row>
    <row r="35" spans="1:25" ht="12" customHeight="1">
      <c r="B35" s="1247"/>
      <c r="C35" s="1247"/>
      <c r="D35" s="1247"/>
      <c r="E35" s="1247"/>
      <c r="F35" s="1247"/>
      <c r="G35" s="1247"/>
      <c r="H35" s="1247"/>
      <c r="I35" s="1247"/>
      <c r="J35" s="1247"/>
      <c r="K35" s="1247"/>
      <c r="L35" s="1247"/>
      <c r="M35" s="1247"/>
      <c r="N35" s="1247"/>
      <c r="O35" s="1247"/>
      <c r="P35" s="1247"/>
      <c r="Q35" s="1247"/>
      <c r="R35" s="1247"/>
      <c r="S35" s="1247"/>
      <c r="T35" s="1247"/>
      <c r="U35" s="1247"/>
      <c r="V35" s="1247"/>
      <c r="W35" s="1247"/>
      <c r="X35" s="1247"/>
      <c r="Y35" s="1247"/>
    </row>
    <row r="36" spans="1:25" ht="9" customHeight="1">
      <c r="A36" s="73"/>
    </row>
    <row r="37" spans="1:25" ht="15" customHeight="1">
      <c r="A37" s="1" t="s">
        <v>407</v>
      </c>
    </row>
    <row r="38" spans="1:25" ht="15" customHeight="1">
      <c r="B38" s="74" t="s">
        <v>408</v>
      </c>
      <c r="C38" s="75"/>
      <c r="D38" s="75"/>
      <c r="E38" s="75"/>
      <c r="F38" s="75"/>
      <c r="G38" s="75"/>
      <c r="H38" s="75"/>
      <c r="I38" s="76"/>
      <c r="J38" s="1224"/>
      <c r="K38" s="1225"/>
      <c r="L38" s="1225"/>
      <c r="M38" s="1225"/>
      <c r="N38" s="57" t="s">
        <v>386</v>
      </c>
      <c r="O38" s="77" t="s">
        <v>409</v>
      </c>
      <c r="P38" s="53"/>
      <c r="Q38" s="53"/>
      <c r="R38" s="53"/>
      <c r="S38" s="133"/>
      <c r="T38" s="78"/>
      <c r="U38" s="1226"/>
      <c r="V38" s="1227"/>
      <c r="W38" s="1227"/>
      <c r="X38" s="1227"/>
      <c r="Y38" s="57" t="s">
        <v>386</v>
      </c>
    </row>
    <row r="39" spans="1:25" ht="15" customHeight="1">
      <c r="B39" s="74" t="s">
        <v>410</v>
      </c>
      <c r="C39" s="75"/>
      <c r="D39" s="75"/>
      <c r="E39" s="75"/>
      <c r="F39" s="75"/>
      <c r="G39" s="75"/>
      <c r="H39" s="75"/>
      <c r="I39" s="76"/>
      <c r="J39" s="1224"/>
      <c r="K39" s="1225"/>
      <c r="L39" s="1225"/>
      <c r="M39" s="1225"/>
      <c r="N39" s="57" t="s">
        <v>386</v>
      </c>
      <c r="O39" s="77" t="s">
        <v>411</v>
      </c>
      <c r="P39" s="53"/>
      <c r="Q39" s="53"/>
      <c r="R39" s="53"/>
      <c r="S39" s="133"/>
      <c r="T39" s="78"/>
      <c r="U39" s="1226"/>
      <c r="V39" s="1227"/>
      <c r="W39" s="1227"/>
      <c r="X39" s="1227"/>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228">
        <f>SUM(U38:X39)</f>
        <v>0</v>
      </c>
      <c r="V40" s="1229"/>
      <c r="W40" s="1229"/>
      <c r="X40" s="1229"/>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230" t="e">
        <f>ROUNDDOWN(U40/(J38+J39),3)</f>
        <v>#DIV/0!</v>
      </c>
      <c r="V41" s="1231"/>
      <c r="W41" s="1231"/>
      <c r="X41" s="1231"/>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232" t="s">
        <v>413</v>
      </c>
      <c r="C43" s="1232"/>
      <c r="D43" s="1232"/>
      <c r="E43" s="1232"/>
      <c r="F43" s="1232"/>
      <c r="G43" s="1232"/>
      <c r="H43" s="1232"/>
      <c r="I43" s="1232"/>
      <c r="J43" s="1232"/>
      <c r="K43" s="1232"/>
      <c r="L43" s="1232"/>
      <c r="M43" s="1232"/>
      <c r="N43" s="1232"/>
      <c r="O43" s="1232"/>
      <c r="P43" s="1232"/>
      <c r="Q43" s="1232"/>
      <c r="R43" s="1232"/>
      <c r="S43" s="1232"/>
      <c r="T43" s="1232"/>
      <c r="U43" s="1232"/>
      <c r="V43" s="1232"/>
      <c r="W43" s="1232"/>
      <c r="X43" s="1232"/>
      <c r="Y43" s="1232"/>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233" t="s">
        <v>378</v>
      </c>
      <c r="C46" s="1234"/>
      <c r="D46" s="1234"/>
      <c r="E46" s="1234"/>
      <c r="F46" s="1234"/>
      <c r="G46" s="1234"/>
      <c r="H46" s="1234"/>
      <c r="I46" s="1234"/>
      <c r="J46" s="1234"/>
      <c r="K46" s="1234"/>
      <c r="L46" s="1235"/>
      <c r="M46" s="1239" t="s">
        <v>379</v>
      </c>
      <c r="N46" s="1240"/>
      <c r="O46" s="1240"/>
      <c r="P46" s="1240"/>
      <c r="Q46" s="1240"/>
      <c r="R46" s="1240"/>
      <c r="S46" s="1240"/>
      <c r="T46" s="1240"/>
      <c r="U46" s="1240"/>
      <c r="V46" s="1240"/>
      <c r="W46" s="1240"/>
      <c r="X46" s="1240"/>
      <c r="Y46" s="1241"/>
    </row>
    <row r="47" spans="1:25" ht="15" customHeight="1">
      <c r="B47" s="1236"/>
      <c r="C47" s="1237"/>
      <c r="D47" s="1237"/>
      <c r="E47" s="1237"/>
      <c r="F47" s="1237"/>
      <c r="G47" s="1237"/>
      <c r="H47" s="1237"/>
      <c r="I47" s="1237"/>
      <c r="J47" s="1237"/>
      <c r="K47" s="1237"/>
      <c r="L47" s="1238"/>
      <c r="M47" s="1239" t="s">
        <v>380</v>
      </c>
      <c r="N47" s="1240"/>
      <c r="O47" s="1240"/>
      <c r="P47" s="1241"/>
      <c r="Q47" s="1239" t="s">
        <v>381</v>
      </c>
      <c r="R47" s="1240"/>
      <c r="S47" s="1240"/>
      <c r="T47" s="1241"/>
      <c r="U47" s="1239" t="s">
        <v>382</v>
      </c>
      <c r="V47" s="1240"/>
      <c r="W47" s="1240"/>
      <c r="X47" s="1240"/>
      <c r="Y47" s="1241"/>
    </row>
    <row r="48" spans="1:25" ht="15" customHeight="1">
      <c r="B48" s="61" t="s">
        <v>383</v>
      </c>
      <c r="C48" s="62"/>
      <c r="D48" s="62"/>
      <c r="E48" s="62"/>
      <c r="F48" s="62"/>
      <c r="G48" s="62"/>
      <c r="H48" s="62"/>
      <c r="I48" s="62"/>
      <c r="J48" s="62"/>
      <c r="K48" s="62"/>
      <c r="L48" s="62"/>
      <c r="M48" s="1216">
        <f>M15</f>
        <v>0</v>
      </c>
      <c r="N48" s="1217"/>
      <c r="O48" s="1217"/>
      <c r="P48" s="86" t="s">
        <v>384</v>
      </c>
      <c r="Q48" s="1216">
        <f>Q15</f>
        <v>0</v>
      </c>
      <c r="R48" s="1217"/>
      <c r="S48" s="1217"/>
      <c r="T48" s="87" t="s">
        <v>384</v>
      </c>
      <c r="U48" s="88" t="s">
        <v>385</v>
      </c>
      <c r="V48" s="1217">
        <f>V15</f>
        <v>0</v>
      </c>
      <c r="W48" s="1217"/>
      <c r="X48" s="1217"/>
      <c r="Y48" s="87" t="s">
        <v>386</v>
      </c>
    </row>
    <row r="49" spans="1:25" ht="15" customHeight="1">
      <c r="B49" s="1218" t="s">
        <v>415</v>
      </c>
      <c r="C49" s="1219"/>
      <c r="D49" s="1219"/>
      <c r="E49" s="1219"/>
      <c r="F49" s="1219"/>
      <c r="G49" s="1219"/>
      <c r="H49" s="1219"/>
      <c r="I49" s="1219"/>
      <c r="J49" s="1219"/>
      <c r="K49" s="1219"/>
      <c r="L49" s="1220"/>
      <c r="M49" s="1221"/>
      <c r="N49" s="1222"/>
      <c r="O49" s="1222"/>
      <c r="P49" s="89" t="s">
        <v>384</v>
      </c>
      <c r="Q49" s="1221"/>
      <c r="R49" s="1222"/>
      <c r="S49" s="1222"/>
      <c r="T49" s="90" t="s">
        <v>384</v>
      </c>
      <c r="U49" s="91" t="s">
        <v>416</v>
      </c>
      <c r="V49" s="1223">
        <f>M49+Q49</f>
        <v>0</v>
      </c>
      <c r="W49" s="1223"/>
      <c r="X49" s="1223"/>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70" t="s">
        <v>391</v>
      </c>
      <c r="C51" s="1209"/>
      <c r="D51" s="1209"/>
      <c r="E51" s="1209"/>
      <c r="F51" s="1209"/>
      <c r="G51" s="1209"/>
      <c r="H51" s="1209"/>
      <c r="I51" s="1209"/>
      <c r="J51" s="1209"/>
      <c r="K51" s="1209"/>
      <c r="L51" s="1209"/>
      <c r="M51" s="1209"/>
      <c r="N51" s="1209"/>
      <c r="O51" s="1209"/>
      <c r="P51" s="1209"/>
      <c r="Q51" s="1209"/>
      <c r="R51" s="1209"/>
      <c r="S51" s="1209"/>
      <c r="T51" s="1209"/>
      <c r="U51" s="1209"/>
      <c r="V51" s="1209"/>
      <c r="W51" s="1209"/>
      <c r="X51" s="1209"/>
      <c r="Y51" s="1209"/>
    </row>
    <row r="52" spans="1:25" ht="12" customHeight="1">
      <c r="C52" s="73" t="s">
        <v>392</v>
      </c>
    </row>
    <row r="53" spans="1:25" ht="12" customHeight="1">
      <c r="C53" s="73"/>
    </row>
    <row r="54" spans="1:25" ht="15" customHeight="1">
      <c r="A54" s="1" t="s">
        <v>417</v>
      </c>
    </row>
    <row r="55" spans="1:25" ht="15" customHeight="1">
      <c r="P55" s="93"/>
      <c r="Q55" s="1210" t="s">
        <v>418</v>
      </c>
      <c r="R55" s="1211"/>
      <c r="S55" s="1212"/>
      <c r="T55" s="94" t="s">
        <v>419</v>
      </c>
      <c r="U55" s="1213"/>
      <c r="V55" s="1213"/>
      <c r="W55" s="1213"/>
      <c r="X55" s="1213"/>
      <c r="Y55" s="57" t="s">
        <v>420</v>
      </c>
    </row>
    <row r="56" spans="1:25" ht="15" customHeight="1">
      <c r="Q56" s="19"/>
      <c r="R56" s="19"/>
      <c r="S56" s="19"/>
      <c r="T56" s="19"/>
    </row>
    <row r="57" spans="1:25" ht="15" customHeight="1">
      <c r="A57" s="1" t="s">
        <v>421</v>
      </c>
      <c r="V57" s="1214" t="s">
        <v>422</v>
      </c>
      <c r="W57" s="1214"/>
      <c r="X57" s="1214" t="s">
        <v>423</v>
      </c>
      <c r="Y57" s="1214"/>
    </row>
    <row r="58" spans="1:25" ht="15" customHeight="1">
      <c r="V58" s="1214"/>
      <c r="W58" s="1214"/>
      <c r="X58" s="1214"/>
      <c r="Y58" s="1214"/>
    </row>
    <row r="59" spans="1:25" ht="12" customHeight="1">
      <c r="B59" s="1201" t="s">
        <v>424</v>
      </c>
      <c r="C59" s="1215" t="s">
        <v>425</v>
      </c>
      <c r="D59" s="1215"/>
      <c r="E59" s="1215"/>
      <c r="F59" s="1215"/>
      <c r="G59" s="1215"/>
      <c r="H59" s="1215"/>
      <c r="I59" s="1215"/>
      <c r="J59" s="1215"/>
      <c r="K59" s="1215"/>
      <c r="L59" s="1215"/>
      <c r="M59" s="1215"/>
      <c r="N59" s="1215"/>
      <c r="O59" s="1215"/>
      <c r="P59" s="1215"/>
      <c r="Q59" s="1215"/>
      <c r="R59" s="1215"/>
      <c r="S59" s="1215"/>
      <c r="T59" s="1215"/>
      <c r="U59" s="1215"/>
      <c r="V59" s="1203"/>
      <c r="W59" s="1204"/>
      <c r="X59" s="1203"/>
      <c r="Y59" s="1204"/>
    </row>
    <row r="60" spans="1:25" ht="12" customHeight="1">
      <c r="B60" s="1201"/>
      <c r="C60" s="1215"/>
      <c r="D60" s="1215"/>
      <c r="E60" s="1215"/>
      <c r="F60" s="1215"/>
      <c r="G60" s="1215"/>
      <c r="H60" s="1215"/>
      <c r="I60" s="1215"/>
      <c r="J60" s="1215"/>
      <c r="K60" s="1215"/>
      <c r="L60" s="1215"/>
      <c r="M60" s="1215"/>
      <c r="N60" s="1215"/>
      <c r="O60" s="1215"/>
      <c r="P60" s="1215"/>
      <c r="Q60" s="1215"/>
      <c r="R60" s="1215"/>
      <c r="S60" s="1215"/>
      <c r="T60" s="1215"/>
      <c r="U60" s="1215"/>
      <c r="V60" s="1205"/>
      <c r="W60" s="1206"/>
      <c r="X60" s="1205"/>
      <c r="Y60" s="1206"/>
    </row>
    <row r="61" spans="1:25" ht="12" customHeight="1">
      <c r="B61" s="1201" t="s">
        <v>426</v>
      </c>
      <c r="C61" s="849" t="s">
        <v>427</v>
      </c>
      <c r="D61" s="849"/>
      <c r="E61" s="849"/>
      <c r="F61" s="849"/>
      <c r="G61" s="849"/>
      <c r="H61" s="849"/>
      <c r="I61" s="849"/>
      <c r="J61" s="849"/>
      <c r="K61" s="849"/>
      <c r="L61" s="849"/>
      <c r="M61" s="849"/>
      <c r="N61" s="849"/>
      <c r="O61" s="849"/>
      <c r="P61" s="849"/>
      <c r="Q61" s="849"/>
      <c r="R61" s="849"/>
      <c r="S61" s="849"/>
      <c r="T61" s="849"/>
      <c r="U61" s="1202"/>
      <c r="V61" s="1203"/>
      <c r="W61" s="1204"/>
      <c r="X61" s="1203"/>
      <c r="Y61" s="1204"/>
    </row>
    <row r="62" spans="1:25" ht="12" customHeight="1">
      <c r="B62" s="1201"/>
      <c r="C62" s="849"/>
      <c r="D62" s="849"/>
      <c r="E62" s="849"/>
      <c r="F62" s="849"/>
      <c r="G62" s="849"/>
      <c r="H62" s="849"/>
      <c r="I62" s="849"/>
      <c r="J62" s="849"/>
      <c r="K62" s="849"/>
      <c r="L62" s="849"/>
      <c r="M62" s="849"/>
      <c r="N62" s="849"/>
      <c r="O62" s="849"/>
      <c r="P62" s="849"/>
      <c r="Q62" s="849"/>
      <c r="R62" s="849"/>
      <c r="S62" s="849"/>
      <c r="T62" s="849"/>
      <c r="U62" s="1202"/>
      <c r="V62" s="1205"/>
      <c r="W62" s="1206"/>
      <c r="X62" s="1205"/>
      <c r="Y62" s="1206"/>
    </row>
    <row r="63" spans="1:25" ht="15" customHeight="1">
      <c r="Q63" s="19"/>
      <c r="R63" s="19"/>
      <c r="S63" s="19"/>
      <c r="T63" s="19"/>
    </row>
    <row r="64" spans="1:25" ht="12" customHeight="1">
      <c r="B64" s="153"/>
      <c r="N64" s="28"/>
      <c r="O64" s="28"/>
      <c r="P64" s="28"/>
      <c r="Q64" s="154"/>
      <c r="R64" s="19"/>
      <c r="S64" s="19"/>
      <c r="T64" s="18"/>
    </row>
    <row r="65" spans="1:40" ht="24.9" customHeight="1">
      <c r="A65" s="1119" t="s">
        <v>428</v>
      </c>
      <c r="B65" s="1119"/>
      <c r="C65" s="1119"/>
      <c r="D65" s="1119"/>
      <c r="E65" s="1119"/>
      <c r="F65" s="1119"/>
      <c r="G65" s="1119"/>
      <c r="H65" s="1119"/>
      <c r="I65" s="1119"/>
      <c r="J65" s="1119"/>
      <c r="K65" s="1119"/>
      <c r="L65" s="1119"/>
      <c r="M65" s="1119"/>
      <c r="N65" s="949" t="s">
        <v>429</v>
      </c>
      <c r="O65" s="909"/>
      <c r="P65" s="1178" t="s">
        <v>430</v>
      </c>
      <c r="Q65" s="1179"/>
      <c r="R65" s="1179"/>
      <c r="S65" s="1180"/>
      <c r="T65" s="149" t="s">
        <v>431</v>
      </c>
      <c r="U65" s="1181"/>
      <c r="V65" s="1182"/>
      <c r="W65" s="1182"/>
      <c r="X65" s="1183"/>
      <c r="Y65" s="57" t="s">
        <v>432</v>
      </c>
    </row>
    <row r="66" spans="1:40" ht="24.9" customHeight="1">
      <c r="A66" s="1119"/>
      <c r="B66" s="1119"/>
      <c r="C66" s="1119"/>
      <c r="D66" s="1119"/>
      <c r="E66" s="1119"/>
      <c r="F66" s="1119"/>
      <c r="G66" s="1119"/>
      <c r="H66" s="1119"/>
      <c r="I66" s="1119"/>
      <c r="J66" s="1119"/>
      <c r="K66" s="1119"/>
      <c r="L66" s="1119"/>
      <c r="M66" s="1119"/>
      <c r="N66" s="1207"/>
      <c r="O66" s="1208"/>
      <c r="P66" s="1178" t="s">
        <v>433</v>
      </c>
      <c r="Q66" s="1179"/>
      <c r="R66" s="1179"/>
      <c r="S66" s="1180"/>
      <c r="T66" s="149" t="s">
        <v>434</v>
      </c>
      <c r="U66" s="1181"/>
      <c r="V66" s="1182"/>
      <c r="W66" s="1182"/>
      <c r="X66" s="1183"/>
      <c r="Y66" s="57" t="s">
        <v>420</v>
      </c>
      <c r="AM66" s="155"/>
      <c r="AN66" s="155"/>
    </row>
    <row r="67" spans="1:40" ht="24.9" customHeight="1">
      <c r="A67" s="1119" t="s">
        <v>435</v>
      </c>
      <c r="B67" s="1119"/>
      <c r="C67" s="1119"/>
      <c r="D67" s="1119"/>
      <c r="E67" s="1119"/>
      <c r="F67" s="1119"/>
      <c r="G67" s="1119"/>
      <c r="H67" s="1119"/>
      <c r="I67" s="1119"/>
      <c r="J67" s="1119"/>
      <c r="K67" s="1119"/>
      <c r="L67" s="1119"/>
      <c r="M67" s="1119"/>
      <c r="N67" s="1200" t="s">
        <v>436</v>
      </c>
      <c r="O67" s="1175"/>
      <c r="P67" s="1178" t="s">
        <v>430</v>
      </c>
      <c r="Q67" s="1179"/>
      <c r="R67" s="1179"/>
      <c r="S67" s="1180"/>
      <c r="T67" s="149" t="s">
        <v>437</v>
      </c>
      <c r="U67" s="1181"/>
      <c r="V67" s="1182"/>
      <c r="W67" s="1182"/>
      <c r="X67" s="1183"/>
      <c r="Y67" s="57" t="s">
        <v>432</v>
      </c>
      <c r="AM67" s="155">
        <v>1</v>
      </c>
      <c r="AN67" s="155">
        <v>2</v>
      </c>
    </row>
    <row r="68" spans="1:40" ht="24.9" customHeight="1">
      <c r="A68" s="1119"/>
      <c r="B68" s="1119"/>
      <c r="C68" s="1119"/>
      <c r="D68" s="1119"/>
      <c r="E68" s="1119"/>
      <c r="F68" s="1119"/>
      <c r="G68" s="1119"/>
      <c r="H68" s="1119"/>
      <c r="I68" s="1119"/>
      <c r="J68" s="1119"/>
      <c r="K68" s="1119"/>
      <c r="L68" s="1119"/>
      <c r="M68" s="1119"/>
      <c r="N68" s="950"/>
      <c r="O68" s="910"/>
      <c r="P68" s="1178" t="s">
        <v>433</v>
      </c>
      <c r="Q68" s="1179"/>
      <c r="R68" s="1179"/>
      <c r="S68" s="1180"/>
      <c r="T68" s="149" t="s">
        <v>438</v>
      </c>
      <c r="U68" s="1181"/>
      <c r="V68" s="1182"/>
      <c r="W68" s="1182"/>
      <c r="X68" s="1183"/>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19" t="s">
        <v>439</v>
      </c>
      <c r="B70" s="1119"/>
      <c r="C70" s="1119"/>
      <c r="D70" s="1119"/>
      <c r="E70" s="1119"/>
      <c r="F70" s="1119"/>
      <c r="G70" s="1119"/>
      <c r="H70" s="1119"/>
      <c r="I70" s="1119"/>
      <c r="J70" s="1119"/>
      <c r="K70" s="1119"/>
      <c r="L70" s="1119"/>
      <c r="M70" s="1119"/>
      <c r="N70" s="1190" t="s">
        <v>429</v>
      </c>
      <c r="O70" s="1191"/>
      <c r="P70" s="1194" t="s">
        <v>430</v>
      </c>
      <c r="Q70" s="1195"/>
      <c r="R70" s="1195"/>
      <c r="S70" s="1196"/>
      <c r="T70" s="156" t="s">
        <v>440</v>
      </c>
      <c r="U70" s="1197"/>
      <c r="V70" s="1198"/>
      <c r="W70" s="1198"/>
      <c r="X70" s="1199"/>
      <c r="Y70" s="157" t="s">
        <v>432</v>
      </c>
      <c r="AM70" s="155">
        <v>4</v>
      </c>
    </row>
    <row r="71" spans="1:40" ht="24.9" customHeight="1">
      <c r="A71" s="1119"/>
      <c r="B71" s="1119"/>
      <c r="C71" s="1119"/>
      <c r="D71" s="1119"/>
      <c r="E71" s="1119"/>
      <c r="F71" s="1119"/>
      <c r="G71" s="1119"/>
      <c r="H71" s="1119"/>
      <c r="I71" s="1119"/>
      <c r="J71" s="1119"/>
      <c r="K71" s="1119"/>
      <c r="L71" s="1119"/>
      <c r="M71" s="1119"/>
      <c r="N71" s="1192"/>
      <c r="O71" s="1193"/>
      <c r="P71" s="1178" t="s">
        <v>433</v>
      </c>
      <c r="Q71" s="1179"/>
      <c r="R71" s="1179"/>
      <c r="S71" s="1180"/>
      <c r="T71" s="149" t="s">
        <v>441</v>
      </c>
      <c r="U71" s="1181"/>
      <c r="V71" s="1182"/>
      <c r="W71" s="1182"/>
      <c r="X71" s="1183"/>
      <c r="Y71" s="158" t="s">
        <v>420</v>
      </c>
      <c r="AM71" s="155">
        <v>5</v>
      </c>
    </row>
    <row r="72" spans="1:40" ht="24.9" customHeight="1">
      <c r="A72" s="1119" t="s">
        <v>442</v>
      </c>
      <c r="B72" s="1119"/>
      <c r="C72" s="1119"/>
      <c r="D72" s="1119"/>
      <c r="E72" s="1119"/>
      <c r="F72" s="1119"/>
      <c r="G72" s="1119"/>
      <c r="H72" s="1119"/>
      <c r="I72" s="1119"/>
      <c r="J72" s="1119"/>
      <c r="K72" s="1119"/>
      <c r="L72" s="1119"/>
      <c r="M72" s="1119"/>
      <c r="N72" s="1174" t="s">
        <v>436</v>
      </c>
      <c r="O72" s="1175"/>
      <c r="P72" s="1178" t="s">
        <v>430</v>
      </c>
      <c r="Q72" s="1179"/>
      <c r="R72" s="1179"/>
      <c r="S72" s="1180"/>
      <c r="T72" s="149" t="s">
        <v>443</v>
      </c>
      <c r="U72" s="1181"/>
      <c r="V72" s="1182"/>
      <c r="W72" s="1182"/>
      <c r="X72" s="1183"/>
      <c r="Y72" s="158" t="s">
        <v>432</v>
      </c>
    </row>
    <row r="73" spans="1:40" ht="24.9" customHeight="1">
      <c r="A73" s="1119"/>
      <c r="B73" s="1119"/>
      <c r="C73" s="1119"/>
      <c r="D73" s="1119"/>
      <c r="E73" s="1119"/>
      <c r="F73" s="1119"/>
      <c r="G73" s="1119"/>
      <c r="H73" s="1119"/>
      <c r="I73" s="1119"/>
      <c r="J73" s="1119"/>
      <c r="K73" s="1119"/>
      <c r="L73" s="1119"/>
      <c r="M73" s="1119"/>
      <c r="N73" s="1176"/>
      <c r="O73" s="1177"/>
      <c r="P73" s="1184" t="s">
        <v>433</v>
      </c>
      <c r="Q73" s="1185"/>
      <c r="R73" s="1185"/>
      <c r="S73" s="1186"/>
      <c r="T73" s="159" t="s">
        <v>444</v>
      </c>
      <c r="U73" s="1187"/>
      <c r="V73" s="1188"/>
      <c r="W73" s="1188"/>
      <c r="X73" s="1189"/>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70" t="s">
        <v>447</v>
      </c>
      <c r="I77" s="1170"/>
      <c r="J77" s="1170"/>
      <c r="K77" s="1170"/>
      <c r="L77" s="1170"/>
      <c r="M77" s="1170"/>
      <c r="N77" s="1170"/>
      <c r="O77" s="1170"/>
      <c r="P77" s="1170"/>
      <c r="Q77" s="1170"/>
      <c r="R77" s="1170"/>
      <c r="S77" s="1170"/>
      <c r="T77" s="1170"/>
      <c r="U77" s="1170"/>
      <c r="V77" s="1170"/>
      <c r="W77" s="1170"/>
      <c r="X77" s="1170"/>
      <c r="Y77" s="1171"/>
    </row>
    <row r="78" spans="1:40" ht="15" customHeight="1">
      <c r="B78" s="2"/>
      <c r="C78" s="1" t="s">
        <v>448</v>
      </c>
      <c r="I78" s="1172" t="s">
        <v>449</v>
      </c>
      <c r="J78" s="1173"/>
      <c r="K78" s="161">
        <v>2</v>
      </c>
      <c r="L78" s="1" t="s">
        <v>450</v>
      </c>
      <c r="N78" s="161">
        <v>2</v>
      </c>
      <c r="O78" s="1" t="s">
        <v>451</v>
      </c>
      <c r="T78" s="8" t="s">
        <v>452</v>
      </c>
      <c r="U78" s="1137" t="e">
        <f>U79+U114</f>
        <v>#VALUE!</v>
      </c>
      <c r="V78" s="1137"/>
      <c r="W78" s="1137"/>
      <c r="X78" s="1137"/>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37" t="e">
        <f>IF(OR(AB80="20人未満",$C$123=1),(E81*Q81)+(E83*Q83)+(E85*Q85)+(E87*Q87)+(E89*Q89)+(E92*Q92)+(E95*0.5*Q95),(E98*Q98)+(E100*Q100)+(E102*Q102)+(E104*Q104)+(E106*Q106)+(E109*Q109)+(E112*0.5*Q112))</f>
        <v>#VALUE!</v>
      </c>
      <c r="V79" s="1137"/>
      <c r="W79" s="1137"/>
      <c r="X79" s="1137"/>
      <c r="Y79" s="9" t="s">
        <v>191</v>
      </c>
    </row>
    <row r="80" spans="1:40" ht="30" customHeight="1">
      <c r="B80" s="1167" t="s">
        <v>455</v>
      </c>
      <c r="C80" s="850"/>
      <c r="D80" s="850"/>
      <c r="E80" s="850"/>
      <c r="F80" s="850"/>
      <c r="G80" s="850"/>
      <c r="H80" s="850"/>
      <c r="I80" s="850"/>
      <c r="J80" s="850"/>
      <c r="K80" s="850"/>
      <c r="L80" s="850"/>
      <c r="M80" s="850"/>
      <c r="N80" s="850"/>
      <c r="O80" s="850"/>
      <c r="P80" s="850"/>
      <c r="Q80" s="850"/>
      <c r="R80" s="850"/>
      <c r="S80" s="1168"/>
      <c r="T80" s="8"/>
      <c r="U80" s="163"/>
      <c r="V80" s="163"/>
      <c r="W80" s="163"/>
      <c r="X80" s="163"/>
      <c r="Y80" s="9"/>
      <c r="AB80" s="162" t="str">
        <f>IF(N163="","未入力",IF(N163&gt;=20,"20人以上","20人未満"))</f>
        <v>未入力</v>
      </c>
    </row>
    <row r="81" spans="2:30" ht="32.25" customHeight="1">
      <c r="B81" s="1164" t="s">
        <v>456</v>
      </c>
      <c r="C81" s="856"/>
      <c r="D81" s="18" t="s">
        <v>457</v>
      </c>
      <c r="E81" s="1165"/>
      <c r="F81" s="1138"/>
      <c r="G81" s="1138"/>
      <c r="H81" s="1" t="s">
        <v>458</v>
      </c>
      <c r="K81" s="19" t="s">
        <v>195</v>
      </c>
      <c r="M81" s="1162" t="s">
        <v>459</v>
      </c>
      <c r="N81" s="1162"/>
      <c r="O81" s="1162"/>
      <c r="P81" s="1162"/>
      <c r="Q81" s="1139" t="str">
        <f>IF(OR($AB$80="20人未満",$C$123=1),IF($K$78=1,$V$15,0)+IF($K$78=2,$V$15,0),"")</f>
        <v/>
      </c>
      <c r="R81" s="1139"/>
      <c r="S81" s="1" t="s">
        <v>386</v>
      </c>
      <c r="T81" s="8"/>
      <c r="U81" s="163"/>
      <c r="V81" s="163"/>
      <c r="W81" s="163"/>
      <c r="X81" s="163"/>
      <c r="Y81" s="9"/>
    </row>
    <row r="82" spans="2:30" ht="9" customHeight="1">
      <c r="B82" s="24"/>
      <c r="C82" s="15"/>
      <c r="D82" s="18"/>
      <c r="E82" s="29"/>
      <c r="F82" s="29"/>
      <c r="G82" s="29"/>
      <c r="K82" s="19"/>
      <c r="M82" s="20"/>
      <c r="N82" s="20"/>
      <c r="O82" s="20"/>
      <c r="P82" s="20"/>
      <c r="Q82" s="138"/>
      <c r="R82" s="138"/>
      <c r="T82" s="8"/>
      <c r="U82" s="163"/>
      <c r="V82" s="163"/>
      <c r="W82" s="163"/>
      <c r="X82" s="163"/>
      <c r="Y82" s="9"/>
    </row>
    <row r="83" spans="2:30" ht="27.75" customHeight="1">
      <c r="B83" s="1161" t="s">
        <v>460</v>
      </c>
      <c r="C83" s="856"/>
      <c r="D83" s="18" t="s">
        <v>457</v>
      </c>
      <c r="E83" s="1165"/>
      <c r="F83" s="1138"/>
      <c r="G83" s="1138"/>
      <c r="H83" s="1" t="s">
        <v>458</v>
      </c>
      <c r="K83" s="19" t="s">
        <v>195</v>
      </c>
      <c r="M83" s="1162" t="s">
        <v>459</v>
      </c>
      <c r="N83" s="1162"/>
      <c r="O83" s="1162"/>
      <c r="P83" s="1162"/>
      <c r="Q83" s="1139" t="str">
        <f>IF(OR($AB$80="20人未満",$C$123=1),IF($K$78=3,$V$15,0),"")</f>
        <v/>
      </c>
      <c r="R83" s="1139"/>
      <c r="S83" s="1" t="s">
        <v>386</v>
      </c>
      <c r="T83" s="8"/>
      <c r="U83" s="163"/>
      <c r="V83" s="163"/>
      <c r="W83" s="163"/>
      <c r="X83" s="163"/>
      <c r="Y83" s="9"/>
    </row>
    <row r="84" spans="2:30" ht="18" customHeight="1">
      <c r="B84" s="25"/>
      <c r="C84" s="26"/>
      <c r="D84" s="18"/>
      <c r="E84" s="134"/>
      <c r="F84" s="29"/>
      <c r="G84" s="29"/>
      <c r="K84" s="19"/>
      <c r="Q84" s="138"/>
      <c r="R84" s="138"/>
      <c r="T84" s="8"/>
      <c r="U84" s="163"/>
      <c r="V84" s="163"/>
      <c r="W84" s="163"/>
      <c r="X84" s="163"/>
      <c r="Y84" s="9"/>
    </row>
    <row r="85" spans="2:30" ht="18" customHeight="1">
      <c r="B85" s="1161" t="s">
        <v>461</v>
      </c>
      <c r="C85" s="856"/>
      <c r="D85" s="18" t="s">
        <v>457</v>
      </c>
      <c r="E85" s="1138"/>
      <c r="F85" s="1138"/>
      <c r="G85" s="1138"/>
      <c r="H85" s="1" t="s">
        <v>458</v>
      </c>
      <c r="K85" s="19" t="s">
        <v>195</v>
      </c>
      <c r="M85" s="1162" t="s">
        <v>459</v>
      </c>
      <c r="N85" s="1162"/>
      <c r="O85" s="1162"/>
      <c r="P85" s="1162"/>
      <c r="Q85" s="1139" t="str">
        <f>IF(OR($AB$80="20人未満",$C$123=1),IF($K$78=4,$V$15,0),"")</f>
        <v/>
      </c>
      <c r="R85" s="1139"/>
      <c r="S85" s="1" t="s">
        <v>386</v>
      </c>
      <c r="T85" s="8"/>
      <c r="U85" s="163"/>
      <c r="V85" s="163"/>
      <c r="W85" s="163"/>
      <c r="X85" s="163"/>
      <c r="Y85" s="9"/>
    </row>
    <row r="86" spans="2:30" ht="18" customHeight="1">
      <c r="B86" s="25"/>
      <c r="C86" s="26"/>
      <c r="D86" s="18"/>
      <c r="E86" s="1138"/>
      <c r="F86" s="1138"/>
      <c r="G86" s="1138"/>
      <c r="K86" s="19"/>
      <c r="Q86" s="138"/>
      <c r="R86" s="138"/>
      <c r="T86" s="8"/>
      <c r="U86" s="163"/>
      <c r="V86" s="163"/>
      <c r="W86" s="163"/>
      <c r="X86" s="163"/>
      <c r="Y86" s="9"/>
    </row>
    <row r="87" spans="2:30" ht="18" customHeight="1">
      <c r="B87" s="1161" t="s">
        <v>462</v>
      </c>
      <c r="C87" s="856"/>
      <c r="D87" s="18" t="s">
        <v>457</v>
      </c>
      <c r="E87" s="1138"/>
      <c r="F87" s="1138"/>
      <c r="G87" s="1138"/>
      <c r="H87" s="1" t="s">
        <v>458</v>
      </c>
      <c r="K87" s="19" t="s">
        <v>195</v>
      </c>
      <c r="M87" s="1162" t="s">
        <v>459</v>
      </c>
      <c r="N87" s="1162"/>
      <c r="O87" s="1162"/>
      <c r="P87" s="1162"/>
      <c r="Q87" s="1139" t="str">
        <f>IF(OR($AB$80="20人未満",$C123=1),IF($K$78=5,$V$15,0),"")</f>
        <v/>
      </c>
      <c r="R87" s="1139"/>
      <c r="S87" s="1" t="s">
        <v>386</v>
      </c>
      <c r="T87" s="8"/>
      <c r="U87" s="163"/>
      <c r="V87" s="163"/>
      <c r="W87" s="163"/>
      <c r="X87" s="163"/>
      <c r="Y87" s="9"/>
    </row>
    <row r="88" spans="2:30" ht="18" customHeight="1">
      <c r="B88" s="25"/>
      <c r="C88" s="26"/>
      <c r="D88" s="18"/>
      <c r="E88" s="1138"/>
      <c r="F88" s="1138"/>
      <c r="G88" s="1138"/>
      <c r="K88" s="19"/>
      <c r="Q88" s="138"/>
      <c r="R88" s="138"/>
      <c r="T88" s="8"/>
      <c r="U88" s="163"/>
      <c r="V88" s="163"/>
      <c r="W88" s="163"/>
      <c r="X88" s="163"/>
      <c r="Y88" s="9"/>
    </row>
    <row r="89" spans="2:30" ht="33.75" customHeight="1">
      <c r="B89" s="1154" t="s">
        <v>463</v>
      </c>
      <c r="C89" s="1155"/>
      <c r="D89" s="27" t="s">
        <v>457</v>
      </c>
      <c r="E89" s="1151"/>
      <c r="F89" s="1151"/>
      <c r="G89" s="1151"/>
      <c r="H89" s="10" t="s">
        <v>458</v>
      </c>
      <c r="I89" s="10"/>
      <c r="J89" s="10"/>
      <c r="K89" s="28" t="s">
        <v>195</v>
      </c>
      <c r="L89" s="10"/>
      <c r="M89" s="1152" t="s">
        <v>459</v>
      </c>
      <c r="N89" s="1152"/>
      <c r="O89" s="1152"/>
      <c r="P89" s="1152"/>
      <c r="Q89" s="1169" t="str">
        <f>IF(OR($AB$80="20人未満",$C123=1),IF($N$78=2,$V$15,0)+IF($N$78=3,$V$15,0),"")</f>
        <v/>
      </c>
      <c r="R89" s="1169"/>
      <c r="S89" s="10" t="s">
        <v>386</v>
      </c>
      <c r="T89" s="8"/>
      <c r="U89" s="163"/>
      <c r="V89" s="163"/>
      <c r="W89" s="163"/>
      <c r="X89" s="163"/>
      <c r="Y89" s="9"/>
    </row>
    <row r="90" spans="2:30"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0" ht="22.5" customHeight="1">
      <c r="B91" s="1157" t="s">
        <v>464</v>
      </c>
      <c r="C91" s="1158"/>
      <c r="D91" s="1158"/>
      <c r="E91" s="1158"/>
      <c r="F91" s="1158"/>
      <c r="G91" s="1158"/>
      <c r="H91" s="1158"/>
      <c r="I91" s="1158"/>
      <c r="J91" s="1158"/>
      <c r="K91" s="1158"/>
      <c r="L91" s="1158"/>
      <c r="M91" s="1158"/>
      <c r="N91" s="1158"/>
      <c r="O91" s="1158"/>
      <c r="P91" s="1158"/>
      <c r="Q91" s="1158"/>
      <c r="R91" s="1158"/>
      <c r="S91" s="1159"/>
      <c r="T91" s="8"/>
      <c r="U91" s="139"/>
      <c r="V91" s="139"/>
      <c r="W91" s="139"/>
      <c r="X91" s="139"/>
      <c r="Y91" s="9"/>
    </row>
    <row r="92" spans="2:30" ht="33.75" customHeight="1">
      <c r="B92" s="1154" t="s">
        <v>465</v>
      </c>
      <c r="C92" s="1155"/>
      <c r="D92" s="27" t="s">
        <v>457</v>
      </c>
      <c r="E92" s="1156"/>
      <c r="F92" s="1156"/>
      <c r="G92" s="1156"/>
      <c r="H92" s="10" t="s">
        <v>458</v>
      </c>
      <c r="I92" s="10"/>
      <c r="J92" s="10"/>
      <c r="K92" s="28" t="s">
        <v>195</v>
      </c>
      <c r="L92" s="10"/>
      <c r="M92" s="957" t="s">
        <v>466</v>
      </c>
      <c r="N92" s="957"/>
      <c r="O92" s="957"/>
      <c r="P92" s="957"/>
      <c r="Q92" s="1424" t="str">
        <f>IF(OR($AB$80="20人未満",$C$123=1),IF(AC92="",0,AC92),"")</f>
        <v/>
      </c>
      <c r="R92" s="1424"/>
      <c r="S92" s="10" t="s">
        <v>386</v>
      </c>
      <c r="T92" s="8"/>
      <c r="U92" s="139"/>
      <c r="V92" s="139"/>
      <c r="W92" s="139"/>
      <c r="X92" s="139"/>
      <c r="Y92" s="9"/>
      <c r="AB92" s="164" t="e">
        <f>IF($U$41&gt;=0.5,"50％以上","50％未満")</f>
        <v>#DIV/0!</v>
      </c>
      <c r="AC92" s="165" t="e">
        <f>IF(AB92="50％以上",IF(OR(K78=1,K78=2),V49,""),"")</f>
        <v>#DIV/0!</v>
      </c>
      <c r="AD92" s="165" t="e">
        <f>IF(AB92="50％未満",IF(OR(K78=2,K78=1),U40,""),"")</f>
        <v>#DIV/0!</v>
      </c>
    </row>
    <row r="93" spans="2:30"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0" ht="22.5" customHeight="1">
      <c r="B94" s="1157" t="s">
        <v>467</v>
      </c>
      <c r="C94" s="1158"/>
      <c r="D94" s="1158"/>
      <c r="E94" s="1158"/>
      <c r="F94" s="1158"/>
      <c r="G94" s="1158"/>
      <c r="H94" s="1158"/>
      <c r="I94" s="1158"/>
      <c r="J94" s="1158"/>
      <c r="K94" s="1158"/>
      <c r="L94" s="1158"/>
      <c r="M94" s="1158"/>
      <c r="N94" s="1158"/>
      <c r="O94" s="1158"/>
      <c r="P94" s="1158"/>
      <c r="Q94" s="1158"/>
      <c r="R94" s="1158"/>
      <c r="S94" s="1159"/>
      <c r="T94" s="8"/>
      <c r="U94" s="139"/>
      <c r="V94" s="139"/>
      <c r="W94" s="139"/>
      <c r="X94" s="139"/>
      <c r="Y94" s="9"/>
    </row>
    <row r="95" spans="2:30" ht="33.75" customHeight="1">
      <c r="B95" s="1154" t="s">
        <v>465</v>
      </c>
      <c r="C95" s="1155"/>
      <c r="D95" s="27" t="s">
        <v>457</v>
      </c>
      <c r="E95" s="1156"/>
      <c r="F95" s="1156"/>
      <c r="G95" s="1156"/>
      <c r="H95" s="96" t="s">
        <v>468</v>
      </c>
      <c r="I95" s="10"/>
      <c r="J95" s="10"/>
      <c r="K95" s="28" t="s">
        <v>195</v>
      </c>
      <c r="L95" s="10"/>
      <c r="M95" s="957" t="s">
        <v>466</v>
      </c>
      <c r="N95" s="957"/>
      <c r="O95" s="957"/>
      <c r="P95" s="957"/>
      <c r="Q95" s="1424" t="str">
        <f>IF(OR($AB$80="20人未満",$C$123=1),IF(AD92="",0,AD92),"")</f>
        <v/>
      </c>
      <c r="R95" s="1424"/>
      <c r="S95" s="10" t="s">
        <v>386</v>
      </c>
      <c r="T95" s="8"/>
      <c r="U95" s="139"/>
      <c r="V95" s="139"/>
      <c r="W95" s="139"/>
      <c r="X95" s="139"/>
      <c r="Y95" s="9"/>
    </row>
    <row r="96" spans="2:30"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67" t="s">
        <v>469</v>
      </c>
      <c r="C97" s="850"/>
      <c r="D97" s="850"/>
      <c r="E97" s="850"/>
      <c r="F97" s="850"/>
      <c r="G97" s="850"/>
      <c r="H97" s="850"/>
      <c r="I97" s="850"/>
      <c r="J97" s="850"/>
      <c r="K97" s="850"/>
      <c r="L97" s="850"/>
      <c r="M97" s="850"/>
      <c r="N97" s="850"/>
      <c r="O97" s="850"/>
      <c r="P97" s="850"/>
      <c r="Q97" s="850"/>
      <c r="R97" s="850"/>
      <c r="S97" s="1168"/>
      <c r="T97" s="8"/>
      <c r="U97" s="163"/>
      <c r="V97" s="163"/>
      <c r="W97" s="163"/>
      <c r="X97" s="163"/>
      <c r="Y97" s="9"/>
    </row>
    <row r="98" spans="2:25" ht="32.25" customHeight="1">
      <c r="B98" s="1164" t="s">
        <v>456</v>
      </c>
      <c r="C98" s="856"/>
      <c r="D98" s="18" t="s">
        <v>457</v>
      </c>
      <c r="E98" s="1165"/>
      <c r="F98" s="1138"/>
      <c r="G98" s="1138"/>
      <c r="H98" s="1" t="s">
        <v>458</v>
      </c>
      <c r="K98" s="19" t="s">
        <v>195</v>
      </c>
      <c r="M98" s="1162" t="s">
        <v>459</v>
      </c>
      <c r="N98" s="1162"/>
      <c r="O98" s="1162"/>
      <c r="P98" s="1162"/>
      <c r="Q98" s="1163" t="str">
        <f>IF(AND($AB$80="20人以上",$C$123=""),IF($K$78=1,$V$15,0)+IF($K$78=2,$V$15,0),"")</f>
        <v/>
      </c>
      <c r="R98" s="1163"/>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61" t="s">
        <v>460</v>
      </c>
      <c r="C100" s="856"/>
      <c r="D100" s="18" t="s">
        <v>457</v>
      </c>
      <c r="E100" s="1165"/>
      <c r="F100" s="1138"/>
      <c r="G100" s="1138"/>
      <c r="H100" s="1" t="s">
        <v>458</v>
      </c>
      <c r="K100" s="19" t="s">
        <v>195</v>
      </c>
      <c r="M100" s="1162" t="s">
        <v>459</v>
      </c>
      <c r="N100" s="1162"/>
      <c r="O100" s="1162"/>
      <c r="P100" s="1162"/>
      <c r="Q100" s="1163" t="str">
        <f>IF(AND($AB$80="20人以上",$C$123=""),IF($K$78=3,$V$15,0),"")</f>
        <v/>
      </c>
      <c r="R100" s="1163"/>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61" t="s">
        <v>461</v>
      </c>
      <c r="C102" s="856"/>
      <c r="D102" s="18" t="s">
        <v>457</v>
      </c>
      <c r="E102" s="1138"/>
      <c r="F102" s="1138"/>
      <c r="G102" s="1138"/>
      <c r="H102" s="1" t="s">
        <v>458</v>
      </c>
      <c r="K102" s="19" t="s">
        <v>195</v>
      </c>
      <c r="M102" s="1162" t="s">
        <v>459</v>
      </c>
      <c r="N102" s="1162"/>
      <c r="O102" s="1162"/>
      <c r="P102" s="1162"/>
      <c r="Q102" s="1163" t="str">
        <f>IF(AND($AB$80="20人以上",$C$123=""),IF($K$78=4,$V$15,0),"")</f>
        <v/>
      </c>
      <c r="R102" s="1163"/>
      <c r="S102" s="1" t="s">
        <v>386</v>
      </c>
      <c r="T102" s="8"/>
      <c r="U102" s="163"/>
      <c r="V102" s="163"/>
      <c r="W102" s="163"/>
      <c r="X102" s="163"/>
      <c r="Y102" s="9"/>
    </row>
    <row r="103" spans="2:25" ht="18" customHeight="1">
      <c r="B103" s="25"/>
      <c r="C103" s="26"/>
      <c r="D103" s="18"/>
      <c r="E103" s="1138"/>
      <c r="F103" s="1138"/>
      <c r="G103" s="1138"/>
      <c r="K103" s="19"/>
      <c r="Q103" s="138"/>
      <c r="R103" s="138"/>
      <c r="T103" s="8"/>
      <c r="U103" s="163"/>
      <c r="V103" s="163"/>
      <c r="W103" s="163"/>
      <c r="X103" s="163"/>
      <c r="Y103" s="9"/>
    </row>
    <row r="104" spans="2:25" ht="18" customHeight="1">
      <c r="B104" s="1161" t="s">
        <v>462</v>
      </c>
      <c r="C104" s="856"/>
      <c r="D104" s="18" t="s">
        <v>457</v>
      </c>
      <c r="E104" s="1138"/>
      <c r="F104" s="1138"/>
      <c r="G104" s="1138"/>
      <c r="H104" s="1" t="s">
        <v>458</v>
      </c>
      <c r="K104" s="19" t="s">
        <v>195</v>
      </c>
      <c r="M104" s="1162" t="s">
        <v>459</v>
      </c>
      <c r="N104" s="1162"/>
      <c r="O104" s="1162"/>
      <c r="P104" s="1162"/>
      <c r="Q104" s="1163" t="str">
        <f>IF(AND($AB$80="20人以上",$C$123=""),IF($K$78=5,$V$15,0),"")</f>
        <v/>
      </c>
      <c r="R104" s="1163"/>
      <c r="S104" s="1" t="s">
        <v>386</v>
      </c>
      <c r="T104" s="8"/>
      <c r="U104" s="163"/>
      <c r="V104" s="163"/>
      <c r="W104" s="163"/>
      <c r="X104" s="163"/>
      <c r="Y104" s="9"/>
    </row>
    <row r="105" spans="2:25" ht="18" customHeight="1">
      <c r="B105" s="25"/>
      <c r="C105" s="26"/>
      <c r="D105" s="18"/>
      <c r="E105" s="1138"/>
      <c r="F105" s="1138"/>
      <c r="G105" s="1138"/>
      <c r="K105" s="19"/>
      <c r="Q105" s="138"/>
      <c r="R105" s="138"/>
      <c r="T105" s="8"/>
      <c r="U105" s="163"/>
      <c r="V105" s="163"/>
      <c r="W105" s="163"/>
      <c r="X105" s="163"/>
      <c r="Y105" s="9"/>
    </row>
    <row r="106" spans="2:25" ht="33.75" customHeight="1">
      <c r="B106" s="1154" t="s">
        <v>463</v>
      </c>
      <c r="C106" s="1155"/>
      <c r="D106" s="27" t="s">
        <v>457</v>
      </c>
      <c r="E106" s="1151"/>
      <c r="F106" s="1151"/>
      <c r="G106" s="1151"/>
      <c r="H106" s="10" t="s">
        <v>458</v>
      </c>
      <c r="I106" s="10"/>
      <c r="J106" s="10"/>
      <c r="K106" s="28" t="s">
        <v>195</v>
      </c>
      <c r="L106" s="10"/>
      <c r="M106" s="1152" t="s">
        <v>459</v>
      </c>
      <c r="N106" s="1152"/>
      <c r="O106" s="1152"/>
      <c r="P106" s="1152"/>
      <c r="Q106" s="1160" t="str">
        <f>IF(AND($AB$80="20人以上",$C$123=""),IF($N$78=2,$V$15,0)+IF($N$78=3,$V$15,0),"")</f>
        <v/>
      </c>
      <c r="R106" s="1160"/>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157" t="s">
        <v>464</v>
      </c>
      <c r="C108" s="1158"/>
      <c r="D108" s="1158"/>
      <c r="E108" s="1158"/>
      <c r="F108" s="1158"/>
      <c r="G108" s="1158"/>
      <c r="H108" s="1158"/>
      <c r="I108" s="1158"/>
      <c r="J108" s="1158"/>
      <c r="K108" s="1158"/>
      <c r="L108" s="1158"/>
      <c r="M108" s="1158"/>
      <c r="N108" s="1158"/>
      <c r="O108" s="1158"/>
      <c r="P108" s="1158"/>
      <c r="Q108" s="1158"/>
      <c r="R108" s="1158"/>
      <c r="S108" s="1159"/>
      <c r="T108" s="8"/>
      <c r="U108" s="139"/>
      <c r="V108" s="139"/>
      <c r="W108" s="139"/>
      <c r="X108" s="139"/>
      <c r="Y108" s="9"/>
    </row>
    <row r="109" spans="2:25" ht="33.75" customHeight="1">
      <c r="B109" s="1154" t="s">
        <v>465</v>
      </c>
      <c r="C109" s="1155"/>
      <c r="D109" s="27" t="s">
        <v>457</v>
      </c>
      <c r="E109" s="1156"/>
      <c r="F109" s="1156"/>
      <c r="G109" s="1156"/>
      <c r="H109" s="10" t="s">
        <v>458</v>
      </c>
      <c r="I109" s="10"/>
      <c r="J109" s="10"/>
      <c r="K109" s="28" t="s">
        <v>195</v>
      </c>
      <c r="L109" s="10"/>
      <c r="M109" s="957" t="s">
        <v>466</v>
      </c>
      <c r="N109" s="957"/>
      <c r="O109" s="957"/>
      <c r="P109" s="957"/>
      <c r="Q109" s="1139" t="str">
        <f>IF(AND($AB$80="20人以上",$C$123=""),IF(AC92="",0,AC92),"")</f>
        <v/>
      </c>
      <c r="R109" s="1139"/>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157" t="s">
        <v>467</v>
      </c>
      <c r="C111" s="1158"/>
      <c r="D111" s="1158"/>
      <c r="E111" s="1158"/>
      <c r="F111" s="1158"/>
      <c r="G111" s="1158"/>
      <c r="H111" s="1158"/>
      <c r="I111" s="1158"/>
      <c r="J111" s="1158"/>
      <c r="K111" s="1158"/>
      <c r="L111" s="1158"/>
      <c r="M111" s="1158"/>
      <c r="N111" s="1158"/>
      <c r="O111" s="1158"/>
      <c r="P111" s="1158"/>
      <c r="Q111" s="1158"/>
      <c r="R111" s="1158"/>
      <c r="S111" s="1159"/>
      <c r="T111" s="8"/>
      <c r="U111" s="139"/>
      <c r="V111" s="139"/>
      <c r="W111" s="139"/>
      <c r="X111" s="139"/>
      <c r="Y111" s="9"/>
    </row>
    <row r="112" spans="2:25" ht="33.75" customHeight="1">
      <c r="B112" s="1154" t="s">
        <v>465</v>
      </c>
      <c r="C112" s="1155"/>
      <c r="D112" s="27" t="s">
        <v>457</v>
      </c>
      <c r="E112" s="1156"/>
      <c r="F112" s="1156"/>
      <c r="G112" s="1156"/>
      <c r="H112" s="96" t="s">
        <v>468</v>
      </c>
      <c r="I112" s="10"/>
      <c r="J112" s="10"/>
      <c r="K112" s="28" t="s">
        <v>195</v>
      </c>
      <c r="L112" s="10"/>
      <c r="M112" s="957" t="s">
        <v>466</v>
      </c>
      <c r="N112" s="957"/>
      <c r="O112" s="957"/>
      <c r="P112" s="957"/>
      <c r="Q112" s="1139" t="str">
        <f>IF(AND($AB$80="20人以上",$C$123=""),IF(AD92="",0,AD92),"")</f>
        <v/>
      </c>
      <c r="R112" s="1139"/>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151"/>
      <c r="F114" s="1151"/>
      <c r="G114" s="1151"/>
      <c r="H114" s="10" t="s">
        <v>458</v>
      </c>
      <c r="K114" s="28" t="s">
        <v>195</v>
      </c>
      <c r="M114" s="1152" t="s">
        <v>459</v>
      </c>
      <c r="N114" s="1152"/>
      <c r="O114" s="1152"/>
      <c r="P114" s="1152"/>
      <c r="Q114" s="1139">
        <f>V15</f>
        <v>0</v>
      </c>
      <c r="R114" s="1139"/>
      <c r="S114" s="10" t="s">
        <v>384</v>
      </c>
      <c r="T114" s="167" t="s">
        <v>190</v>
      </c>
      <c r="U114" s="1136">
        <f>E114*Q114</f>
        <v>0</v>
      </c>
      <c r="V114" s="1136"/>
      <c r="W114" s="1136"/>
      <c r="X114" s="1136"/>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135"/>
      <c r="V116" s="1135"/>
      <c r="W116" s="1135"/>
      <c r="X116" s="1135"/>
      <c r="Y116" s="168"/>
    </row>
    <row r="117" spans="2:32" ht="15" customHeight="1" thickBot="1">
      <c r="B117" s="2"/>
      <c r="C117" s="171"/>
      <c r="D117" s="1" t="s">
        <v>473</v>
      </c>
      <c r="K117" s="19" t="s">
        <v>474</v>
      </c>
      <c r="L117" s="73" t="s">
        <v>475</v>
      </c>
      <c r="Q117" s="1149">
        <f>U27</f>
        <v>0</v>
      </c>
      <c r="R117" s="1150"/>
      <c r="S117" s="1" t="s">
        <v>384</v>
      </c>
      <c r="T117" s="8"/>
      <c r="U117" s="1153"/>
      <c r="V117" s="1153"/>
      <c r="W117" s="1153"/>
      <c r="X117" s="1153"/>
      <c r="Y117" s="9"/>
      <c r="AB117" s="172"/>
      <c r="AC117" s="172"/>
      <c r="AF117" s="172"/>
    </row>
    <row r="118" spans="2:32" ht="15" customHeight="1" thickBot="1">
      <c r="B118" s="2"/>
      <c r="D118" s="18" t="s">
        <v>457</v>
      </c>
      <c r="E118" s="1138"/>
      <c r="F118" s="1138"/>
      <c r="G118" s="1138"/>
      <c r="H118" s="1" t="s">
        <v>476</v>
      </c>
      <c r="K118" s="1145"/>
      <c r="L118" s="1145"/>
      <c r="M118" s="1145"/>
      <c r="N118" s="1145"/>
      <c r="O118" s="1145"/>
      <c r="P118" s="1145"/>
      <c r="Q118" s="1145"/>
      <c r="R118" s="1145"/>
      <c r="S118" s="1146"/>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39">
        <f>U27</f>
        <v>0</v>
      </c>
      <c r="R119" s="1139"/>
      <c r="S119" s="1" t="s">
        <v>386</v>
      </c>
      <c r="T119" s="8" t="s">
        <v>478</v>
      </c>
      <c r="U119" s="1147">
        <f>IF(C119="○",AA120,IF(C117="○",AA119,0))</f>
        <v>0</v>
      </c>
      <c r="V119" s="1147"/>
      <c r="W119" s="1147"/>
      <c r="X119" s="1147"/>
      <c r="Y119" s="9" t="s">
        <v>479</v>
      </c>
      <c r="AA119" s="1148">
        <f>IF(Q119=0,0,ROUNDDOWN((40000*M120/Q120*Q119),0))</f>
        <v>0</v>
      </c>
      <c r="AB119" s="1148"/>
      <c r="AC119" s="1148"/>
      <c r="AD119" s="1148"/>
      <c r="AE119" s="1148"/>
    </row>
    <row r="120" spans="2:32" ht="15" customHeight="1">
      <c r="B120" s="2"/>
      <c r="D120" s="18" t="s">
        <v>457</v>
      </c>
      <c r="E120" s="1138"/>
      <c r="F120" s="1138"/>
      <c r="G120" s="1138"/>
      <c r="H120" s="1" t="s">
        <v>476</v>
      </c>
      <c r="K120" s="18" t="s">
        <v>457</v>
      </c>
      <c r="L120" s="19" t="s">
        <v>480</v>
      </c>
      <c r="M120" s="1149">
        <f>+V15</f>
        <v>0</v>
      </c>
      <c r="N120" s="1150"/>
      <c r="O120" s="19" t="s">
        <v>481</v>
      </c>
      <c r="P120" s="19" t="s">
        <v>482</v>
      </c>
      <c r="Q120" s="1149">
        <f>+V17</f>
        <v>0</v>
      </c>
      <c r="R120" s="1150"/>
      <c r="S120" s="1" t="s">
        <v>483</v>
      </c>
      <c r="T120" s="8"/>
      <c r="U120" s="166"/>
      <c r="V120" s="166"/>
      <c r="W120" s="166"/>
      <c r="X120" s="166"/>
      <c r="Y120" s="9"/>
      <c r="AA120" s="1148" t="e">
        <f>IF(C117="○","",ROUNDDOWN((95000*M120/Q120*Q119),0))</f>
        <v>#DIV/0!</v>
      </c>
      <c r="AB120" s="1148"/>
      <c r="AC120" s="1148"/>
      <c r="AD120" s="1148"/>
      <c r="AE120" s="1148"/>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142"/>
      <c r="F125" s="1142"/>
      <c r="G125" s="1142"/>
      <c r="H125" s="1142"/>
      <c r="K125" s="847" t="s">
        <v>487</v>
      </c>
      <c r="L125" s="847"/>
      <c r="M125" s="847"/>
      <c r="N125" s="847"/>
      <c r="O125" s="847"/>
      <c r="P125" s="847"/>
      <c r="Q125" s="1139">
        <f>U27</f>
        <v>0</v>
      </c>
      <c r="R125" s="1139"/>
      <c r="S125" s="1" t="s">
        <v>386</v>
      </c>
      <c r="T125" s="8" t="s">
        <v>478</v>
      </c>
      <c r="U125" s="1137">
        <f>IF($C123=1,0,IF(C126="○",0,IF($U27&gt;19,538000,IF($U27&gt;1,269000,IF($U27=0,0,179000)))))</f>
        <v>0</v>
      </c>
      <c r="V125" s="1137"/>
      <c r="W125" s="1137"/>
      <c r="X125" s="1137"/>
      <c r="Y125" s="9" t="s">
        <v>479</v>
      </c>
    </row>
    <row r="126" spans="2:32" ht="15" customHeight="1" thickBot="1">
      <c r="B126" s="2"/>
      <c r="C126" s="176"/>
      <c r="D126" s="1143" t="s">
        <v>488</v>
      </c>
      <c r="E126" s="1143"/>
      <c r="F126" s="1143"/>
      <c r="G126" s="1143"/>
      <c r="H126" s="1143"/>
      <c r="I126" s="1143"/>
      <c r="J126" s="1143"/>
      <c r="K126" s="1143"/>
      <c r="L126" s="1143"/>
      <c r="M126" s="1143"/>
      <c r="N126" s="1143"/>
      <c r="O126" s="1143"/>
      <c r="P126" s="1143"/>
      <c r="Q126" s="1143"/>
      <c r="R126" s="1143"/>
      <c r="S126" s="1144"/>
      <c r="T126" s="8" t="s">
        <v>478</v>
      </c>
      <c r="U126" s="1137">
        <f>IF(C123=1,0,IF(C126="○",1076000,0))</f>
        <v>0</v>
      </c>
      <c r="V126" s="1137"/>
      <c r="W126" s="1137"/>
      <c r="X126" s="1137"/>
      <c r="Y126" s="9" t="s">
        <v>479</v>
      </c>
    </row>
    <row r="127" spans="2:32" ht="7.5" customHeight="1">
      <c r="B127" s="2"/>
      <c r="D127" s="1143"/>
      <c r="E127" s="1143"/>
      <c r="F127" s="1143"/>
      <c r="G127" s="1143"/>
      <c r="H127" s="1143"/>
      <c r="I127" s="1143"/>
      <c r="J127" s="1143"/>
      <c r="K127" s="1143"/>
      <c r="L127" s="1143"/>
      <c r="M127" s="1143"/>
      <c r="N127" s="1143"/>
      <c r="O127" s="1143"/>
      <c r="P127" s="1143"/>
      <c r="Q127" s="1143"/>
      <c r="R127" s="1143"/>
      <c r="S127" s="1144"/>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37">
        <f>U130+U132</f>
        <v>0</v>
      </c>
      <c r="V129" s="1137"/>
      <c r="W129" s="1137"/>
      <c r="X129" s="1137"/>
      <c r="Y129" s="9" t="s">
        <v>479</v>
      </c>
    </row>
    <row r="130" spans="2:39" ht="15" customHeight="1">
      <c r="B130" s="2"/>
      <c r="D130" s="1" t="s">
        <v>490</v>
      </c>
      <c r="T130" s="8" t="s">
        <v>190</v>
      </c>
      <c r="U130" s="1137">
        <f>IF($I$7="",0,IF(C123=1,0,240000))</f>
        <v>0</v>
      </c>
      <c r="V130" s="1137"/>
      <c r="W130" s="1137"/>
      <c r="X130" s="1137"/>
      <c r="Y130" s="9" t="s">
        <v>191</v>
      </c>
    </row>
    <row r="131" spans="2:39" ht="15" customHeight="1">
      <c r="B131" s="2"/>
      <c r="D131" s="1" t="s">
        <v>491</v>
      </c>
      <c r="T131" s="8"/>
      <c r="U131" s="166"/>
      <c r="V131" s="166"/>
      <c r="W131" s="166"/>
      <c r="X131" s="166"/>
      <c r="Y131" s="9"/>
    </row>
    <row r="132" spans="2:39" ht="15" customHeight="1">
      <c r="B132" s="2"/>
      <c r="E132" s="177"/>
      <c r="F132" s="177"/>
      <c r="G132" s="1138"/>
      <c r="H132" s="1138"/>
      <c r="I132" s="1138"/>
      <c r="J132" s="1" t="s">
        <v>175</v>
      </c>
      <c r="K132" s="1" t="s">
        <v>474</v>
      </c>
      <c r="L132" s="1140" t="s">
        <v>492</v>
      </c>
      <c r="M132" s="1140"/>
      <c r="N132" s="1140"/>
      <c r="O132" s="1141"/>
      <c r="P132" s="1141"/>
      <c r="Q132" s="1" t="s">
        <v>493</v>
      </c>
      <c r="T132" s="8" t="s">
        <v>190</v>
      </c>
      <c r="U132" s="1137">
        <f>IF(C123=1,0,G132*O132)</f>
        <v>0</v>
      </c>
      <c r="V132" s="1137"/>
      <c r="W132" s="1137"/>
      <c r="X132" s="1137"/>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38"/>
      <c r="F135" s="1138"/>
      <c r="G135" s="1138"/>
      <c r="H135" s="1" t="s">
        <v>496</v>
      </c>
      <c r="K135" s="19" t="s">
        <v>195</v>
      </c>
      <c r="M135" s="1132" t="s">
        <v>497</v>
      </c>
      <c r="N135" s="1132"/>
      <c r="O135" s="1132"/>
      <c r="P135" s="1" t="s">
        <v>498</v>
      </c>
      <c r="Q135" s="1139">
        <f>U55</f>
        <v>0</v>
      </c>
      <c r="R135" s="1139"/>
      <c r="S135" s="1" t="s">
        <v>420</v>
      </c>
      <c r="T135" s="8" t="s">
        <v>478</v>
      </c>
      <c r="U135" s="1137">
        <f>+IF(C123=1,0,E135*Q135)</f>
        <v>0</v>
      </c>
      <c r="V135" s="1137"/>
      <c r="W135" s="1137"/>
      <c r="X135" s="1137"/>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19" t="s">
        <v>499</v>
      </c>
      <c r="D137" s="1119"/>
      <c r="E137" s="1119"/>
      <c r="F137" s="1119"/>
      <c r="G137" s="1119"/>
      <c r="H137" s="1119"/>
      <c r="I137" s="1119"/>
      <c r="J137" s="1119"/>
      <c r="K137" s="1119"/>
      <c r="L137" s="1119"/>
      <c r="M137" s="1119"/>
      <c r="N137" s="1119"/>
      <c r="O137" s="1119"/>
      <c r="P137" s="178"/>
      <c r="Q137" s="28"/>
      <c r="R137" s="28"/>
      <c r="S137" s="168"/>
      <c r="T137" s="8"/>
      <c r="U137" s="1137"/>
      <c r="V137" s="1137"/>
      <c r="W137" s="1137"/>
      <c r="X137" s="1137"/>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37">
        <f>U139+U140</f>
        <v>0</v>
      </c>
      <c r="V138" s="1137"/>
      <c r="W138" s="1137"/>
      <c r="X138" s="1137"/>
      <c r="Y138" s="9" t="s">
        <v>479</v>
      </c>
    </row>
    <row r="139" spans="2:39" ht="25.5" customHeight="1">
      <c r="B139" s="2"/>
      <c r="E139" s="1132"/>
      <c r="F139" s="1132"/>
      <c r="G139" s="18" t="s">
        <v>457</v>
      </c>
      <c r="H139" s="1133"/>
      <c r="I139" s="1133"/>
      <c r="J139" s="1" t="s">
        <v>501</v>
      </c>
      <c r="M139" s="28" t="s">
        <v>502</v>
      </c>
      <c r="N139" s="1103" t="s">
        <v>503</v>
      </c>
      <c r="O139" s="1134"/>
      <c r="P139" s="1134"/>
      <c r="Q139" s="1135">
        <f>U65</f>
        <v>0</v>
      </c>
      <c r="R139" s="1135"/>
      <c r="S139" s="168" t="s">
        <v>432</v>
      </c>
      <c r="T139" s="167" t="s">
        <v>190</v>
      </c>
      <c r="U139" s="1136">
        <f>H139*Q139</f>
        <v>0</v>
      </c>
      <c r="V139" s="1136"/>
      <c r="W139" s="1136"/>
      <c r="X139" s="1136"/>
      <c r="Y139" s="168" t="s">
        <v>191</v>
      </c>
    </row>
    <row r="140" spans="2:39" ht="25.5" customHeight="1">
      <c r="B140" s="2"/>
      <c r="E140" s="1132"/>
      <c r="F140" s="1132"/>
      <c r="G140" s="18" t="s">
        <v>457</v>
      </c>
      <c r="H140" s="1133"/>
      <c r="I140" s="1133"/>
      <c r="J140" s="1" t="s">
        <v>496</v>
      </c>
      <c r="M140" s="28" t="s">
        <v>502</v>
      </c>
      <c r="N140" s="1103" t="s">
        <v>504</v>
      </c>
      <c r="O140" s="1134"/>
      <c r="P140" s="1134"/>
      <c r="Q140" s="1135">
        <f>U66</f>
        <v>0</v>
      </c>
      <c r="R140" s="1135"/>
      <c r="S140" s="168" t="s">
        <v>420</v>
      </c>
      <c r="T140" s="167" t="s">
        <v>190</v>
      </c>
      <c r="U140" s="1136">
        <f>H140*Q140</f>
        <v>0</v>
      </c>
      <c r="V140" s="1136"/>
      <c r="W140" s="1136"/>
      <c r="X140" s="1136"/>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37">
        <f>U143+U144</f>
        <v>0</v>
      </c>
      <c r="V142" s="1137"/>
      <c r="W142" s="1137"/>
      <c r="X142" s="1137"/>
      <c r="Y142" s="9" t="s">
        <v>479</v>
      </c>
    </row>
    <row r="143" spans="2:39" ht="27.75" customHeight="1">
      <c r="B143" s="2"/>
      <c r="E143" s="1132"/>
      <c r="F143" s="1132"/>
      <c r="G143" s="18" t="s">
        <v>457</v>
      </c>
      <c r="H143" s="1133"/>
      <c r="I143" s="1133"/>
      <c r="J143" s="1" t="s">
        <v>501</v>
      </c>
      <c r="M143" s="28" t="s">
        <v>502</v>
      </c>
      <c r="N143" s="1103" t="s">
        <v>506</v>
      </c>
      <c r="O143" s="1134"/>
      <c r="P143" s="1134"/>
      <c r="Q143" s="1135">
        <f>U67</f>
        <v>0</v>
      </c>
      <c r="R143" s="1135"/>
      <c r="S143" s="168" t="s">
        <v>432</v>
      </c>
      <c r="T143" s="167" t="s">
        <v>190</v>
      </c>
      <c r="U143" s="1136">
        <f>H143*Q143</f>
        <v>0</v>
      </c>
      <c r="V143" s="1136"/>
      <c r="W143" s="1136"/>
      <c r="X143" s="1136"/>
      <c r="Y143" s="168" t="s">
        <v>191</v>
      </c>
    </row>
    <row r="144" spans="2:39" ht="27.75" customHeight="1">
      <c r="B144" s="2"/>
      <c r="E144" s="1132"/>
      <c r="F144" s="1132"/>
      <c r="G144" s="18" t="s">
        <v>457</v>
      </c>
      <c r="H144" s="1133"/>
      <c r="I144" s="1133"/>
      <c r="J144" s="1" t="s">
        <v>496</v>
      </c>
      <c r="M144" s="28" t="s">
        <v>502</v>
      </c>
      <c r="N144" s="1103" t="s">
        <v>507</v>
      </c>
      <c r="O144" s="1134"/>
      <c r="P144" s="1134"/>
      <c r="Q144" s="1135">
        <f>U68</f>
        <v>0</v>
      </c>
      <c r="R144" s="1135"/>
      <c r="S144" s="168" t="s">
        <v>420</v>
      </c>
      <c r="T144" s="167" t="s">
        <v>190</v>
      </c>
      <c r="U144" s="1136">
        <f>H144*Q144</f>
        <v>0</v>
      </c>
      <c r="V144" s="1136"/>
      <c r="W144" s="1136"/>
      <c r="X144" s="1136"/>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19" t="s">
        <v>508</v>
      </c>
      <c r="D146" s="1119"/>
      <c r="E146" s="1119"/>
      <c r="F146" s="1119"/>
      <c r="G146" s="1119"/>
      <c r="H146" s="1119"/>
      <c r="I146" s="1119"/>
      <c r="J146" s="1119"/>
      <c r="K146" s="1119"/>
      <c r="L146" s="1119"/>
      <c r="M146" s="1119"/>
      <c r="N146" s="1119"/>
      <c r="O146" s="1119"/>
      <c r="P146" s="178"/>
      <c r="Q146" s="181"/>
      <c r="R146" s="181"/>
      <c r="S146" s="168"/>
      <c r="T146" s="8"/>
      <c r="U146" s="1137"/>
      <c r="V146" s="1137"/>
      <c r="W146" s="1137"/>
      <c r="X146" s="1137"/>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37">
        <f>U148+U149</f>
        <v>0</v>
      </c>
      <c r="V147" s="1137"/>
      <c r="W147" s="1137"/>
      <c r="X147" s="1137"/>
      <c r="Y147" s="9" t="s">
        <v>479</v>
      </c>
    </row>
    <row r="148" spans="2:28" ht="25.5" customHeight="1">
      <c r="B148" s="2"/>
      <c r="E148" s="1132"/>
      <c r="F148" s="1132"/>
      <c r="G148" s="18" t="s">
        <v>457</v>
      </c>
      <c r="H148" s="1133"/>
      <c r="I148" s="1133"/>
      <c r="J148" s="1" t="s">
        <v>501</v>
      </c>
      <c r="M148" s="28" t="s">
        <v>502</v>
      </c>
      <c r="N148" s="1103" t="s">
        <v>509</v>
      </c>
      <c r="O148" s="1134"/>
      <c r="P148" s="1134"/>
      <c r="Q148" s="1135">
        <f>U70</f>
        <v>0</v>
      </c>
      <c r="R148" s="1135"/>
      <c r="S148" s="168" t="s">
        <v>432</v>
      </c>
      <c r="T148" s="167" t="s">
        <v>190</v>
      </c>
      <c r="U148" s="1136">
        <f>H148*Q148</f>
        <v>0</v>
      </c>
      <c r="V148" s="1136"/>
      <c r="W148" s="1136"/>
      <c r="X148" s="1136"/>
      <c r="Y148" s="168" t="s">
        <v>191</v>
      </c>
    </row>
    <row r="149" spans="2:28" ht="25.5" customHeight="1">
      <c r="B149" s="2"/>
      <c r="E149" s="1132"/>
      <c r="F149" s="1132"/>
      <c r="G149" s="18" t="s">
        <v>457</v>
      </c>
      <c r="H149" s="1133"/>
      <c r="I149" s="1133"/>
      <c r="J149" s="1" t="s">
        <v>496</v>
      </c>
      <c r="M149" s="28" t="s">
        <v>502</v>
      </c>
      <c r="N149" s="1103" t="s">
        <v>510</v>
      </c>
      <c r="O149" s="1134"/>
      <c r="P149" s="1134"/>
      <c r="Q149" s="1135">
        <f>U71</f>
        <v>0</v>
      </c>
      <c r="R149" s="1135"/>
      <c r="S149" s="168" t="s">
        <v>420</v>
      </c>
      <c r="T149" s="167" t="s">
        <v>190</v>
      </c>
      <c r="U149" s="1136">
        <f>H149*Q149</f>
        <v>0</v>
      </c>
      <c r="V149" s="1136"/>
      <c r="W149" s="1136"/>
      <c r="X149" s="1136"/>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37">
        <f>U152+U153</f>
        <v>0</v>
      </c>
      <c r="V151" s="1137"/>
      <c r="W151" s="1137"/>
      <c r="X151" s="1137"/>
      <c r="Y151" s="9" t="s">
        <v>479</v>
      </c>
    </row>
    <row r="152" spans="2:28" ht="27.75" customHeight="1">
      <c r="B152" s="2"/>
      <c r="E152" s="1132"/>
      <c r="F152" s="1132"/>
      <c r="G152" s="18" t="s">
        <v>457</v>
      </c>
      <c r="H152" s="1133"/>
      <c r="I152" s="1133"/>
      <c r="J152" s="1" t="s">
        <v>501</v>
      </c>
      <c r="M152" s="28" t="s">
        <v>502</v>
      </c>
      <c r="N152" s="1103" t="s">
        <v>511</v>
      </c>
      <c r="O152" s="1134"/>
      <c r="P152" s="1134"/>
      <c r="Q152" s="1135">
        <f>U72</f>
        <v>0</v>
      </c>
      <c r="R152" s="1135"/>
      <c r="S152" s="168" t="s">
        <v>432</v>
      </c>
      <c r="T152" s="167" t="s">
        <v>190</v>
      </c>
      <c r="U152" s="1136">
        <f>H152*Q152</f>
        <v>0</v>
      </c>
      <c r="V152" s="1136"/>
      <c r="W152" s="1136"/>
      <c r="X152" s="1136"/>
      <c r="Y152" s="168" t="s">
        <v>191</v>
      </c>
    </row>
    <row r="153" spans="2:28" ht="27.75" customHeight="1">
      <c r="B153" s="2"/>
      <c r="E153" s="1132"/>
      <c r="F153" s="1132"/>
      <c r="G153" s="18" t="s">
        <v>457</v>
      </c>
      <c r="H153" s="1133"/>
      <c r="I153" s="1133"/>
      <c r="J153" s="1" t="s">
        <v>496</v>
      </c>
      <c r="M153" s="28" t="s">
        <v>502</v>
      </c>
      <c r="N153" s="1103" t="s">
        <v>512</v>
      </c>
      <c r="O153" s="1134"/>
      <c r="P153" s="1134"/>
      <c r="Q153" s="1135">
        <f>U73</f>
        <v>0</v>
      </c>
      <c r="R153" s="1135"/>
      <c r="S153" s="168" t="s">
        <v>420</v>
      </c>
      <c r="T153" s="167" t="s">
        <v>190</v>
      </c>
      <c r="U153" s="1136">
        <f>H153*Q153</f>
        <v>0</v>
      </c>
      <c r="V153" s="1136"/>
      <c r="W153" s="1136"/>
      <c r="X153" s="1136"/>
      <c r="Y153" s="168" t="s">
        <v>191</v>
      </c>
    </row>
    <row r="154" spans="2:28" ht="8.25" customHeight="1">
      <c r="B154" s="2"/>
      <c r="C154" s="1119"/>
      <c r="D154" s="1119"/>
      <c r="E154" s="1119"/>
      <c r="F154" s="1119"/>
      <c r="G154" s="1119"/>
      <c r="H154" s="1119"/>
      <c r="I154" s="1119"/>
      <c r="J154" s="1119"/>
      <c r="K154" s="1119"/>
      <c r="L154" s="1119"/>
      <c r="M154" s="1119"/>
      <c r="N154" s="1119"/>
      <c r="O154" s="1119"/>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105" t="e">
        <f>U78+U117+U119+U125+U126+U129+U135+U138+U142+U147+U151</f>
        <v>#VALUE!</v>
      </c>
      <c r="V156" s="1105"/>
      <c r="W156" s="1105"/>
      <c r="X156" s="1105"/>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120" t="s">
        <v>514</v>
      </c>
      <c r="C158" s="1121"/>
      <c r="D158" s="1121"/>
      <c r="E158" s="1121"/>
      <c r="F158" s="1121"/>
      <c r="G158" s="1121"/>
      <c r="H158" s="1121"/>
      <c r="I158" s="1124"/>
      <c r="J158" s="1124"/>
      <c r="K158" s="1124"/>
      <c r="L158" s="1124"/>
      <c r="M158" s="1124"/>
      <c r="N158" s="1125"/>
      <c r="O158" s="1125"/>
      <c r="P158" s="1125"/>
      <c r="Q158" s="1125"/>
      <c r="R158" s="1125"/>
      <c r="S158" s="32"/>
      <c r="T158" s="1126" t="s">
        <v>515</v>
      </c>
      <c r="U158" s="1127"/>
      <c r="V158" s="1127"/>
      <c r="W158" s="1127"/>
      <c r="X158" s="1127"/>
      <c r="Y158" s="1128"/>
    </row>
    <row r="159" spans="2:28" ht="30" customHeight="1" thickBot="1">
      <c r="B159" s="1122"/>
      <c r="C159" s="1123"/>
      <c r="D159" s="1123"/>
      <c r="E159" s="1123"/>
      <c r="F159" s="1123"/>
      <c r="G159" s="1123"/>
      <c r="H159" s="1129" t="s">
        <v>516</v>
      </c>
      <c r="I159" s="1130"/>
      <c r="J159" s="1130"/>
      <c r="K159" s="1130"/>
      <c r="L159" s="1130"/>
      <c r="M159" s="1130"/>
      <c r="N159" s="1131"/>
      <c r="O159" s="1131"/>
      <c r="P159" s="1131"/>
      <c r="Q159" s="1131"/>
      <c r="R159" s="1131"/>
      <c r="S159" s="9" t="s">
        <v>175</v>
      </c>
      <c r="T159" s="1108"/>
      <c r="U159" s="1109"/>
      <c r="V159" s="1109"/>
      <c r="W159" s="1109"/>
      <c r="X159" s="1109"/>
      <c r="Y159" s="1110"/>
      <c r="AB159" s="187" t="e">
        <f>U156</f>
        <v>#VALUE!</v>
      </c>
    </row>
    <row r="160" spans="2:28" ht="17.25" customHeight="1">
      <c r="B160" s="33"/>
      <c r="C160" s="34"/>
      <c r="D160" s="34"/>
      <c r="E160" s="34"/>
      <c r="F160" s="34"/>
      <c r="G160" s="34"/>
      <c r="H160" s="34"/>
      <c r="I160" s="34"/>
      <c r="J160" s="97" t="s">
        <v>517</v>
      </c>
      <c r="S160" s="9"/>
      <c r="T160" s="8" t="s">
        <v>478</v>
      </c>
      <c r="U160" s="1105">
        <f>ROUNDDOWN(IF(N159&gt;7200000,U156*0.8,0),0)</f>
        <v>0</v>
      </c>
      <c r="V160" s="1105"/>
      <c r="W160" s="1105"/>
      <c r="X160" s="1105"/>
      <c r="Y160" s="9" t="s">
        <v>479</v>
      </c>
      <c r="AB160" s="187">
        <f>U160</f>
        <v>0</v>
      </c>
    </row>
    <row r="161" spans="2:28" ht="28.5" customHeight="1">
      <c r="B161" s="11"/>
      <c r="C161" s="35"/>
      <c r="D161" s="35"/>
      <c r="E161" s="35"/>
      <c r="F161" s="35"/>
      <c r="G161" s="35"/>
      <c r="H161" s="1106" t="s">
        <v>518</v>
      </c>
      <c r="I161" s="1106"/>
      <c r="J161" s="1106"/>
      <c r="K161" s="1106"/>
      <c r="L161" s="1106"/>
      <c r="M161" s="1106"/>
      <c r="N161" s="1106"/>
      <c r="O161" s="1106"/>
      <c r="P161" s="1106"/>
      <c r="Q161" s="1106"/>
      <c r="R161" s="1106"/>
      <c r="S161" s="1107"/>
      <c r="T161" s="1108" t="s">
        <v>519</v>
      </c>
      <c r="U161" s="1109"/>
      <c r="V161" s="1109"/>
      <c r="W161" s="1109"/>
      <c r="X161" s="1109"/>
      <c r="Y161" s="1110"/>
      <c r="AB161" s="82">
        <f>U163</f>
        <v>0</v>
      </c>
    </row>
    <row r="162" spans="2:28" ht="30" customHeight="1">
      <c r="B162" s="1111" t="s">
        <v>520</v>
      </c>
      <c r="C162" s="1112"/>
      <c r="D162" s="1112"/>
      <c r="E162" s="1112"/>
      <c r="F162" s="1112"/>
      <c r="G162" s="1112"/>
      <c r="H162" s="1115"/>
      <c r="I162" s="1115"/>
      <c r="J162" s="1115"/>
      <c r="K162" s="36"/>
      <c r="L162" s="36"/>
      <c r="M162" s="36"/>
      <c r="N162" s="37"/>
      <c r="O162" s="37"/>
      <c r="P162" s="37"/>
      <c r="Q162" s="37"/>
      <c r="R162" s="37"/>
      <c r="S162" s="38"/>
      <c r="T162" s="1108"/>
      <c r="U162" s="1109"/>
      <c r="V162" s="1109"/>
      <c r="W162" s="1109"/>
      <c r="X162" s="1109"/>
      <c r="Y162" s="1110"/>
    </row>
    <row r="163" spans="2:28" ht="30" customHeight="1" thickBot="1">
      <c r="B163" s="1113"/>
      <c r="C163" s="1114"/>
      <c r="D163" s="1114"/>
      <c r="E163" s="1114"/>
      <c r="F163" s="1114"/>
      <c r="G163" s="1114"/>
      <c r="H163" s="1116"/>
      <c r="I163" s="1117"/>
      <c r="J163" s="1117"/>
      <c r="K163" s="1117"/>
      <c r="L163" s="1117"/>
      <c r="M163" s="1117"/>
      <c r="N163" s="1118"/>
      <c r="O163" s="1118"/>
      <c r="P163" s="1118"/>
      <c r="Q163" s="1118"/>
      <c r="R163" s="1118"/>
      <c r="S163" s="9" t="s">
        <v>384</v>
      </c>
      <c r="T163" s="8" t="s">
        <v>478</v>
      </c>
      <c r="U163" s="1105">
        <f>ROUNDDOWN(IF(AND(N159&gt;6300000,N159&lt;=7200000),U156*0.9,0),0)</f>
        <v>0</v>
      </c>
      <c r="V163" s="1105"/>
      <c r="W163" s="1105"/>
      <c r="X163" s="1105"/>
      <c r="Y163" s="9" t="s">
        <v>479</v>
      </c>
    </row>
    <row r="164" spans="2:28" ht="43.5" customHeight="1">
      <c r="B164" s="1102" t="s">
        <v>521</v>
      </c>
      <c r="C164" s="1103"/>
      <c r="D164" s="1103"/>
      <c r="E164" s="1103"/>
      <c r="F164" s="1103"/>
      <c r="G164" s="1103"/>
      <c r="H164" s="1103"/>
      <c r="I164" s="1103"/>
      <c r="J164" s="1103"/>
      <c r="K164" s="1103"/>
      <c r="L164" s="1103"/>
      <c r="M164" s="1103"/>
      <c r="N164" s="1103"/>
      <c r="O164" s="1103"/>
      <c r="P164" s="1103"/>
      <c r="Q164" s="1103"/>
      <c r="R164" s="1103"/>
      <c r="S164" s="1104"/>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11" priority="7">
      <formula>LEN(TRIM(C117))=0</formula>
    </cfRule>
  </conditionalFormatting>
  <conditionalFormatting sqref="C119">
    <cfRule type="containsBlanks" dxfId="10" priority="6">
      <formula>LEN(TRIM(C119))=0</formula>
    </cfRule>
  </conditionalFormatting>
  <conditionalFormatting sqref="C123">
    <cfRule type="containsBlanks" dxfId="9" priority="5">
      <formula>LEN(TRIM(C123))=0</formula>
    </cfRule>
  </conditionalFormatting>
  <conditionalFormatting sqref="C126">
    <cfRule type="containsBlanks" dxfId="8" priority="4">
      <formula>LEN(TRIM(C126))=0</formula>
    </cfRule>
  </conditionalFormatting>
  <conditionalFormatting sqref="I7">
    <cfRule type="containsBlanks" dxfId="7" priority="10" stopIfTrue="1">
      <formula>LEN(TRIM(I7))=0</formula>
    </cfRule>
  </conditionalFormatting>
  <conditionalFormatting sqref="J38:M39 U38:X39">
    <cfRule type="containsBlanks" dxfId="6" priority="13">
      <formula>LEN(TRIM(J38))=0</formula>
    </cfRule>
  </conditionalFormatting>
  <conditionalFormatting sqref="K78 N78">
    <cfRule type="containsBlanks" dxfId="5" priority="8" stopIfTrue="1">
      <formula>LEN(TRIM(K78))=0</formula>
    </cfRule>
  </conditionalFormatting>
  <conditionalFormatting sqref="M49:O49 Q49:S49">
    <cfRule type="containsBlanks" dxfId="4" priority="1">
      <formula>LEN(TRIM(M49))=0</formula>
    </cfRule>
  </conditionalFormatting>
  <conditionalFormatting sqref="N163:R163">
    <cfRule type="containsBlanks" dxfId="3" priority="2">
      <formula>LEN(TRIM(N163))=0</formula>
    </cfRule>
  </conditionalFormatting>
  <conditionalFormatting sqref="N6:Y6">
    <cfRule type="containsBlanks" dxfId="2" priority="11" stopIfTrue="1">
      <formula>LEN(TRIM(N6))=0</formula>
    </cfRule>
  </conditionalFormatting>
  <conditionalFormatting sqref="O132:P132">
    <cfRule type="containsBlanks" dxfId="1" priority="3">
      <formula>LEN(TRIM(O132))=0</formula>
    </cfRule>
  </conditionalFormatting>
  <conditionalFormatting sqref="V59:Y62">
    <cfRule type="containsBlanks" dxfId="0"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12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12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12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12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12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5" ht="16.5" customHeight="1">
      <c r="A1" s="1" t="s">
        <v>558</v>
      </c>
      <c r="B1" s="298"/>
    </row>
    <row r="2" spans="1:25" ht="16.5" customHeight="1"/>
    <row r="3" spans="1:25" ht="18.75" customHeight="1">
      <c r="A3" s="851" t="s">
        <v>559</v>
      </c>
      <c r="B3" s="851"/>
      <c r="C3" s="851"/>
      <c r="D3" s="851"/>
      <c r="E3" s="851"/>
      <c r="F3" s="851"/>
      <c r="G3" s="851"/>
      <c r="H3" s="851"/>
      <c r="I3" s="851"/>
      <c r="J3" s="851"/>
      <c r="K3" s="851"/>
      <c r="L3" s="851"/>
      <c r="M3" s="851"/>
      <c r="N3" s="851"/>
      <c r="O3" s="851"/>
      <c r="P3" s="851"/>
      <c r="Q3" s="851"/>
      <c r="R3" s="851"/>
      <c r="S3" s="851"/>
      <c r="T3" s="851"/>
      <c r="U3" s="851"/>
      <c r="V3" s="851"/>
      <c r="W3" s="851"/>
      <c r="X3" s="851"/>
      <c r="Y3" s="143"/>
    </row>
    <row r="4" spans="1:25" ht="15.9" customHeight="1"/>
    <row r="5" spans="1:25" ht="15.9" customHeight="1">
      <c r="N5" s="12" t="s">
        <v>560</v>
      </c>
    </row>
    <row r="6" spans="1:25" ht="15.9" customHeight="1">
      <c r="N6" s="854"/>
      <c r="O6" s="854"/>
      <c r="P6" s="854"/>
      <c r="Q6" s="854"/>
      <c r="R6" s="854"/>
      <c r="S6" s="854"/>
      <c r="T6" s="854"/>
      <c r="U6" s="854"/>
      <c r="V6" s="854"/>
      <c r="W6" s="854"/>
      <c r="X6" s="854"/>
      <c r="Y6" s="19"/>
    </row>
    <row r="7" spans="1:25" ht="15.9" customHeight="1">
      <c r="A7" s="1" t="s">
        <v>561</v>
      </c>
    </row>
    <row r="8" spans="1:25" ht="15.9" customHeight="1">
      <c r="A8" s="1" t="s">
        <v>562</v>
      </c>
    </row>
    <row r="9" spans="1:25" ht="15.9" customHeight="1">
      <c r="B9" s="1214" t="s">
        <v>378</v>
      </c>
      <c r="C9" s="1214"/>
      <c r="D9" s="1214"/>
      <c r="E9" s="1214"/>
      <c r="F9" s="1214"/>
      <c r="G9" s="1214"/>
      <c r="H9" s="1214"/>
      <c r="I9" s="1214"/>
      <c r="J9" s="1214"/>
      <c r="K9" s="1214"/>
      <c r="L9" s="1214"/>
      <c r="M9" s="1214"/>
      <c r="N9" s="1233" t="s">
        <v>563</v>
      </c>
      <c r="O9" s="1234"/>
      <c r="P9" s="1234"/>
      <c r="Q9" s="1234"/>
      <c r="R9" s="1234"/>
      <c r="S9" s="1234"/>
      <c r="T9" s="1234"/>
      <c r="U9" s="1234"/>
      <c r="V9" s="1234"/>
      <c r="W9" s="1234"/>
      <c r="X9" s="1235"/>
    </row>
    <row r="10" spans="1:25" ht="15.9" customHeight="1">
      <c r="B10" s="1214"/>
      <c r="C10" s="1214"/>
      <c r="D10" s="1214"/>
      <c r="E10" s="1214"/>
      <c r="F10" s="1214"/>
      <c r="G10" s="1214"/>
      <c r="H10" s="1214"/>
      <c r="I10" s="1214"/>
      <c r="J10" s="1214"/>
      <c r="K10" s="1214"/>
      <c r="L10" s="1214"/>
      <c r="M10" s="1214"/>
      <c r="N10" s="1236"/>
      <c r="O10" s="1237"/>
      <c r="P10" s="1237"/>
      <c r="Q10" s="1237"/>
      <c r="R10" s="1237"/>
      <c r="S10" s="1237"/>
      <c r="T10" s="1237"/>
      <c r="U10" s="1237"/>
      <c r="V10" s="1237"/>
      <c r="W10" s="1237"/>
      <c r="X10" s="1238"/>
    </row>
    <row r="11" spans="1:25" ht="15.9" customHeight="1">
      <c r="B11" s="1387" t="s">
        <v>564</v>
      </c>
      <c r="C11" s="1388"/>
      <c r="D11" s="1388"/>
      <c r="E11" s="1388"/>
      <c r="F11" s="1388"/>
      <c r="G11" s="1388"/>
      <c r="H11" s="1388"/>
      <c r="I11" s="1388"/>
      <c r="J11" s="1388"/>
      <c r="K11" s="1388"/>
      <c r="L11" s="1388"/>
      <c r="M11" s="1389"/>
      <c r="N11" s="94" t="s">
        <v>385</v>
      </c>
      <c r="O11" s="1254"/>
      <c r="P11" s="1254"/>
      <c r="Q11" s="1254"/>
      <c r="R11" s="1254"/>
      <c r="S11" s="1254"/>
      <c r="T11" s="1254"/>
      <c r="U11" s="1254"/>
      <c r="V11" s="1254"/>
      <c r="W11" s="1254"/>
      <c r="X11" s="49" t="s">
        <v>384</v>
      </c>
      <c r="Y11" s="130"/>
    </row>
    <row r="12" spans="1:25" ht="15.9" customHeight="1">
      <c r="B12" s="50"/>
      <c r="C12" s="51"/>
      <c r="D12" s="51"/>
      <c r="E12" s="51" t="s">
        <v>565</v>
      </c>
      <c r="F12" s="51"/>
      <c r="G12" s="51"/>
      <c r="H12" s="51"/>
      <c r="I12" s="51"/>
      <c r="J12" s="51"/>
      <c r="K12" s="51"/>
      <c r="L12" s="51"/>
      <c r="M12" s="52"/>
      <c r="N12" s="94" t="s">
        <v>566</v>
      </c>
      <c r="O12" s="1254"/>
      <c r="P12" s="1254"/>
      <c r="Q12" s="1254"/>
      <c r="R12" s="1254"/>
      <c r="S12" s="1254"/>
      <c r="T12" s="1254"/>
      <c r="U12" s="1254"/>
      <c r="V12" s="1254"/>
      <c r="W12" s="1254"/>
      <c r="X12" s="49" t="s">
        <v>384</v>
      </c>
      <c r="Y12" s="130"/>
    </row>
    <row r="13" spans="1:25" ht="15.9" customHeight="1">
      <c r="B13" s="1387" t="s">
        <v>387</v>
      </c>
      <c r="C13" s="1388"/>
      <c r="D13" s="1388"/>
      <c r="E13" s="1388"/>
      <c r="F13" s="1388"/>
      <c r="G13" s="1388"/>
      <c r="H13" s="1388"/>
      <c r="I13" s="1388"/>
      <c r="J13" s="1388"/>
      <c r="K13" s="1388"/>
      <c r="L13" s="1388"/>
      <c r="M13" s="1389"/>
      <c r="N13" s="94" t="s">
        <v>397</v>
      </c>
      <c r="O13" s="1254"/>
      <c r="P13" s="1254"/>
      <c r="Q13" s="1254"/>
      <c r="R13" s="1254"/>
      <c r="S13" s="1254"/>
      <c r="T13" s="1254"/>
      <c r="U13" s="1254"/>
      <c r="V13" s="1254"/>
      <c r="W13" s="1254"/>
      <c r="X13" s="49" t="s">
        <v>384</v>
      </c>
      <c r="Y13" s="18"/>
    </row>
    <row r="14" spans="1:25" ht="15.9" customHeight="1">
      <c r="B14" s="1387" t="s">
        <v>388</v>
      </c>
      <c r="C14" s="1388"/>
      <c r="D14" s="1388"/>
      <c r="E14" s="1388"/>
      <c r="F14" s="1388"/>
      <c r="G14" s="1388"/>
      <c r="H14" s="1388"/>
      <c r="I14" s="1388"/>
      <c r="J14" s="1388"/>
      <c r="K14" s="1388"/>
      <c r="L14" s="1388"/>
      <c r="M14" s="1389"/>
      <c r="N14" s="50" t="s">
        <v>567</v>
      </c>
      <c r="O14" s="53"/>
      <c r="P14" s="1254"/>
      <c r="Q14" s="1254"/>
      <c r="R14" s="1254"/>
      <c r="S14" s="1254"/>
      <c r="T14" s="1254"/>
      <c r="U14" s="1254"/>
      <c r="V14" s="1254"/>
      <c r="W14" s="1254"/>
      <c r="X14" s="49" t="s">
        <v>384</v>
      </c>
      <c r="Y14" s="54"/>
    </row>
    <row r="15" spans="1:25" ht="15.9" customHeight="1">
      <c r="B15" s="12" t="s">
        <v>569</v>
      </c>
    </row>
    <row r="16" spans="1:25" ht="13.5" customHeight="1">
      <c r="A16" s="73"/>
      <c r="C16" s="73"/>
      <c r="D16" s="73"/>
      <c r="E16" s="73"/>
      <c r="F16" s="73"/>
      <c r="G16" s="73"/>
      <c r="H16" s="73"/>
      <c r="I16" s="73"/>
      <c r="J16" s="73"/>
      <c r="K16" s="73"/>
      <c r="L16" s="73"/>
      <c r="M16" s="73"/>
    </row>
    <row r="17" spans="1:25" ht="15.9" customHeight="1">
      <c r="A17" s="1" t="s">
        <v>570</v>
      </c>
      <c r="Y17" s="28"/>
    </row>
    <row r="18" spans="1:25" ht="15.9" customHeight="1">
      <c r="B18" s="1" t="s">
        <v>571</v>
      </c>
      <c r="Y18" s="55"/>
    </row>
    <row r="19" spans="1:25" ht="15.9" customHeight="1">
      <c r="B19" s="141" t="s">
        <v>572</v>
      </c>
      <c r="C19" s="142"/>
      <c r="D19" s="142"/>
      <c r="E19" s="142"/>
      <c r="F19" s="52"/>
      <c r="G19" s="56" t="s">
        <v>399</v>
      </c>
      <c r="H19" s="1392"/>
      <c r="I19" s="1392"/>
      <c r="J19" s="1392"/>
      <c r="K19" s="57" t="s">
        <v>384</v>
      </c>
      <c r="M19" s="58" t="s">
        <v>573</v>
      </c>
      <c r="N19" s="59"/>
      <c r="O19" s="14"/>
      <c r="P19" s="94" t="s">
        <v>401</v>
      </c>
      <c r="Q19" s="132"/>
      <c r="R19" s="1240">
        <f>ROUND(H19/12,0)</f>
        <v>0</v>
      </c>
      <c r="S19" s="1240"/>
      <c r="T19" s="1240"/>
      <c r="U19" s="57" t="s">
        <v>384</v>
      </c>
      <c r="W19" s="18"/>
      <c r="Y19" s="55"/>
    </row>
    <row r="20" spans="1:25" ht="15.9" customHeight="1">
      <c r="B20" s="1393" t="s">
        <v>574</v>
      </c>
      <c r="C20" s="1393"/>
      <c r="D20" s="1393"/>
      <c r="E20" s="1393"/>
      <c r="F20" s="1393"/>
      <c r="G20" s="1393"/>
      <c r="H20" s="1393"/>
      <c r="I20" s="1393"/>
      <c r="J20" s="1393"/>
      <c r="K20" s="1393"/>
      <c r="L20" s="1393"/>
      <c r="M20" s="1393"/>
      <c r="N20" s="1393"/>
      <c r="O20" s="1393"/>
      <c r="P20" s="1393"/>
      <c r="Q20" s="1393"/>
      <c r="R20" s="1393"/>
      <c r="S20" s="1393"/>
      <c r="T20" s="1393"/>
      <c r="U20" s="1393"/>
      <c r="V20" s="1393"/>
      <c r="W20" s="1393"/>
      <c r="X20" s="1393"/>
      <c r="Y20" s="55"/>
    </row>
    <row r="21" spans="1:25" ht="13.5" customHeight="1">
      <c r="Y21" s="55"/>
    </row>
    <row r="22" spans="1:25" ht="15.9" customHeight="1">
      <c r="A22" s="1" t="s">
        <v>575</v>
      </c>
      <c r="P22" s="1394" t="s">
        <v>576</v>
      </c>
      <c r="Q22" s="1395"/>
      <c r="R22" s="1395"/>
      <c r="S22" s="1396"/>
      <c r="T22" s="1400" t="s">
        <v>403</v>
      </c>
      <c r="U22" s="1217"/>
      <c r="V22" s="1402"/>
      <c r="W22" s="1402"/>
      <c r="X22" s="1426" t="s">
        <v>386</v>
      </c>
      <c r="Y22" s="55"/>
    </row>
    <row r="23" spans="1:25" ht="15.9" customHeight="1">
      <c r="P23" s="1397"/>
      <c r="Q23" s="1398"/>
      <c r="R23" s="1398"/>
      <c r="S23" s="1399"/>
      <c r="T23" s="1401"/>
      <c r="U23" s="1403"/>
      <c r="V23" s="1403"/>
      <c r="W23" s="1403"/>
      <c r="X23" s="1427"/>
      <c r="Y23" s="55"/>
    </row>
    <row r="24" spans="1:25" ht="13.5" customHeight="1">
      <c r="P24" s="60"/>
      <c r="Q24" s="60"/>
      <c r="R24" s="60"/>
      <c r="S24" s="60"/>
      <c r="T24" s="19"/>
      <c r="U24" s="19"/>
      <c r="V24" s="19"/>
      <c r="W24" s="19"/>
      <c r="X24" s="19"/>
      <c r="Y24" s="55"/>
    </row>
    <row r="25" spans="1:25" ht="15.9" customHeight="1">
      <c r="A25" s="1" t="s">
        <v>577</v>
      </c>
      <c r="N25" s="1390" t="s">
        <v>578</v>
      </c>
      <c r="O25" s="1391"/>
      <c r="P25" s="1391"/>
      <c r="Q25" s="1391"/>
      <c r="R25" s="1391"/>
      <c r="S25" s="1391"/>
      <c r="T25" s="1391"/>
      <c r="U25" s="1239"/>
      <c r="V25" s="1240"/>
      <c r="W25" s="1240"/>
      <c r="X25" s="13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579</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580</v>
      </c>
      <c r="S31" s="9"/>
      <c r="T31" s="2"/>
      <c r="X31" s="9"/>
    </row>
    <row r="32" spans="1:25" ht="8.25" customHeight="1">
      <c r="B32" s="2"/>
      <c r="S32" s="9"/>
      <c r="T32" s="2"/>
      <c r="X32" s="9"/>
    </row>
    <row r="33" spans="1:24" s="64" customFormat="1" ht="15.9" customHeight="1">
      <c r="A33" s="1"/>
      <c r="B33" s="2"/>
      <c r="C33" s="1" t="s">
        <v>581</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582</v>
      </c>
      <c r="E34" s="1" t="s">
        <v>583</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407">
        <v>54180</v>
      </c>
      <c r="F35" s="1407"/>
      <c r="G35" s="1407"/>
      <c r="H35" s="1" t="s">
        <v>458</v>
      </c>
      <c r="I35" s="1"/>
      <c r="J35" s="1"/>
      <c r="K35" s="19" t="s">
        <v>195</v>
      </c>
      <c r="L35" s="1"/>
      <c r="M35" s="1162" t="s">
        <v>584</v>
      </c>
      <c r="N35" s="1162"/>
      <c r="O35" s="1162"/>
      <c r="P35" s="1408">
        <f>O11</f>
        <v>0</v>
      </c>
      <c r="Q35" s="1408"/>
      <c r="R35" s="1408"/>
      <c r="S35" s="9" t="s">
        <v>386</v>
      </c>
      <c r="T35" s="8" t="s">
        <v>478</v>
      </c>
      <c r="U35" s="1409">
        <f>E35*P35</f>
        <v>0</v>
      </c>
      <c r="V35" s="1409"/>
      <c r="W35" s="1409"/>
      <c r="X35" s="9" t="s">
        <v>479</v>
      </c>
    </row>
    <row r="36" spans="1:24" s="64" customFormat="1" ht="15.75" customHeight="1">
      <c r="A36" s="1"/>
      <c r="B36" s="2"/>
      <c r="C36" s="1"/>
      <c r="D36" s="130" t="s">
        <v>585</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407">
        <v>54180</v>
      </c>
      <c r="F37" s="1407"/>
      <c r="G37" s="1407"/>
      <c r="H37" s="1" t="s">
        <v>458</v>
      </c>
      <c r="I37" s="1"/>
      <c r="J37" s="1"/>
      <c r="K37" s="19" t="s">
        <v>195</v>
      </c>
      <c r="L37" s="1"/>
      <c r="M37" s="1162" t="s">
        <v>586</v>
      </c>
      <c r="N37" s="1162"/>
      <c r="O37" s="1162"/>
      <c r="P37" s="1408">
        <f>O12</f>
        <v>0</v>
      </c>
      <c r="Q37" s="1408"/>
      <c r="R37" s="1408"/>
      <c r="S37" s="9" t="s">
        <v>386</v>
      </c>
      <c r="T37" s="8" t="s">
        <v>478</v>
      </c>
      <c r="U37" s="1409">
        <f>E37*P37</f>
        <v>0</v>
      </c>
      <c r="V37" s="1409"/>
      <c r="W37" s="1409"/>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587</v>
      </c>
      <c r="L39" s="1145"/>
      <c r="M39" s="1145"/>
      <c r="N39" s="1145"/>
      <c r="O39" s="1145"/>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132" t="s">
        <v>588</v>
      </c>
      <c r="F41" s="1132"/>
      <c r="G41" s="1132"/>
      <c r="H41" s="1132"/>
      <c r="M41" s="843" t="s">
        <v>589</v>
      </c>
      <c r="N41" s="843"/>
      <c r="O41" s="843"/>
      <c r="P41" s="1410">
        <f>R19</f>
        <v>0</v>
      </c>
      <c r="Q41" s="1410"/>
      <c r="R41" s="1410"/>
      <c r="S41" s="9" t="s">
        <v>386</v>
      </c>
      <c r="T41" s="8" t="s">
        <v>478</v>
      </c>
      <c r="U41" s="1411"/>
      <c r="V41" s="1411"/>
      <c r="W41" s="1411"/>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406" t="s">
        <v>590</v>
      </c>
      <c r="F43" s="1406"/>
      <c r="G43" s="1406"/>
      <c r="H43" s="1406"/>
      <c r="P43" s="18"/>
      <c r="Q43" s="18"/>
      <c r="R43" s="18"/>
      <c r="S43" s="9"/>
      <c r="T43" s="2"/>
      <c r="X43" s="9"/>
    </row>
    <row r="44" spans="1:24" ht="15.9" customHeight="1">
      <c r="B44" s="2"/>
      <c r="D44" s="18" t="s">
        <v>457</v>
      </c>
      <c r="E44" s="1407"/>
      <c r="F44" s="1407"/>
      <c r="G44" s="1407"/>
      <c r="H44" s="1" t="s">
        <v>458</v>
      </c>
      <c r="K44" s="19" t="s">
        <v>195</v>
      </c>
      <c r="M44" s="1162" t="s">
        <v>591</v>
      </c>
      <c r="N44" s="1162"/>
      <c r="O44" s="1162"/>
      <c r="P44" s="1410">
        <f>H19</f>
        <v>0</v>
      </c>
      <c r="Q44" s="1410"/>
      <c r="R44" s="1410"/>
      <c r="S44" s="9" t="s">
        <v>386</v>
      </c>
      <c r="T44" s="8" t="s">
        <v>478</v>
      </c>
      <c r="U44" s="1411">
        <f>E44*P44</f>
        <v>0</v>
      </c>
      <c r="V44" s="1411"/>
      <c r="W44" s="1411"/>
      <c r="X44" s="9" t="s">
        <v>479</v>
      </c>
    </row>
    <row r="45" spans="1:24" ht="15.9" customHeight="1">
      <c r="B45" s="2"/>
      <c r="D45" s="18"/>
      <c r="E45" s="1425" t="s">
        <v>632</v>
      </c>
      <c r="F45" s="1425"/>
      <c r="G45" s="1425"/>
      <c r="H45" s="1425"/>
      <c r="I45" s="1425"/>
      <c r="J45" s="1425"/>
      <c r="K45" s="1425"/>
      <c r="L45" s="1425"/>
      <c r="M45" s="1425"/>
      <c r="N45" s="1425"/>
      <c r="O45" s="1425"/>
      <c r="P45" s="66"/>
      <c r="Q45" s="66"/>
      <c r="R45" s="66"/>
      <c r="S45" s="9"/>
      <c r="T45" s="8"/>
      <c r="U45" s="139"/>
      <c r="V45" s="139"/>
      <c r="W45" s="139"/>
      <c r="X45" s="9"/>
    </row>
    <row r="46" spans="1:24" ht="8.25" customHeight="1">
      <c r="B46" s="2"/>
      <c r="D46" s="18"/>
      <c r="E46" s="146"/>
      <c r="F46" s="146"/>
      <c r="G46" s="146"/>
      <c r="K46" s="19"/>
      <c r="M46" s="20"/>
      <c r="N46" s="20"/>
      <c r="O46" s="20"/>
      <c r="P46" s="66"/>
      <c r="Q46" s="66"/>
      <c r="R46" s="66"/>
      <c r="S46" s="9"/>
      <c r="T46" s="8"/>
      <c r="U46" s="139"/>
      <c r="V46" s="139"/>
      <c r="W46" s="139"/>
      <c r="X46" s="9"/>
    </row>
    <row r="47" spans="1:24" ht="15.9" customHeight="1">
      <c r="B47" s="2"/>
      <c r="C47" s="1" t="s">
        <v>593</v>
      </c>
      <c r="P47" s="18"/>
      <c r="Q47" s="18"/>
      <c r="R47" s="18"/>
      <c r="S47" s="9"/>
      <c r="T47" s="8" t="s">
        <v>478</v>
      </c>
      <c r="U47" s="1411"/>
      <c r="V47" s="1411"/>
      <c r="W47" s="1411"/>
      <c r="X47" s="9" t="s">
        <v>479</v>
      </c>
    </row>
    <row r="48" spans="1:24" ht="8.25" customHeight="1">
      <c r="B48" s="2"/>
      <c r="P48" s="18"/>
      <c r="Q48" s="18"/>
      <c r="R48" s="18"/>
      <c r="S48" s="9"/>
      <c r="T48" s="8"/>
      <c r="U48" s="139"/>
      <c r="V48" s="139"/>
      <c r="W48" s="139"/>
      <c r="X48" s="9"/>
    </row>
    <row r="49" spans="2:24" ht="15.9" customHeight="1">
      <c r="B49" s="2"/>
      <c r="C49" s="1" t="s">
        <v>594</v>
      </c>
      <c r="P49" s="18"/>
      <c r="Q49" s="18"/>
      <c r="R49" s="18"/>
      <c r="S49" s="9"/>
      <c r="T49" s="2"/>
      <c r="X49" s="9"/>
    </row>
    <row r="50" spans="2:24" ht="15.9" customHeight="1">
      <c r="B50" s="2"/>
      <c r="D50" s="18" t="s">
        <v>457</v>
      </c>
      <c r="E50" s="1415">
        <v>27640</v>
      </c>
      <c r="F50" s="1415"/>
      <c r="G50" s="1415"/>
      <c r="H50" s="1" t="s">
        <v>476</v>
      </c>
      <c r="K50" s="19" t="s">
        <v>195</v>
      </c>
      <c r="M50" s="843" t="s">
        <v>595</v>
      </c>
      <c r="N50" s="843"/>
      <c r="O50" s="843"/>
      <c r="P50" s="1410">
        <f>U22</f>
        <v>0</v>
      </c>
      <c r="Q50" s="1410"/>
      <c r="R50" s="1410"/>
      <c r="S50" s="9" t="s">
        <v>386</v>
      </c>
      <c r="T50" s="8" t="s">
        <v>478</v>
      </c>
      <c r="U50" s="1411">
        <f>E50*P50</f>
        <v>0</v>
      </c>
      <c r="V50" s="1411"/>
      <c r="W50" s="1411"/>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596</v>
      </c>
      <c r="P52" s="18"/>
      <c r="Q52" s="18"/>
      <c r="R52" s="18"/>
      <c r="S52" s="9"/>
      <c r="T52" s="2"/>
      <c r="X52" s="9"/>
    </row>
    <row r="53" spans="2:24" ht="15.9" customHeight="1">
      <c r="B53" s="2"/>
      <c r="D53" s="18" t="s">
        <v>457</v>
      </c>
      <c r="E53" s="1415">
        <v>4000</v>
      </c>
      <c r="F53" s="1415"/>
      <c r="G53" s="1415"/>
      <c r="H53" s="1" t="s">
        <v>458</v>
      </c>
      <c r="K53" s="19" t="s">
        <v>195</v>
      </c>
      <c r="M53" s="1162" t="s">
        <v>597</v>
      </c>
      <c r="N53" s="1162"/>
      <c r="O53" s="1162"/>
      <c r="P53" s="1410">
        <f>O11+O12</f>
        <v>0</v>
      </c>
      <c r="Q53" s="1410"/>
      <c r="R53" s="1410"/>
      <c r="S53" s="9" t="s">
        <v>386</v>
      </c>
      <c r="T53" s="8" t="s">
        <v>478</v>
      </c>
      <c r="U53" s="1411">
        <f>E53*P53</f>
        <v>0</v>
      </c>
      <c r="V53" s="1411"/>
      <c r="W53" s="1411"/>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598</v>
      </c>
      <c r="P55" s="18"/>
      <c r="Q55" s="18"/>
      <c r="R55" s="18"/>
      <c r="S55" s="9"/>
      <c r="T55" s="8" t="s">
        <v>478</v>
      </c>
      <c r="U55" s="1411"/>
      <c r="V55" s="1411"/>
      <c r="W55" s="1411"/>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599</v>
      </c>
      <c r="D57" s="19"/>
      <c r="E57" s="20"/>
      <c r="F57" s="20"/>
      <c r="G57" s="20"/>
      <c r="H57" s="20"/>
      <c r="I57" s="20"/>
      <c r="M57" s="146"/>
      <c r="O57" s="146"/>
      <c r="P57" s="146"/>
      <c r="Q57" s="146"/>
      <c r="R57" s="146"/>
      <c r="S57" s="9"/>
      <c r="T57" s="8"/>
      <c r="U57" s="139"/>
      <c r="V57" s="139"/>
      <c r="W57" s="139"/>
      <c r="X57" s="9"/>
    </row>
    <row r="58" spans="2:24" ht="15.9" customHeight="1">
      <c r="B58" s="11"/>
      <c r="C58" s="108" t="s">
        <v>600</v>
      </c>
      <c r="D58" s="3"/>
      <c r="E58" s="4"/>
      <c r="F58" s="4"/>
      <c r="G58" s="4"/>
      <c r="H58" s="4"/>
      <c r="I58" s="4"/>
      <c r="J58" s="5"/>
      <c r="K58" s="5"/>
      <c r="L58" s="5"/>
      <c r="M58" s="6"/>
      <c r="N58" s="5"/>
      <c r="O58" s="6"/>
      <c r="P58" s="7"/>
      <c r="Q58" s="7"/>
      <c r="R58" s="7"/>
      <c r="S58" s="43"/>
      <c r="T58" s="46"/>
      <c r="U58" s="67"/>
      <c r="V58" s="67"/>
      <c r="W58" s="67"/>
      <c r="X58" s="43"/>
    </row>
    <row r="59" spans="2:24" ht="15.9" customHeight="1">
      <c r="B59" s="1412" t="s">
        <v>601</v>
      </c>
      <c r="C59" s="1392"/>
      <c r="D59" s="1392"/>
      <c r="E59" s="1392"/>
      <c r="F59" s="1392"/>
      <c r="G59" s="1392"/>
      <c r="H59" s="1392"/>
      <c r="I59" s="1392"/>
      <c r="J59" s="1392"/>
      <c r="K59" s="1392"/>
      <c r="L59" s="1392"/>
      <c r="M59" s="1392"/>
      <c r="N59" s="1392"/>
      <c r="O59" s="1392"/>
      <c r="P59" s="1392"/>
      <c r="Q59" s="1392"/>
      <c r="R59" s="1392"/>
      <c r="S59" s="1413"/>
      <c r="T59" s="145" t="s">
        <v>478</v>
      </c>
      <c r="U59" s="1414">
        <f>U35+U37+U41+U44+U47+U50+U53+U55</f>
        <v>0</v>
      </c>
      <c r="V59" s="1414"/>
      <c r="W59" s="1414"/>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35:G35"/>
    <mergeCell ref="M35:O35"/>
    <mergeCell ref="P35:R35"/>
    <mergeCell ref="U35:W35"/>
    <mergeCell ref="E37:G37"/>
    <mergeCell ref="M37:O37"/>
    <mergeCell ref="P37:R37"/>
    <mergeCell ref="U37:W37"/>
    <mergeCell ref="U47:W47"/>
    <mergeCell ref="L39:O39"/>
    <mergeCell ref="E41:H41"/>
    <mergeCell ref="M41:O41"/>
    <mergeCell ref="P41:R41"/>
    <mergeCell ref="U41:W41"/>
    <mergeCell ref="E43:H43"/>
    <mergeCell ref="E44:G44"/>
    <mergeCell ref="M44:O44"/>
    <mergeCell ref="P44:R44"/>
    <mergeCell ref="U44:W44"/>
    <mergeCell ref="E45:O45"/>
    <mergeCell ref="U55:W55"/>
    <mergeCell ref="B59:S59"/>
    <mergeCell ref="U59:W59"/>
    <mergeCell ref="E50:G50"/>
    <mergeCell ref="M50:O50"/>
    <mergeCell ref="P50:R50"/>
    <mergeCell ref="U50:W50"/>
    <mergeCell ref="E53:G53"/>
    <mergeCell ref="M53:O53"/>
    <mergeCell ref="P53:R53"/>
    <mergeCell ref="U53:W53"/>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L40"/>
  <sheetViews>
    <sheetView tabSelected="1" view="pageBreakPreview" zoomScale="115" zoomScaleNormal="100" zoomScaleSheetLayoutView="115" workbookViewId="0">
      <selection activeCell="L4" sqref="L4"/>
    </sheetView>
  </sheetViews>
  <sheetFormatPr defaultColWidth="9" defaultRowHeight="13.2"/>
  <cols>
    <col min="1" max="1" width="10" style="71" customWidth="1"/>
    <col min="2" max="2" width="3.6640625" style="71" customWidth="1"/>
    <col min="3" max="3" width="14.109375" style="71" customWidth="1"/>
    <col min="4" max="10" width="9" style="71"/>
    <col min="11" max="11" width="13.44140625" style="71" customWidth="1"/>
    <col min="12" max="12" width="47.77734375" style="71" bestFit="1" customWidth="1"/>
    <col min="13" max="16384" width="9" style="71"/>
  </cols>
  <sheetData>
    <row r="1" spans="1:12" ht="15" thickBot="1">
      <c r="A1" s="71" t="s">
        <v>122</v>
      </c>
      <c r="B1" s="298"/>
    </row>
    <row r="2" spans="1:12" ht="13.8" thickBot="1">
      <c r="I2" s="339" t="s">
        <v>123</v>
      </c>
      <c r="K2" s="250" t="s">
        <v>124</v>
      </c>
      <c r="L2" s="251" t="s">
        <v>118</v>
      </c>
    </row>
    <row r="3" spans="1:12">
      <c r="I3" s="339" t="s">
        <v>125</v>
      </c>
    </row>
    <row r="5" spans="1:12">
      <c r="A5" s="71" t="str">
        <f>VLOOKUP($L$2,様式リスト!$B$3:$D$5,2,0)</f>
        <v>　地方厚生局長　　殿</v>
      </c>
    </row>
    <row r="8" spans="1:12">
      <c r="F8" s="71" t="s">
        <v>126</v>
      </c>
      <c r="G8" s="831"/>
      <c r="H8" s="831"/>
      <c r="I8" s="831"/>
    </row>
    <row r="9" spans="1:12">
      <c r="F9" s="71" t="s">
        <v>127</v>
      </c>
      <c r="G9" s="831"/>
      <c r="H9" s="831"/>
      <c r="I9" s="831"/>
    </row>
    <row r="10" spans="1:12">
      <c r="F10" t="s">
        <v>128</v>
      </c>
      <c r="G10" s="831"/>
      <c r="H10" s="831"/>
      <c r="I10" s="831"/>
    </row>
    <row r="16" spans="1:12">
      <c r="A16" s="71" t="s">
        <v>129</v>
      </c>
      <c r="C16" s="510"/>
      <c r="D16" s="834" t="str">
        <f>VLOOKUP($L$2,様式リスト!$B$3:$D$5,3,0)</f>
        <v>年度臨床研修費等補助金の（変更）交付申請書</v>
      </c>
      <c r="E16" s="834"/>
      <c r="F16" s="834"/>
      <c r="G16" s="834"/>
      <c r="H16" s="834"/>
      <c r="I16" s="834"/>
    </row>
    <row r="17" spans="1:9">
      <c r="A17" s="71" t="s">
        <v>130</v>
      </c>
    </row>
    <row r="23" spans="1:9">
      <c r="A23" s="833" t="s">
        <v>131</v>
      </c>
      <c r="B23" s="833"/>
      <c r="C23" s="833"/>
      <c r="D23" s="833"/>
      <c r="E23" s="833"/>
      <c r="F23" s="833"/>
      <c r="G23" s="833"/>
      <c r="H23" s="833"/>
      <c r="I23" s="833"/>
    </row>
    <row r="27" spans="1:9">
      <c r="B27" s="55">
        <v>1</v>
      </c>
      <c r="C27" s="71" t="s">
        <v>132</v>
      </c>
      <c r="D27" s="71" t="s">
        <v>133</v>
      </c>
      <c r="E27" s="832">
        <f>'第2号様式別紙1-1（所要額調書、対象経費内訳）'!L11+'第2号様式別紙1-1（所要額調書、対象経費内訳）'!L12+'第2号様式別紙1-2（所要額調書、対象経費内訳 ）'!N12+'第2号様式別紙1-2（所要額調書、対象経費内訳 ）'!N13</f>
        <v>0</v>
      </c>
      <c r="F27" s="832"/>
      <c r="G27" s="71" t="s">
        <v>134</v>
      </c>
    </row>
    <row r="29" spans="1:9">
      <c r="B29" s="71" t="s">
        <v>135</v>
      </c>
    </row>
    <row r="31" spans="1:9">
      <c r="B31" s="71" t="s">
        <v>136</v>
      </c>
    </row>
    <row r="33" spans="1:8">
      <c r="B33" s="71" t="s">
        <v>137</v>
      </c>
    </row>
    <row r="35" spans="1:8">
      <c r="B35" s="502">
        <v>5</v>
      </c>
      <c r="C35" t="s">
        <v>138</v>
      </c>
      <c r="D35"/>
      <c r="E35"/>
      <c r="F35"/>
      <c r="G35"/>
      <c r="H35"/>
    </row>
    <row r="36" spans="1:8">
      <c r="B36"/>
      <c r="C36" s="502" t="s">
        <v>139</v>
      </c>
      <c r="D36" s="503"/>
      <c r="E36" s="830" t="s">
        <v>140</v>
      </c>
      <c r="F36" s="830"/>
      <c r="G36" t="s">
        <v>134</v>
      </c>
      <c r="H36" t="s">
        <v>141</v>
      </c>
    </row>
    <row r="37" spans="1:8">
      <c r="B37"/>
      <c r="C37"/>
      <c r="D37"/>
      <c r="E37"/>
      <c r="F37"/>
      <c r="G37"/>
      <c r="H37"/>
    </row>
    <row r="38" spans="1:8">
      <c r="A38" s="278"/>
      <c r="B38"/>
      <c r="C38" t="s">
        <v>142</v>
      </c>
      <c r="D38" s="503"/>
      <c r="E38" s="830" t="s">
        <v>140</v>
      </c>
      <c r="F38" s="830"/>
      <c r="G38" t="s">
        <v>134</v>
      </c>
      <c r="H38" t="s">
        <v>143</v>
      </c>
    </row>
    <row r="39" spans="1:8">
      <c r="B39"/>
      <c r="C39"/>
      <c r="D39"/>
      <c r="E39"/>
      <c r="F39"/>
      <c r="G39"/>
      <c r="H39"/>
    </row>
    <row r="40" spans="1:8">
      <c r="B40"/>
      <c r="C40" t="s">
        <v>144</v>
      </c>
      <c r="D40" s="503"/>
      <c r="E40" s="830" t="s">
        <v>140</v>
      </c>
      <c r="F40" s="830"/>
      <c r="G40" t="s">
        <v>134</v>
      </c>
      <c r="H40" t="s">
        <v>145</v>
      </c>
    </row>
  </sheetData>
  <mergeCells count="9">
    <mergeCell ref="E36:F36"/>
    <mergeCell ref="E38:F38"/>
    <mergeCell ref="E40:F40"/>
    <mergeCell ref="G8:I8"/>
    <mergeCell ref="G9:I9"/>
    <mergeCell ref="E27:F27"/>
    <mergeCell ref="A23:I23"/>
    <mergeCell ref="D16:I16"/>
    <mergeCell ref="G10:I10"/>
  </mergeCells>
  <phoneticPr fontId="4"/>
  <conditionalFormatting sqref="E27">
    <cfRule type="containsBlanks" dxfId="156" priority="2">
      <formula>LEN(TRIM(E27))=0</formula>
    </cfRule>
  </conditionalFormatting>
  <conditionalFormatting sqref="E36 E38 E40">
    <cfRule type="containsBlanks" dxfId="155" priority="3">
      <formula>LEN(TRIM(E36))=0</formula>
    </cfRule>
  </conditionalFormatting>
  <conditionalFormatting sqref="G8:G10">
    <cfRule type="containsBlanks" dxfId="154" priority="1">
      <formula>LEN(TRIM(G8))=0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様式リスト!$B$3:$B$5</xm:f>
          </x14:formula1>
          <xm:sqref>L2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51" t="s">
        <v>184</v>
      </c>
      <c r="B3" s="851"/>
      <c r="C3" s="851"/>
      <c r="D3" s="851"/>
      <c r="E3" s="851"/>
      <c r="F3" s="851"/>
      <c r="G3" s="851"/>
      <c r="H3" s="851"/>
      <c r="I3" s="851"/>
      <c r="J3" s="851"/>
      <c r="K3" s="851"/>
      <c r="L3" s="851"/>
      <c r="M3" s="851"/>
      <c r="N3" s="851"/>
      <c r="O3" s="851"/>
      <c r="P3" s="851"/>
      <c r="Q3" s="851"/>
      <c r="R3" s="851"/>
      <c r="S3" s="851"/>
      <c r="T3" s="851"/>
      <c r="U3" s="851"/>
      <c r="V3" s="851"/>
      <c r="W3" s="851"/>
      <c r="X3" s="851"/>
      <c r="Y3" s="851"/>
    </row>
    <row r="4" spans="1:27" ht="9" customHeight="1"/>
    <row r="5" spans="1:27" ht="18.75" customHeight="1">
      <c r="N5" s="73" t="s">
        <v>185</v>
      </c>
    </row>
    <row r="6" spans="1:27" ht="18.75" customHeight="1">
      <c r="N6" s="852"/>
      <c r="O6" s="852"/>
      <c r="P6" s="852"/>
      <c r="Q6" s="852"/>
      <c r="R6" s="852"/>
      <c r="S6" s="852"/>
      <c r="T6" s="852"/>
      <c r="U6" s="852"/>
      <c r="V6" s="852"/>
      <c r="W6" s="852"/>
      <c r="X6" s="852"/>
      <c r="Y6" s="852"/>
    </row>
    <row r="7" spans="1:27" ht="18.75" customHeight="1">
      <c r="N7" s="19"/>
      <c r="O7" s="19"/>
      <c r="P7" s="19"/>
      <c r="Q7" s="19"/>
      <c r="R7" s="19"/>
      <c r="S7" s="19"/>
      <c r="T7" s="19"/>
      <c r="U7" s="19"/>
      <c r="V7" s="19"/>
      <c r="W7" s="19"/>
      <c r="X7" s="19"/>
      <c r="Y7" s="19"/>
    </row>
    <row r="8" spans="1:27" ht="15" customHeight="1">
      <c r="C8" s="854" t="s">
        <v>186</v>
      </c>
      <c r="D8" s="854"/>
      <c r="E8" s="854"/>
      <c r="F8" s="854"/>
      <c r="G8" s="854"/>
      <c r="H8" s="854"/>
      <c r="I8" s="854"/>
      <c r="J8" s="854"/>
      <c r="K8" s="277"/>
      <c r="L8" s="853"/>
      <c r="M8" s="853"/>
      <c r="N8" s="854" t="s">
        <v>187</v>
      </c>
      <c r="O8" s="854"/>
    </row>
    <row r="9" spans="1:27" ht="30" customHeight="1">
      <c r="C9" s="849" t="s">
        <v>188</v>
      </c>
      <c r="D9" s="849"/>
      <c r="E9" s="849"/>
      <c r="F9" s="849"/>
      <c r="G9" s="849"/>
      <c r="H9" s="849"/>
      <c r="I9" s="849"/>
      <c r="J9" s="849"/>
      <c r="K9" s="849"/>
      <c r="L9" s="849"/>
      <c r="M9" s="849"/>
      <c r="N9" s="849"/>
      <c r="O9" s="849"/>
      <c r="P9" s="849"/>
      <c r="Q9" s="849"/>
      <c r="R9" s="849"/>
      <c r="S9" s="849"/>
      <c r="T9" s="849"/>
      <c r="U9" s="849"/>
      <c r="V9" s="849"/>
      <c r="W9" s="849"/>
      <c r="X9" s="849"/>
    </row>
    <row r="10" spans="1:27" ht="15" customHeight="1"/>
    <row r="11" spans="1:27" ht="15" customHeight="1">
      <c r="C11" s="1" t="s">
        <v>189</v>
      </c>
      <c r="H11" s="73"/>
      <c r="I11" s="73"/>
      <c r="J11" s="73"/>
      <c r="K11" s="73"/>
      <c r="L11" s="73"/>
      <c r="M11" s="73"/>
      <c r="N11" s="73"/>
      <c r="O11" s="73"/>
      <c r="P11" s="73"/>
      <c r="Q11" s="73"/>
      <c r="R11" s="73"/>
      <c r="S11" s="73"/>
      <c r="T11" s="18" t="s">
        <v>190</v>
      </c>
      <c r="U11" s="842">
        <f>IF(AND(L8&gt;=1,L8&lt;8),ROUNDDOWN(E16*P16,0),IF(AND(L8&gt;=8,L8&lt;15),ROUNDDOWN(E19*P19,0),IF(AND(L8&gt;=15,L8&lt;22),ROUNDDOWN(E22*P22,0),0)))</f>
        <v>0</v>
      </c>
      <c r="V11" s="842"/>
      <c r="W11" s="842"/>
      <c r="X11" s="842"/>
      <c r="Y11" s="1" t="s">
        <v>191</v>
      </c>
    </row>
    <row r="12" spans="1:27" ht="18" customHeight="1">
      <c r="D12" s="849" t="s">
        <v>192</v>
      </c>
      <c r="E12" s="849"/>
      <c r="F12" s="849"/>
      <c r="G12" s="849"/>
      <c r="H12" s="849"/>
      <c r="I12" s="849"/>
      <c r="J12" s="849"/>
      <c r="K12" s="849"/>
      <c r="L12" s="849"/>
      <c r="M12" s="849"/>
      <c r="N12" s="849"/>
      <c r="O12" s="849"/>
      <c r="P12" s="849"/>
      <c r="Q12" s="849"/>
      <c r="R12" s="849"/>
      <c r="S12" s="849"/>
      <c r="T12" s="849"/>
      <c r="U12" s="849"/>
      <c r="V12" s="849"/>
      <c r="W12" s="849"/>
      <c r="X12" s="849"/>
      <c r="Y12" s="849"/>
    </row>
    <row r="13" spans="1:27" ht="18" customHeight="1">
      <c r="D13" s="849"/>
      <c r="E13" s="849"/>
      <c r="F13" s="849"/>
      <c r="G13" s="849"/>
      <c r="H13" s="849"/>
      <c r="I13" s="849"/>
      <c r="J13" s="849"/>
      <c r="K13" s="849"/>
      <c r="L13" s="849"/>
      <c r="M13" s="849"/>
      <c r="N13" s="849"/>
      <c r="O13" s="849"/>
      <c r="P13" s="849"/>
      <c r="Q13" s="849"/>
      <c r="R13" s="849"/>
      <c r="S13" s="849"/>
      <c r="T13" s="849"/>
      <c r="U13" s="849"/>
      <c r="V13" s="849"/>
      <c r="W13" s="849"/>
      <c r="X13" s="849"/>
      <c r="Y13" s="849"/>
    </row>
    <row r="14" spans="1:27" ht="9" customHeight="1">
      <c r="I14" s="19"/>
      <c r="J14" s="19"/>
      <c r="T14" s="18"/>
      <c r="U14" s="247"/>
      <c r="V14" s="247"/>
      <c r="W14" s="247"/>
      <c r="X14" s="247"/>
    </row>
    <row r="15" spans="1:27" ht="18" customHeight="1">
      <c r="B15" s="17"/>
      <c r="D15" s="850" t="s">
        <v>193</v>
      </c>
      <c r="E15" s="850"/>
      <c r="F15" s="850"/>
      <c r="G15" s="850"/>
      <c r="H15" s="850"/>
      <c r="I15" s="850"/>
      <c r="J15" s="850"/>
      <c r="K15" s="850"/>
      <c r="L15" s="850"/>
      <c r="M15" s="850"/>
      <c r="N15" s="850"/>
      <c r="O15" s="850"/>
      <c r="P15" s="850"/>
      <c r="Q15" s="850"/>
      <c r="R15" s="850"/>
      <c r="S15" s="850"/>
      <c r="T15" s="850"/>
      <c r="U15" s="48"/>
      <c r="V15" s="48"/>
      <c r="W15" s="48"/>
      <c r="X15" s="48"/>
    </row>
    <row r="16" spans="1:27" ht="18" customHeight="1">
      <c r="B16" s="855"/>
      <c r="C16" s="856"/>
      <c r="D16" s="18"/>
      <c r="E16" s="857">
        <v>5175</v>
      </c>
      <c r="F16" s="848"/>
      <c r="G16" s="848"/>
      <c r="H16" s="1" t="s">
        <v>194</v>
      </c>
      <c r="J16" s="19" t="s">
        <v>195</v>
      </c>
      <c r="K16" s="19"/>
      <c r="L16" s="843" t="s">
        <v>196</v>
      </c>
      <c r="M16" s="843"/>
      <c r="N16" s="843"/>
      <c r="O16" s="843"/>
      <c r="P16" s="854"/>
      <c r="Q16" s="854"/>
      <c r="R16" s="854" t="s">
        <v>197</v>
      </c>
      <c r="S16" s="854"/>
      <c r="T16" s="18"/>
      <c r="U16" s="48"/>
      <c r="V16" s="48"/>
      <c r="W16" s="48"/>
      <c r="X16" s="48"/>
    </row>
    <row r="17" spans="1:25" ht="9" customHeight="1">
      <c r="B17" s="15"/>
      <c r="C17" s="15"/>
      <c r="D17" s="18"/>
      <c r="E17" s="129"/>
      <c r="F17" s="129"/>
      <c r="G17" s="129"/>
      <c r="K17" s="19"/>
      <c r="M17" s="20"/>
      <c r="N17" s="20"/>
      <c r="O17" s="20"/>
      <c r="P17" s="20"/>
      <c r="Q17" s="129"/>
      <c r="R17" s="129"/>
      <c r="T17" s="18"/>
      <c r="U17" s="48"/>
      <c r="V17" s="48"/>
      <c r="W17" s="48"/>
      <c r="X17" s="48"/>
    </row>
    <row r="18" spans="1:25" ht="18" customHeight="1">
      <c r="B18" s="17"/>
      <c r="D18" s="850" t="s">
        <v>198</v>
      </c>
      <c r="E18" s="850"/>
      <c r="F18" s="850"/>
      <c r="G18" s="850"/>
      <c r="H18" s="850"/>
      <c r="I18" s="850"/>
      <c r="J18" s="850"/>
      <c r="K18" s="850"/>
      <c r="L18" s="850"/>
      <c r="M18" s="850"/>
      <c r="N18" s="850"/>
      <c r="O18" s="850"/>
      <c r="P18" s="850"/>
      <c r="Q18" s="850"/>
      <c r="R18" s="850"/>
      <c r="S18" s="850"/>
      <c r="T18" s="850"/>
      <c r="U18" s="48"/>
      <c r="V18" s="48"/>
      <c r="W18" s="48"/>
      <c r="X18" s="48"/>
    </row>
    <row r="19" spans="1:25" ht="18" customHeight="1">
      <c r="B19" s="855"/>
      <c r="C19" s="856"/>
      <c r="D19" s="18"/>
      <c r="E19" s="858">
        <v>5750</v>
      </c>
      <c r="F19" s="859"/>
      <c r="G19" s="859"/>
      <c r="H19" s="1" t="s">
        <v>194</v>
      </c>
      <c r="J19" s="19" t="s">
        <v>195</v>
      </c>
      <c r="K19" s="19"/>
      <c r="L19" s="843" t="s">
        <v>196</v>
      </c>
      <c r="M19" s="843"/>
      <c r="N19" s="843"/>
      <c r="O19" s="843"/>
      <c r="P19" s="854"/>
      <c r="Q19" s="854"/>
      <c r="R19" s="854" t="s">
        <v>197</v>
      </c>
      <c r="S19" s="854"/>
      <c r="T19" s="18"/>
      <c r="U19" s="48"/>
      <c r="V19" s="48"/>
      <c r="W19" s="48"/>
      <c r="X19" s="48"/>
    </row>
    <row r="20" spans="1:25" ht="14.25" customHeight="1">
      <c r="B20" s="15"/>
      <c r="C20" s="15"/>
      <c r="D20" s="18"/>
      <c r="E20" s="22"/>
      <c r="F20" s="22"/>
      <c r="G20" s="22"/>
      <c r="K20" s="19"/>
      <c r="M20" s="20"/>
      <c r="N20" s="20"/>
      <c r="O20" s="20"/>
      <c r="P20" s="20"/>
      <c r="Q20" s="22"/>
      <c r="R20" s="22"/>
      <c r="T20" s="18"/>
      <c r="U20" s="48"/>
      <c r="V20" s="48"/>
      <c r="W20" s="48"/>
      <c r="X20" s="48"/>
    </row>
    <row r="21" spans="1:25" ht="26.25" customHeight="1">
      <c r="B21" s="17"/>
      <c r="D21" s="850" t="s">
        <v>199</v>
      </c>
      <c r="E21" s="850"/>
      <c r="F21" s="850"/>
      <c r="G21" s="850"/>
      <c r="H21" s="850"/>
      <c r="I21" s="850"/>
      <c r="J21" s="850"/>
      <c r="K21" s="850"/>
      <c r="L21" s="850"/>
      <c r="M21" s="850"/>
      <c r="N21" s="850"/>
      <c r="O21" s="850"/>
      <c r="P21" s="850"/>
      <c r="Q21" s="850"/>
      <c r="R21" s="850"/>
      <c r="S21" s="850"/>
      <c r="T21" s="850"/>
      <c r="U21" s="48"/>
      <c r="V21" s="48"/>
      <c r="W21" s="48"/>
      <c r="X21" s="48"/>
    </row>
    <row r="22" spans="1:25" s="10" customFormat="1" ht="19.5" customHeight="1">
      <c r="A22" s="1"/>
      <c r="B22" s="855"/>
      <c r="C22" s="856"/>
      <c r="D22" s="18"/>
      <c r="E22" s="858">
        <v>6325</v>
      </c>
      <c r="F22" s="859"/>
      <c r="G22" s="859"/>
      <c r="H22" s="1" t="s">
        <v>194</v>
      </c>
      <c r="I22" s="1"/>
      <c r="J22" s="19" t="s">
        <v>195</v>
      </c>
      <c r="K22" s="19"/>
      <c r="L22" s="843" t="s">
        <v>196</v>
      </c>
      <c r="M22" s="843"/>
      <c r="N22" s="843"/>
      <c r="O22" s="843"/>
      <c r="P22" s="854"/>
      <c r="Q22" s="854"/>
      <c r="R22" s="854" t="s">
        <v>197</v>
      </c>
      <c r="S22" s="854"/>
      <c r="T22" s="18"/>
      <c r="U22" s="48"/>
      <c r="V22" s="48"/>
      <c r="W22" s="48"/>
      <c r="X22" s="48"/>
      <c r="Y22" s="1"/>
    </row>
    <row r="23" spans="1:25" s="10" customFormat="1" ht="19.5" customHeight="1">
      <c r="A23" s="1"/>
      <c r="B23" s="15"/>
      <c r="C23" s="15"/>
      <c r="D23" s="18"/>
      <c r="E23" s="129"/>
      <c r="F23" s="129"/>
      <c r="G23" s="129"/>
      <c r="H23" s="1"/>
      <c r="I23" s="1"/>
      <c r="J23" s="1"/>
      <c r="K23" s="19"/>
      <c r="L23" s="1"/>
      <c r="M23" s="20"/>
      <c r="N23" s="20"/>
      <c r="O23" s="20"/>
      <c r="P23" s="20"/>
      <c r="Q23" s="129"/>
      <c r="R23" s="129"/>
      <c r="S23" s="1"/>
      <c r="T23" s="18"/>
      <c r="U23" s="48"/>
      <c r="V23" s="48"/>
      <c r="W23" s="48"/>
      <c r="X23" s="48"/>
      <c r="Y23" s="1"/>
    </row>
    <row r="24" spans="1:25" s="10" customFormat="1" ht="13.5" customHeight="1">
      <c r="A24" s="1"/>
      <c r="B24" s="15"/>
      <c r="C24" s="15"/>
      <c r="D24" s="18"/>
      <c r="E24" s="129"/>
      <c r="F24" s="129"/>
      <c r="G24" s="129"/>
      <c r="H24" s="1"/>
      <c r="I24" s="1"/>
      <c r="J24" s="1"/>
      <c r="K24" s="19"/>
      <c r="L24" s="1"/>
      <c r="M24" s="20"/>
      <c r="N24" s="20"/>
      <c r="O24" s="20"/>
      <c r="P24" s="20"/>
      <c r="Q24" s="129"/>
      <c r="R24" s="129"/>
      <c r="S24" s="1"/>
      <c r="T24" s="18"/>
      <c r="U24" s="48"/>
      <c r="V24" s="48"/>
      <c r="W24" s="48"/>
      <c r="X24" s="48"/>
      <c r="Y24" s="1"/>
    </row>
    <row r="25" spans="1:25">
      <c r="A25" s="10"/>
      <c r="C25" s="1" t="s">
        <v>200</v>
      </c>
      <c r="D25" s="18"/>
      <c r="E25" s="48"/>
      <c r="L25" s="847" t="s">
        <v>201</v>
      </c>
      <c r="M25" s="847"/>
      <c r="N25" s="847"/>
      <c r="O25" s="847"/>
      <c r="P25" s="848">
        <v>298000</v>
      </c>
      <c r="Q25" s="848"/>
      <c r="R25" s="848"/>
      <c r="S25" s="1" t="s">
        <v>194</v>
      </c>
      <c r="T25" s="27" t="s">
        <v>190</v>
      </c>
      <c r="U25" s="842">
        <f>IF(D26="○",P25,0)</f>
        <v>0</v>
      </c>
      <c r="V25" s="842"/>
      <c r="W25" s="842"/>
      <c r="X25" s="842"/>
      <c r="Y25" s="10" t="s">
        <v>191</v>
      </c>
    </row>
    <row r="26" spans="1:25" s="10" customFormat="1" ht="19.5" customHeight="1">
      <c r="C26" s="16"/>
      <c r="D26" s="248"/>
      <c r="E26" s="844"/>
      <c r="F26" s="845"/>
      <c r="G26" s="845"/>
      <c r="H26" s="845"/>
      <c r="I26" s="845"/>
      <c r="J26" s="845"/>
      <c r="K26" s="845"/>
      <c r="L26" s="845"/>
      <c r="M26" s="845"/>
      <c r="N26" s="845"/>
      <c r="O26" s="845"/>
      <c r="P26" s="845"/>
      <c r="Q26" s="845"/>
      <c r="R26" s="845"/>
      <c r="S26" s="845"/>
      <c r="T26" s="27"/>
      <c r="U26" s="247"/>
      <c r="V26" s="247"/>
      <c r="W26" s="247"/>
      <c r="X26" s="247"/>
    </row>
    <row r="27" spans="1:25" s="10" customFormat="1">
      <c r="C27" s="16"/>
      <c r="D27" s="846" t="s">
        <v>202</v>
      </c>
      <c r="E27" s="846"/>
      <c r="F27" s="846"/>
      <c r="G27" s="846"/>
      <c r="H27" s="846"/>
      <c r="I27" s="846"/>
      <c r="J27" s="846"/>
      <c r="K27" s="846"/>
      <c r="L27" s="846"/>
      <c r="M27" s="846"/>
      <c r="N27" s="846"/>
      <c r="O27" s="846"/>
      <c r="P27" s="846"/>
      <c r="Q27" s="846"/>
      <c r="R27" s="846"/>
      <c r="S27" s="846"/>
      <c r="T27" s="27"/>
      <c r="U27" s="247"/>
      <c r="V27" s="247"/>
      <c r="W27" s="247"/>
      <c r="X27" s="247"/>
    </row>
    <row r="28" spans="1:25" s="10" customFormat="1" ht="30" customHeight="1">
      <c r="A28" s="1"/>
      <c r="B28" s="15"/>
      <c r="C28" s="15"/>
      <c r="D28" s="18"/>
      <c r="E28" s="129"/>
      <c r="F28" s="129"/>
      <c r="G28" s="129"/>
      <c r="H28" s="1"/>
      <c r="I28" s="1"/>
      <c r="J28" s="1"/>
      <c r="K28" s="19"/>
      <c r="L28" s="1"/>
      <c r="M28" s="20"/>
      <c r="N28" s="20"/>
      <c r="O28" s="20"/>
      <c r="P28" s="20"/>
      <c r="Q28" s="129"/>
      <c r="R28" s="129"/>
      <c r="S28" s="1"/>
      <c r="T28" s="18"/>
      <c r="U28" s="48"/>
      <c r="V28" s="48"/>
      <c r="W28" s="48"/>
      <c r="X28" s="48"/>
      <c r="Y28" s="1"/>
    </row>
    <row r="29" spans="1:25">
      <c r="A29" s="10"/>
      <c r="C29" s="1" t="s">
        <v>203</v>
      </c>
      <c r="D29" s="18"/>
      <c r="E29" s="48"/>
      <c r="N29" s="847" t="s">
        <v>201</v>
      </c>
      <c r="O29" s="847"/>
      <c r="P29" s="848">
        <v>725500</v>
      </c>
      <c r="Q29" s="848"/>
      <c r="R29" s="848"/>
      <c r="S29" s="1" t="s">
        <v>194</v>
      </c>
      <c r="T29" s="27" t="s">
        <v>190</v>
      </c>
      <c r="U29" s="842">
        <f>IF(D30="○",P29,0)</f>
        <v>0</v>
      </c>
      <c r="V29" s="842"/>
      <c r="W29" s="842"/>
      <c r="X29" s="842"/>
      <c r="Y29" s="10" t="s">
        <v>191</v>
      </c>
    </row>
    <row r="30" spans="1:25" s="10" customFormat="1" ht="19.5" customHeight="1">
      <c r="C30" s="16"/>
      <c r="D30" s="248"/>
      <c r="E30" s="844"/>
      <c r="F30" s="845"/>
      <c r="G30" s="845"/>
      <c r="H30" s="845"/>
      <c r="I30" s="845"/>
      <c r="J30" s="845"/>
      <c r="K30" s="845"/>
      <c r="L30" s="845"/>
      <c r="M30" s="845"/>
      <c r="N30" s="845"/>
      <c r="O30" s="845"/>
      <c r="P30" s="845"/>
      <c r="Q30" s="845"/>
      <c r="R30" s="845"/>
      <c r="S30" s="845"/>
      <c r="T30" s="27"/>
      <c r="U30" s="247"/>
      <c r="V30" s="247"/>
      <c r="W30" s="247"/>
      <c r="X30" s="247"/>
    </row>
    <row r="31" spans="1:25" s="10" customFormat="1" ht="19.5" customHeight="1">
      <c r="C31" s="16"/>
      <c r="D31" s="838" t="s">
        <v>204</v>
      </c>
      <c r="E31" s="838"/>
      <c r="F31" s="838"/>
      <c r="G31" s="838"/>
      <c r="H31" s="838"/>
      <c r="I31" s="838"/>
      <c r="J31" s="838"/>
      <c r="K31" s="838"/>
      <c r="L31" s="838"/>
      <c r="M31" s="838"/>
      <c r="N31" s="838"/>
      <c r="O31" s="838"/>
      <c r="P31" s="838"/>
      <c r="Q31" s="838"/>
      <c r="R31" s="838"/>
      <c r="S31" s="838"/>
      <c r="T31" s="27"/>
      <c r="U31" s="247"/>
      <c r="V31" s="247"/>
      <c r="W31" s="247"/>
      <c r="X31" s="247"/>
    </row>
    <row r="32" spans="1:25" s="10" customFormat="1" ht="24.75" customHeight="1">
      <c r="A32" s="1"/>
      <c r="B32" s="15"/>
      <c r="C32" s="15"/>
      <c r="D32" s="18"/>
      <c r="E32" s="129"/>
      <c r="F32" s="129"/>
      <c r="G32" s="129"/>
      <c r="H32" s="1"/>
      <c r="I32" s="1"/>
      <c r="J32" s="1"/>
      <c r="K32" s="19"/>
      <c r="L32" s="1"/>
      <c r="M32" s="20"/>
      <c r="N32" s="20"/>
      <c r="O32" s="20"/>
      <c r="P32" s="20"/>
      <c r="Q32" s="129"/>
      <c r="R32" s="129"/>
      <c r="S32" s="1"/>
      <c r="T32" s="18"/>
      <c r="U32" s="48"/>
      <c r="V32" s="48"/>
      <c r="W32" s="48"/>
      <c r="X32" s="48"/>
      <c r="Y32" s="1"/>
    </row>
    <row r="33" spans="1:25">
      <c r="A33" s="10"/>
      <c r="C33" s="1" t="s">
        <v>205</v>
      </c>
      <c r="D33" s="18"/>
      <c r="E33" s="48"/>
      <c r="N33" s="847" t="s">
        <v>201</v>
      </c>
      <c r="O33" s="847"/>
      <c r="P33" s="848">
        <v>104000</v>
      </c>
      <c r="Q33" s="848"/>
      <c r="R33" s="848"/>
      <c r="S33" s="1" t="s">
        <v>194</v>
      </c>
      <c r="T33" s="27" t="s">
        <v>190</v>
      </c>
      <c r="U33" s="842">
        <f>IF(D34="○",P33,0)</f>
        <v>0</v>
      </c>
      <c r="V33" s="842"/>
      <c r="W33" s="842"/>
      <c r="X33" s="842"/>
      <c r="Y33" s="10" t="s">
        <v>191</v>
      </c>
    </row>
    <row r="34" spans="1:25" s="10" customFormat="1" ht="19.5" customHeight="1">
      <c r="C34" s="16"/>
      <c r="D34" s="248"/>
      <c r="E34" s="844"/>
      <c r="F34" s="845"/>
      <c r="G34" s="845"/>
      <c r="H34" s="845"/>
      <c r="I34" s="845"/>
      <c r="J34" s="845"/>
      <c r="K34" s="845"/>
      <c r="L34" s="845"/>
      <c r="M34" s="845"/>
      <c r="N34" s="845"/>
      <c r="O34" s="845"/>
      <c r="P34" s="845"/>
      <c r="Q34" s="845"/>
      <c r="R34" s="845"/>
      <c r="S34" s="845"/>
      <c r="T34" s="27"/>
      <c r="U34" s="247"/>
      <c r="V34" s="247"/>
      <c r="W34" s="247"/>
      <c r="X34" s="247"/>
    </row>
    <row r="35" spans="1:25" s="10" customFormat="1" ht="19.5" customHeight="1">
      <c r="C35" s="16"/>
      <c r="D35" s="838" t="s">
        <v>206</v>
      </c>
      <c r="E35" s="838"/>
      <c r="F35" s="838"/>
      <c r="G35" s="838"/>
      <c r="H35" s="838"/>
      <c r="I35" s="838"/>
      <c r="J35" s="838"/>
      <c r="K35" s="838"/>
      <c r="L35" s="838"/>
      <c r="M35" s="838"/>
      <c r="N35" s="838"/>
      <c r="O35" s="838"/>
      <c r="P35" s="838"/>
      <c r="Q35" s="838"/>
      <c r="R35" s="838"/>
      <c r="S35" s="838"/>
      <c r="T35" s="27"/>
      <c r="U35" s="247"/>
      <c r="V35" s="247"/>
      <c r="W35" s="247"/>
      <c r="X35" s="247"/>
    </row>
    <row r="36" spans="1:25" s="10" customFormat="1" ht="30" customHeight="1">
      <c r="A36" s="1"/>
      <c r="B36" s="15"/>
      <c r="C36" s="15"/>
      <c r="D36" s="18"/>
      <c r="E36" s="129"/>
      <c r="F36" s="129"/>
      <c r="G36" s="129"/>
      <c r="H36" s="1"/>
      <c r="I36" s="1"/>
      <c r="J36" s="1"/>
      <c r="K36" s="19"/>
      <c r="L36" s="1"/>
      <c r="M36" s="20"/>
      <c r="N36" s="20"/>
      <c r="O36" s="20"/>
      <c r="P36" s="20"/>
      <c r="Q36" s="129"/>
      <c r="R36" s="129"/>
      <c r="S36" s="1"/>
      <c r="T36" s="18"/>
      <c r="U36" s="48"/>
      <c r="V36" s="48"/>
      <c r="W36" s="48"/>
      <c r="X36" s="48"/>
      <c r="Y36" s="1"/>
    </row>
    <row r="37" spans="1:25" s="10" customFormat="1">
      <c r="B37" s="1"/>
      <c r="C37" s="1" t="s">
        <v>207</v>
      </c>
      <c r="D37" s="18"/>
      <c r="E37" s="48"/>
      <c r="F37" s="1"/>
      <c r="G37" s="1"/>
      <c r="H37" s="1"/>
      <c r="I37" s="1"/>
      <c r="J37" s="1"/>
      <c r="K37" s="1"/>
      <c r="L37" s="1"/>
      <c r="M37" s="1"/>
      <c r="N37" s="847" t="s">
        <v>201</v>
      </c>
      <c r="O37" s="847"/>
      <c r="P37" s="848">
        <v>187000</v>
      </c>
      <c r="Q37" s="848"/>
      <c r="R37" s="848"/>
      <c r="S37" s="1" t="s">
        <v>194</v>
      </c>
      <c r="T37" s="27" t="s">
        <v>190</v>
      </c>
      <c r="U37" s="842">
        <f>IF(D38="○",P37,0)</f>
        <v>0</v>
      </c>
      <c r="V37" s="842"/>
      <c r="W37" s="842"/>
      <c r="X37" s="842"/>
      <c r="Y37" s="10" t="s">
        <v>191</v>
      </c>
    </row>
    <row r="38" spans="1:25" s="10" customFormat="1" ht="19.5" customHeight="1">
      <c r="C38" s="16"/>
      <c r="D38" s="248"/>
      <c r="E38" s="844"/>
      <c r="F38" s="845"/>
      <c r="G38" s="845"/>
      <c r="H38" s="845"/>
      <c r="I38" s="845"/>
      <c r="J38" s="845"/>
      <c r="K38" s="845"/>
      <c r="L38" s="845"/>
      <c r="M38" s="845"/>
      <c r="N38" s="845"/>
      <c r="O38" s="845"/>
      <c r="P38" s="845"/>
      <c r="Q38" s="845"/>
      <c r="R38" s="845"/>
      <c r="S38" s="845"/>
      <c r="T38" s="27"/>
      <c r="U38" s="247"/>
      <c r="V38" s="247"/>
      <c r="W38" s="247"/>
      <c r="X38" s="247"/>
    </row>
    <row r="39" spans="1:25" s="10" customFormat="1" ht="40.5" customHeight="1">
      <c r="C39" s="16"/>
      <c r="D39" s="838" t="s">
        <v>208</v>
      </c>
      <c r="E39" s="838"/>
      <c r="F39" s="838"/>
      <c r="G39" s="838"/>
      <c r="H39" s="838"/>
      <c r="I39" s="838"/>
      <c r="J39" s="838"/>
      <c r="K39" s="838"/>
      <c r="L39" s="838"/>
      <c r="M39" s="838"/>
      <c r="N39" s="838"/>
      <c r="O39" s="838"/>
      <c r="P39" s="838"/>
      <c r="Q39" s="838"/>
      <c r="R39" s="838"/>
      <c r="S39" s="838"/>
      <c r="T39" s="27"/>
      <c r="U39" s="247"/>
      <c r="V39" s="247"/>
      <c r="W39" s="247"/>
      <c r="X39" s="247"/>
    </row>
    <row r="40" spans="1:25">
      <c r="A40" s="10"/>
      <c r="C40" s="1" t="s">
        <v>209</v>
      </c>
      <c r="D40" s="18"/>
      <c r="E40" s="48"/>
      <c r="N40" s="847" t="s">
        <v>210</v>
      </c>
      <c r="O40" s="847"/>
      <c r="P40" s="847"/>
      <c r="Q40" s="860">
        <v>11800</v>
      </c>
      <c r="R40" s="860"/>
      <c r="S40" s="1" t="s">
        <v>194</v>
      </c>
      <c r="T40" s="27" t="s">
        <v>190</v>
      </c>
      <c r="U40" s="842">
        <f>IF(D41="○",Q40*H41,0)</f>
        <v>0</v>
      </c>
      <c r="V40" s="842"/>
      <c r="W40" s="842"/>
      <c r="X40" s="842"/>
      <c r="Y40" s="10" t="s">
        <v>191</v>
      </c>
    </row>
    <row r="41" spans="1:25" ht="19.5" customHeight="1">
      <c r="A41" s="10"/>
      <c r="B41" s="10"/>
      <c r="C41" s="16"/>
      <c r="D41" s="248"/>
      <c r="E41" s="835" t="s">
        <v>211</v>
      </c>
      <c r="F41" s="836"/>
      <c r="G41" s="836"/>
      <c r="H41" s="837"/>
      <c r="I41" s="837"/>
      <c r="J41" s="15" t="s">
        <v>212</v>
      </c>
      <c r="K41" s="249"/>
      <c r="L41" s="249"/>
      <c r="M41" s="249"/>
      <c r="N41" s="249"/>
      <c r="O41" s="249"/>
      <c r="P41" s="249"/>
      <c r="Q41" s="249"/>
      <c r="R41" s="249"/>
      <c r="S41" s="249"/>
      <c r="T41" s="27"/>
      <c r="U41" s="247"/>
      <c r="V41" s="247"/>
      <c r="W41" s="247"/>
      <c r="X41" s="247"/>
      <c r="Y41" s="10"/>
    </row>
    <row r="42" spans="1:25" ht="9" customHeight="1">
      <c r="A42" s="10"/>
      <c r="B42" s="10"/>
      <c r="C42" s="16"/>
      <c r="D42" s="838" t="s">
        <v>213</v>
      </c>
      <c r="E42" s="838"/>
      <c r="F42" s="838"/>
      <c r="G42" s="838"/>
      <c r="H42" s="838"/>
      <c r="I42" s="838"/>
      <c r="J42" s="838"/>
      <c r="K42" s="838"/>
      <c r="L42" s="838"/>
      <c r="M42" s="838"/>
      <c r="N42" s="838"/>
      <c r="O42" s="838"/>
      <c r="P42" s="838"/>
      <c r="Q42" s="838"/>
      <c r="R42" s="838"/>
      <c r="S42" s="838"/>
      <c r="T42" s="27"/>
      <c r="U42" s="247"/>
      <c r="V42" s="247"/>
      <c r="W42" s="247"/>
      <c r="X42" s="247"/>
      <c r="Y42" s="10"/>
    </row>
    <row r="43" spans="1:25" ht="15.75" customHeight="1">
      <c r="B43" s="170"/>
      <c r="C43" s="170"/>
      <c r="D43" s="18"/>
      <c r="E43" s="129"/>
      <c r="F43" s="129"/>
      <c r="G43" s="129"/>
      <c r="K43" s="19"/>
      <c r="Q43" s="129"/>
      <c r="R43" s="129"/>
      <c r="T43" s="18"/>
      <c r="U43" s="48"/>
      <c r="V43" s="48"/>
      <c r="W43" s="48"/>
      <c r="X43" s="48"/>
    </row>
    <row r="44" spans="1:25">
      <c r="B44" s="21"/>
      <c r="C44" s="21"/>
      <c r="D44" s="21"/>
      <c r="E44" s="21"/>
      <c r="F44" s="21"/>
      <c r="G44" s="21"/>
      <c r="H44" s="21"/>
      <c r="I44" s="21"/>
      <c r="J44" s="21"/>
      <c r="K44" s="21"/>
      <c r="L44" s="21"/>
      <c r="M44" s="21"/>
      <c r="N44" s="21"/>
      <c r="O44" s="21"/>
      <c r="P44" s="839" t="s">
        <v>214</v>
      </c>
      <c r="Q44" s="839"/>
      <c r="R44" s="839"/>
      <c r="S44" s="839"/>
      <c r="T44" s="27" t="s">
        <v>190</v>
      </c>
      <c r="U44" s="840">
        <f>SUM(U11,U25,U29,U33,U37,U40)</f>
        <v>0</v>
      </c>
      <c r="V44" s="841"/>
      <c r="W44" s="841"/>
      <c r="X44" s="841"/>
      <c r="Y44" s="10" t="s">
        <v>191</v>
      </c>
    </row>
    <row r="45" spans="1:25" ht="11.25" customHeight="1">
      <c r="B45" s="15"/>
      <c r="C45" s="15"/>
      <c r="D45" s="18"/>
      <c r="E45" s="129"/>
      <c r="F45" s="129"/>
      <c r="G45" s="129"/>
      <c r="K45" s="19"/>
      <c r="M45" s="20"/>
      <c r="N45" s="20"/>
      <c r="O45" s="20"/>
      <c r="P45" s="20"/>
      <c r="Q45" s="129"/>
      <c r="R45" s="129"/>
      <c r="T45" s="18"/>
      <c r="U45" s="48"/>
      <c r="V45" s="48"/>
      <c r="W45" s="48"/>
      <c r="X45" s="48"/>
    </row>
    <row r="46" spans="1:25">
      <c r="B46" s="188" t="s">
        <v>215</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1:25">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row>
    <row r="48" spans="1:25">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row>
  </sheetData>
  <dataConsolidate/>
  <mergeCells count="54">
    <mergeCell ref="N40:P40"/>
    <mergeCell ref="Q40:R40"/>
    <mergeCell ref="U40:X40"/>
    <mergeCell ref="U33:X33"/>
    <mergeCell ref="E34:S34"/>
    <mergeCell ref="D35:S35"/>
    <mergeCell ref="D39:S39"/>
    <mergeCell ref="N37:O37"/>
    <mergeCell ref="P37:R37"/>
    <mergeCell ref="E38:S38"/>
    <mergeCell ref="U37:X37"/>
    <mergeCell ref="B22:C22"/>
    <mergeCell ref="E22:G22"/>
    <mergeCell ref="E30:S30"/>
    <mergeCell ref="D31:S31"/>
    <mergeCell ref="N33:O33"/>
    <mergeCell ref="P33:R33"/>
    <mergeCell ref="P22:Q22"/>
    <mergeCell ref="R22:S22"/>
    <mergeCell ref="L25:O25"/>
    <mergeCell ref="P25:R25"/>
    <mergeCell ref="B19:C19"/>
    <mergeCell ref="E19:G19"/>
    <mergeCell ref="L19:O19"/>
    <mergeCell ref="P19:Q19"/>
    <mergeCell ref="R19:S1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U25:X25"/>
    <mergeCell ref="L22:O22"/>
    <mergeCell ref="E26:S26"/>
    <mergeCell ref="D27:S27"/>
    <mergeCell ref="N29:O29"/>
    <mergeCell ref="P29:R29"/>
    <mergeCell ref="U29:X29"/>
    <mergeCell ref="E41:G41"/>
    <mergeCell ref="H41:I41"/>
    <mergeCell ref="D42:S42"/>
    <mergeCell ref="P44:S44"/>
    <mergeCell ref="U44:X44"/>
  </mergeCells>
  <phoneticPr fontId="4"/>
  <conditionalFormatting sqref="P16:Q16">
    <cfRule type="expression" dxfId="153" priority="3" stopIfTrue="1">
      <formula>AND($L$8&gt;=1,$L$8&lt;8)</formula>
    </cfRule>
  </conditionalFormatting>
  <conditionalFormatting sqref="P19:Q19">
    <cfRule type="expression" dxfId="152" priority="2" stopIfTrue="1">
      <formula>AND($L$8&gt;=8,$L$8&lt;15)</formula>
    </cfRule>
  </conditionalFormatting>
  <conditionalFormatting sqref="P22:Q22">
    <cfRule type="expression" dxfId="151"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5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9FDB-142C-416D-9F88-BBED35858663}">
  <sheetPr>
    <tabColor rgb="FFFF0000"/>
    <pageSetUpPr fitToPage="1"/>
  </sheetPr>
  <dimension ref="B1:P50"/>
  <sheetViews>
    <sheetView view="pageBreakPreview" zoomScale="55" zoomScaleNormal="90" zoomScaleSheetLayoutView="55" workbookViewId="0">
      <selection activeCell="F2" sqref="F2"/>
    </sheetView>
  </sheetViews>
  <sheetFormatPr defaultRowHeight="16.2" outlineLevelCol="1"/>
  <cols>
    <col min="1" max="1" width="3.6640625" style="769" customWidth="1"/>
    <col min="2" max="9" width="22.44140625" style="769" customWidth="1"/>
    <col min="10" max="12" width="20.77734375" style="769" customWidth="1"/>
    <col min="13" max="13" width="5.6640625" style="769" hidden="1" customWidth="1" outlineLevel="1"/>
    <col min="14" max="15" width="9" style="769" hidden="1" customWidth="1" outlineLevel="1"/>
    <col min="16" max="16" width="9" style="769" collapsed="1"/>
    <col min="17" max="261" width="9" style="769"/>
    <col min="262" max="262" width="15.77734375" style="769" customWidth="1"/>
    <col min="263" max="268" width="12.109375" style="769" customWidth="1"/>
    <col min="269" max="269" width="11.88671875" style="769" customWidth="1"/>
    <col min="270" max="517" width="9" style="769"/>
    <col min="518" max="518" width="15.77734375" style="769" customWidth="1"/>
    <col min="519" max="524" width="12.109375" style="769" customWidth="1"/>
    <col min="525" max="525" width="11.88671875" style="769" customWidth="1"/>
    <col min="526" max="773" width="9" style="769"/>
    <col min="774" max="774" width="15.77734375" style="769" customWidth="1"/>
    <col min="775" max="780" width="12.109375" style="769" customWidth="1"/>
    <col min="781" max="781" width="11.88671875" style="769" customWidth="1"/>
    <col min="782" max="1029" width="9" style="769"/>
    <col min="1030" max="1030" width="15.77734375" style="769" customWidth="1"/>
    <col min="1031" max="1036" width="12.109375" style="769" customWidth="1"/>
    <col min="1037" max="1037" width="11.88671875" style="769" customWidth="1"/>
    <col min="1038" max="1285" width="9" style="769"/>
    <col min="1286" max="1286" width="15.77734375" style="769" customWidth="1"/>
    <col min="1287" max="1292" width="12.109375" style="769" customWidth="1"/>
    <col min="1293" max="1293" width="11.88671875" style="769" customWidth="1"/>
    <col min="1294" max="1541" width="9" style="769"/>
    <col min="1542" max="1542" width="15.77734375" style="769" customWidth="1"/>
    <col min="1543" max="1548" width="12.109375" style="769" customWidth="1"/>
    <col min="1549" max="1549" width="11.88671875" style="769" customWidth="1"/>
    <col min="1550" max="1797" width="9" style="769"/>
    <col min="1798" max="1798" width="15.77734375" style="769" customWidth="1"/>
    <col min="1799" max="1804" width="12.109375" style="769" customWidth="1"/>
    <col min="1805" max="1805" width="11.88671875" style="769" customWidth="1"/>
    <col min="1806" max="2053" width="9" style="769"/>
    <col min="2054" max="2054" width="15.77734375" style="769" customWidth="1"/>
    <col min="2055" max="2060" width="12.109375" style="769" customWidth="1"/>
    <col min="2061" max="2061" width="11.88671875" style="769" customWidth="1"/>
    <col min="2062" max="2309" width="9" style="769"/>
    <col min="2310" max="2310" width="15.77734375" style="769" customWidth="1"/>
    <col min="2311" max="2316" width="12.109375" style="769" customWidth="1"/>
    <col min="2317" max="2317" width="11.88671875" style="769" customWidth="1"/>
    <col min="2318" max="2565" width="9" style="769"/>
    <col min="2566" max="2566" width="15.77734375" style="769" customWidth="1"/>
    <col min="2567" max="2572" width="12.109375" style="769" customWidth="1"/>
    <col min="2573" max="2573" width="11.88671875" style="769" customWidth="1"/>
    <col min="2574" max="2821" width="9" style="769"/>
    <col min="2822" max="2822" width="15.77734375" style="769" customWidth="1"/>
    <col min="2823" max="2828" width="12.109375" style="769" customWidth="1"/>
    <col min="2829" max="2829" width="11.88671875" style="769" customWidth="1"/>
    <col min="2830" max="3077" width="9" style="769"/>
    <col min="3078" max="3078" width="15.77734375" style="769" customWidth="1"/>
    <col min="3079" max="3084" width="12.109375" style="769" customWidth="1"/>
    <col min="3085" max="3085" width="11.88671875" style="769" customWidth="1"/>
    <col min="3086" max="3333" width="9" style="769"/>
    <col min="3334" max="3334" width="15.77734375" style="769" customWidth="1"/>
    <col min="3335" max="3340" width="12.109375" style="769" customWidth="1"/>
    <col min="3341" max="3341" width="11.88671875" style="769" customWidth="1"/>
    <col min="3342" max="3589" width="9" style="769"/>
    <col min="3590" max="3590" width="15.77734375" style="769" customWidth="1"/>
    <col min="3591" max="3596" width="12.109375" style="769" customWidth="1"/>
    <col min="3597" max="3597" width="11.88671875" style="769" customWidth="1"/>
    <col min="3598" max="3845" width="9" style="769"/>
    <col min="3846" max="3846" width="15.77734375" style="769" customWidth="1"/>
    <col min="3847" max="3852" width="12.109375" style="769" customWidth="1"/>
    <col min="3853" max="3853" width="11.88671875" style="769" customWidth="1"/>
    <col min="3854" max="4101" width="9" style="769"/>
    <col min="4102" max="4102" width="15.77734375" style="769" customWidth="1"/>
    <col min="4103" max="4108" width="12.109375" style="769" customWidth="1"/>
    <col min="4109" max="4109" width="11.88671875" style="769" customWidth="1"/>
    <col min="4110" max="4357" width="9" style="769"/>
    <col min="4358" max="4358" width="15.77734375" style="769" customWidth="1"/>
    <col min="4359" max="4364" width="12.109375" style="769" customWidth="1"/>
    <col min="4365" max="4365" width="11.88671875" style="769" customWidth="1"/>
    <col min="4366" max="4613" width="9" style="769"/>
    <col min="4614" max="4614" width="15.77734375" style="769" customWidth="1"/>
    <col min="4615" max="4620" width="12.109375" style="769" customWidth="1"/>
    <col min="4621" max="4621" width="11.88671875" style="769" customWidth="1"/>
    <col min="4622" max="4869" width="9" style="769"/>
    <col min="4870" max="4870" width="15.77734375" style="769" customWidth="1"/>
    <col min="4871" max="4876" width="12.109375" style="769" customWidth="1"/>
    <col min="4877" max="4877" width="11.88671875" style="769" customWidth="1"/>
    <col min="4878" max="5125" width="9" style="769"/>
    <col min="5126" max="5126" width="15.77734375" style="769" customWidth="1"/>
    <col min="5127" max="5132" width="12.109375" style="769" customWidth="1"/>
    <col min="5133" max="5133" width="11.88671875" style="769" customWidth="1"/>
    <col min="5134" max="5381" width="9" style="769"/>
    <col min="5382" max="5382" width="15.77734375" style="769" customWidth="1"/>
    <col min="5383" max="5388" width="12.109375" style="769" customWidth="1"/>
    <col min="5389" max="5389" width="11.88671875" style="769" customWidth="1"/>
    <col min="5390" max="5637" width="9" style="769"/>
    <col min="5638" max="5638" width="15.77734375" style="769" customWidth="1"/>
    <col min="5639" max="5644" width="12.109375" style="769" customWidth="1"/>
    <col min="5645" max="5645" width="11.88671875" style="769" customWidth="1"/>
    <col min="5646" max="5893" width="9" style="769"/>
    <col min="5894" max="5894" width="15.77734375" style="769" customWidth="1"/>
    <col min="5895" max="5900" width="12.109375" style="769" customWidth="1"/>
    <col min="5901" max="5901" width="11.88671875" style="769" customWidth="1"/>
    <col min="5902" max="6149" width="9" style="769"/>
    <col min="6150" max="6150" width="15.77734375" style="769" customWidth="1"/>
    <col min="6151" max="6156" width="12.109375" style="769" customWidth="1"/>
    <col min="6157" max="6157" width="11.88671875" style="769" customWidth="1"/>
    <col min="6158" max="6405" width="9" style="769"/>
    <col min="6406" max="6406" width="15.77734375" style="769" customWidth="1"/>
    <col min="6407" max="6412" width="12.109375" style="769" customWidth="1"/>
    <col min="6413" max="6413" width="11.88671875" style="769" customWidth="1"/>
    <col min="6414" max="6661" width="9" style="769"/>
    <col min="6662" max="6662" width="15.77734375" style="769" customWidth="1"/>
    <col min="6663" max="6668" width="12.109375" style="769" customWidth="1"/>
    <col min="6669" max="6669" width="11.88671875" style="769" customWidth="1"/>
    <col min="6670" max="6917" width="9" style="769"/>
    <col min="6918" max="6918" width="15.77734375" style="769" customWidth="1"/>
    <col min="6919" max="6924" width="12.109375" style="769" customWidth="1"/>
    <col min="6925" max="6925" width="11.88671875" style="769" customWidth="1"/>
    <col min="6926" max="7173" width="9" style="769"/>
    <col min="7174" max="7174" width="15.77734375" style="769" customWidth="1"/>
    <col min="7175" max="7180" width="12.109375" style="769" customWidth="1"/>
    <col min="7181" max="7181" width="11.88671875" style="769" customWidth="1"/>
    <col min="7182" max="7429" width="9" style="769"/>
    <col min="7430" max="7430" width="15.77734375" style="769" customWidth="1"/>
    <col min="7431" max="7436" width="12.109375" style="769" customWidth="1"/>
    <col min="7437" max="7437" width="11.88671875" style="769" customWidth="1"/>
    <col min="7438" max="7685" width="9" style="769"/>
    <col min="7686" max="7686" width="15.77734375" style="769" customWidth="1"/>
    <col min="7687" max="7692" width="12.109375" style="769" customWidth="1"/>
    <col min="7693" max="7693" width="11.88671875" style="769" customWidth="1"/>
    <col min="7694" max="7941" width="9" style="769"/>
    <col min="7942" max="7942" width="15.77734375" style="769" customWidth="1"/>
    <col min="7943" max="7948" width="12.109375" style="769" customWidth="1"/>
    <col min="7949" max="7949" width="11.88671875" style="769" customWidth="1"/>
    <col min="7950" max="8197" width="9" style="769"/>
    <col min="8198" max="8198" width="15.77734375" style="769" customWidth="1"/>
    <col min="8199" max="8204" width="12.109375" style="769" customWidth="1"/>
    <col min="8205" max="8205" width="11.88671875" style="769" customWidth="1"/>
    <col min="8206" max="8453" width="9" style="769"/>
    <col min="8454" max="8454" width="15.77734375" style="769" customWidth="1"/>
    <col min="8455" max="8460" width="12.109375" style="769" customWidth="1"/>
    <col min="8461" max="8461" width="11.88671875" style="769" customWidth="1"/>
    <col min="8462" max="8709" width="9" style="769"/>
    <col min="8710" max="8710" width="15.77734375" style="769" customWidth="1"/>
    <col min="8711" max="8716" width="12.109375" style="769" customWidth="1"/>
    <col min="8717" max="8717" width="11.88671875" style="769" customWidth="1"/>
    <col min="8718" max="8965" width="9" style="769"/>
    <col min="8966" max="8966" width="15.77734375" style="769" customWidth="1"/>
    <col min="8967" max="8972" width="12.109375" style="769" customWidth="1"/>
    <col min="8973" max="8973" width="11.88671875" style="769" customWidth="1"/>
    <col min="8974" max="9221" width="9" style="769"/>
    <col min="9222" max="9222" width="15.77734375" style="769" customWidth="1"/>
    <col min="9223" max="9228" width="12.109375" style="769" customWidth="1"/>
    <col min="9229" max="9229" width="11.88671875" style="769" customWidth="1"/>
    <col min="9230" max="9477" width="9" style="769"/>
    <col min="9478" max="9478" width="15.77734375" style="769" customWidth="1"/>
    <col min="9479" max="9484" width="12.109375" style="769" customWidth="1"/>
    <col min="9485" max="9485" width="11.88671875" style="769" customWidth="1"/>
    <col min="9486" max="9733" width="9" style="769"/>
    <col min="9734" max="9734" width="15.77734375" style="769" customWidth="1"/>
    <col min="9735" max="9740" width="12.109375" style="769" customWidth="1"/>
    <col min="9741" max="9741" width="11.88671875" style="769" customWidth="1"/>
    <col min="9742" max="9989" width="9" style="769"/>
    <col min="9990" max="9990" width="15.77734375" style="769" customWidth="1"/>
    <col min="9991" max="9996" width="12.109375" style="769" customWidth="1"/>
    <col min="9997" max="9997" width="11.88671875" style="769" customWidth="1"/>
    <col min="9998" max="10245" width="9" style="769"/>
    <col min="10246" max="10246" width="15.77734375" style="769" customWidth="1"/>
    <col min="10247" max="10252" width="12.109375" style="769" customWidth="1"/>
    <col min="10253" max="10253" width="11.88671875" style="769" customWidth="1"/>
    <col min="10254" max="10501" width="9" style="769"/>
    <col min="10502" max="10502" width="15.77734375" style="769" customWidth="1"/>
    <col min="10503" max="10508" width="12.109375" style="769" customWidth="1"/>
    <col min="10509" max="10509" width="11.88671875" style="769" customWidth="1"/>
    <col min="10510" max="10757" width="9" style="769"/>
    <col min="10758" max="10758" width="15.77734375" style="769" customWidth="1"/>
    <col min="10759" max="10764" width="12.109375" style="769" customWidth="1"/>
    <col min="10765" max="10765" width="11.88671875" style="769" customWidth="1"/>
    <col min="10766" max="11013" width="9" style="769"/>
    <col min="11014" max="11014" width="15.77734375" style="769" customWidth="1"/>
    <col min="11015" max="11020" width="12.109375" style="769" customWidth="1"/>
    <col min="11021" max="11021" width="11.88671875" style="769" customWidth="1"/>
    <col min="11022" max="11269" width="9" style="769"/>
    <col min="11270" max="11270" width="15.77734375" style="769" customWidth="1"/>
    <col min="11271" max="11276" width="12.109375" style="769" customWidth="1"/>
    <col min="11277" max="11277" width="11.88671875" style="769" customWidth="1"/>
    <col min="11278" max="11525" width="9" style="769"/>
    <col min="11526" max="11526" width="15.77734375" style="769" customWidth="1"/>
    <col min="11527" max="11532" width="12.109375" style="769" customWidth="1"/>
    <col min="11533" max="11533" width="11.88671875" style="769" customWidth="1"/>
    <col min="11534" max="11781" width="9" style="769"/>
    <col min="11782" max="11782" width="15.77734375" style="769" customWidth="1"/>
    <col min="11783" max="11788" width="12.109375" style="769" customWidth="1"/>
    <col min="11789" max="11789" width="11.88671875" style="769" customWidth="1"/>
    <col min="11790" max="12037" width="9" style="769"/>
    <col min="12038" max="12038" width="15.77734375" style="769" customWidth="1"/>
    <col min="12039" max="12044" width="12.109375" style="769" customWidth="1"/>
    <col min="12045" max="12045" width="11.88671875" style="769" customWidth="1"/>
    <col min="12046" max="12293" width="9" style="769"/>
    <col min="12294" max="12294" width="15.77734375" style="769" customWidth="1"/>
    <col min="12295" max="12300" width="12.109375" style="769" customWidth="1"/>
    <col min="12301" max="12301" width="11.88671875" style="769" customWidth="1"/>
    <col min="12302" max="12549" width="9" style="769"/>
    <col min="12550" max="12550" width="15.77734375" style="769" customWidth="1"/>
    <col min="12551" max="12556" width="12.109375" style="769" customWidth="1"/>
    <col min="12557" max="12557" width="11.88671875" style="769" customWidth="1"/>
    <col min="12558" max="12805" width="9" style="769"/>
    <col min="12806" max="12806" width="15.77734375" style="769" customWidth="1"/>
    <col min="12807" max="12812" width="12.109375" style="769" customWidth="1"/>
    <col min="12813" max="12813" width="11.88671875" style="769" customWidth="1"/>
    <col min="12814" max="13061" width="9" style="769"/>
    <col min="13062" max="13062" width="15.77734375" style="769" customWidth="1"/>
    <col min="13063" max="13068" width="12.109375" style="769" customWidth="1"/>
    <col min="13069" max="13069" width="11.88671875" style="769" customWidth="1"/>
    <col min="13070" max="13317" width="9" style="769"/>
    <col min="13318" max="13318" width="15.77734375" style="769" customWidth="1"/>
    <col min="13319" max="13324" width="12.109375" style="769" customWidth="1"/>
    <col min="13325" max="13325" width="11.88671875" style="769" customWidth="1"/>
    <col min="13326" max="13573" width="9" style="769"/>
    <col min="13574" max="13574" width="15.77734375" style="769" customWidth="1"/>
    <col min="13575" max="13580" width="12.109375" style="769" customWidth="1"/>
    <col min="13581" max="13581" width="11.88671875" style="769" customWidth="1"/>
    <col min="13582" max="13829" width="9" style="769"/>
    <col min="13830" max="13830" width="15.77734375" style="769" customWidth="1"/>
    <col min="13831" max="13836" width="12.109375" style="769" customWidth="1"/>
    <col min="13837" max="13837" width="11.88671875" style="769" customWidth="1"/>
    <col min="13838" max="14085" width="9" style="769"/>
    <col min="14086" max="14086" width="15.77734375" style="769" customWidth="1"/>
    <col min="14087" max="14092" width="12.109375" style="769" customWidth="1"/>
    <col min="14093" max="14093" width="11.88671875" style="769" customWidth="1"/>
    <col min="14094" max="14341" width="9" style="769"/>
    <col min="14342" max="14342" width="15.77734375" style="769" customWidth="1"/>
    <col min="14343" max="14348" width="12.109375" style="769" customWidth="1"/>
    <col min="14349" max="14349" width="11.88671875" style="769" customWidth="1"/>
    <col min="14350" max="14597" width="9" style="769"/>
    <col min="14598" max="14598" width="15.77734375" style="769" customWidth="1"/>
    <col min="14599" max="14604" width="12.109375" style="769" customWidth="1"/>
    <col min="14605" max="14605" width="11.88671875" style="769" customWidth="1"/>
    <col min="14606" max="14853" width="9" style="769"/>
    <col min="14854" max="14854" width="15.77734375" style="769" customWidth="1"/>
    <col min="14855" max="14860" width="12.109375" style="769" customWidth="1"/>
    <col min="14861" max="14861" width="11.88671875" style="769" customWidth="1"/>
    <col min="14862" max="15109" width="9" style="769"/>
    <col min="15110" max="15110" width="15.77734375" style="769" customWidth="1"/>
    <col min="15111" max="15116" width="12.109375" style="769" customWidth="1"/>
    <col min="15117" max="15117" width="11.88671875" style="769" customWidth="1"/>
    <col min="15118" max="15365" width="9" style="769"/>
    <col min="15366" max="15366" width="15.77734375" style="769" customWidth="1"/>
    <col min="15367" max="15372" width="12.109375" style="769" customWidth="1"/>
    <col min="15373" max="15373" width="11.88671875" style="769" customWidth="1"/>
    <col min="15374" max="15621" width="9" style="769"/>
    <col min="15622" max="15622" width="15.77734375" style="769" customWidth="1"/>
    <col min="15623" max="15628" width="12.109375" style="769" customWidth="1"/>
    <col min="15629" max="15629" width="11.88671875" style="769" customWidth="1"/>
    <col min="15630" max="15877" width="9" style="769"/>
    <col min="15878" max="15878" width="15.77734375" style="769" customWidth="1"/>
    <col min="15879" max="15884" width="12.109375" style="769" customWidth="1"/>
    <col min="15885" max="15885" width="11.88671875" style="769" customWidth="1"/>
    <col min="15886" max="16133" width="9" style="769"/>
    <col min="16134" max="16134" width="15.77734375" style="769" customWidth="1"/>
    <col min="16135" max="16140" width="12.109375" style="769" customWidth="1"/>
    <col min="16141" max="16141" width="11.88671875" style="769" customWidth="1"/>
    <col min="16142" max="16384" width="9" style="769"/>
  </cols>
  <sheetData>
    <row r="1" spans="2:15" ht="16.5" customHeight="1">
      <c r="B1" s="769" t="s">
        <v>704</v>
      </c>
      <c r="C1" s="770"/>
    </row>
    <row r="2" spans="2:15" ht="13.5" customHeight="1"/>
    <row r="3" spans="2:15" ht="23.25" customHeight="1">
      <c r="B3" s="872" t="s">
        <v>147</v>
      </c>
      <c r="C3" s="872"/>
      <c r="D3" s="872"/>
      <c r="E3" s="872"/>
      <c r="F3" s="872"/>
      <c r="G3" s="872"/>
      <c r="H3" s="872"/>
      <c r="I3" s="872"/>
      <c r="J3" s="771"/>
      <c r="K3" s="771"/>
      <c r="L3" s="771"/>
    </row>
    <row r="4" spans="2:15" ht="13.5" customHeight="1">
      <c r="C4" s="771"/>
      <c r="D4" s="771"/>
      <c r="E4" s="771"/>
      <c r="F4" s="771"/>
      <c r="G4" s="771"/>
      <c r="H4" s="771"/>
      <c r="I4" s="771"/>
      <c r="J4" s="771"/>
      <c r="K4" s="771"/>
      <c r="L4" s="771"/>
    </row>
    <row r="5" spans="2:15" ht="23.25" customHeight="1">
      <c r="B5" s="769" t="s">
        <v>741</v>
      </c>
    </row>
    <row r="6" spans="2:15" ht="30" customHeight="1">
      <c r="B6" s="772"/>
      <c r="C6" s="873" t="s">
        <v>148</v>
      </c>
      <c r="D6" s="773" t="s">
        <v>149</v>
      </c>
      <c r="E6" s="875" t="s">
        <v>150</v>
      </c>
      <c r="F6" s="774" t="s">
        <v>151</v>
      </c>
      <c r="G6" s="873" t="s">
        <v>152</v>
      </c>
      <c r="H6" s="873" t="s">
        <v>153</v>
      </c>
      <c r="I6" s="873" t="s">
        <v>154</v>
      </c>
      <c r="J6" s="864" t="s">
        <v>155</v>
      </c>
      <c r="K6" s="866" t="s">
        <v>156</v>
      </c>
      <c r="L6" s="868" t="s">
        <v>157</v>
      </c>
      <c r="O6" s="769" t="s">
        <v>742</v>
      </c>
    </row>
    <row r="7" spans="2:15" ht="30" customHeight="1">
      <c r="B7" s="775" t="s">
        <v>158</v>
      </c>
      <c r="C7" s="874"/>
      <c r="D7" s="776" t="s">
        <v>159</v>
      </c>
      <c r="E7" s="876"/>
      <c r="F7" s="775" t="s">
        <v>160</v>
      </c>
      <c r="G7" s="874"/>
      <c r="H7" s="874"/>
      <c r="I7" s="874"/>
      <c r="J7" s="865"/>
      <c r="K7" s="867"/>
      <c r="L7" s="869"/>
    </row>
    <row r="8" spans="2:15" ht="30" customHeight="1">
      <c r="B8" s="777"/>
      <c r="C8" s="874"/>
      <c r="D8" s="776" t="s">
        <v>161</v>
      </c>
      <c r="E8" s="876"/>
      <c r="F8" s="775" t="s">
        <v>162</v>
      </c>
      <c r="G8" s="874"/>
      <c r="H8" s="874"/>
      <c r="I8" s="874"/>
      <c r="J8" s="865"/>
      <c r="K8" s="867"/>
      <c r="L8" s="869"/>
    </row>
    <row r="9" spans="2:15" ht="30" customHeight="1">
      <c r="B9" s="778"/>
      <c r="C9" s="779" t="s">
        <v>163</v>
      </c>
      <c r="D9" s="780" t="s">
        <v>164</v>
      </c>
      <c r="E9" s="780" t="s">
        <v>165</v>
      </c>
      <c r="F9" s="779" t="s">
        <v>166</v>
      </c>
      <c r="G9" s="779" t="s">
        <v>167</v>
      </c>
      <c r="H9" s="779" t="s">
        <v>168</v>
      </c>
      <c r="I9" s="779" t="s">
        <v>169</v>
      </c>
      <c r="J9" s="779" t="s">
        <v>170</v>
      </c>
      <c r="K9" s="781" t="s">
        <v>171</v>
      </c>
      <c r="L9" s="781" t="s">
        <v>172</v>
      </c>
    </row>
    <row r="10" spans="2:15" ht="30" customHeight="1">
      <c r="B10" s="782"/>
      <c r="C10" s="783" t="s">
        <v>173</v>
      </c>
      <c r="D10" s="783" t="s">
        <v>173</v>
      </c>
      <c r="E10" s="784" t="s">
        <v>173</v>
      </c>
      <c r="F10" s="783" t="s">
        <v>173</v>
      </c>
      <c r="G10" s="783" t="s">
        <v>174</v>
      </c>
      <c r="H10" s="783" t="s">
        <v>173</v>
      </c>
      <c r="I10" s="783" t="s">
        <v>175</v>
      </c>
      <c r="J10" s="783" t="s">
        <v>173</v>
      </c>
      <c r="K10" s="785" t="s">
        <v>175</v>
      </c>
      <c r="L10" s="785" t="s">
        <v>173</v>
      </c>
    </row>
    <row r="11" spans="2:15" ht="30" customHeight="1">
      <c r="B11" s="786"/>
      <c r="C11" s="787">
        <v>5600000</v>
      </c>
      <c r="D11" s="788">
        <v>0</v>
      </c>
      <c r="E11" s="789">
        <v>5600000</v>
      </c>
      <c r="F11" s="788">
        <v>3970000</v>
      </c>
      <c r="G11" s="790">
        <v>3500000</v>
      </c>
      <c r="H11" s="791">
        <v>3500000</v>
      </c>
      <c r="I11" s="791">
        <v>3500000</v>
      </c>
      <c r="J11" s="791">
        <v>3500000</v>
      </c>
      <c r="K11" s="870"/>
      <c r="L11" s="870"/>
      <c r="M11" s="769">
        <v>76</v>
      </c>
    </row>
    <row r="12" spans="2:15" ht="30" customHeight="1">
      <c r="B12" s="792"/>
      <c r="C12" s="793"/>
      <c r="D12" s="794"/>
      <c r="E12" s="795" t="s">
        <v>701</v>
      </c>
      <c r="F12" s="794"/>
      <c r="G12" s="796" t="s">
        <v>701</v>
      </c>
      <c r="H12" s="797" t="s">
        <v>701</v>
      </c>
      <c r="I12" s="797" t="s">
        <v>701</v>
      </c>
      <c r="J12" s="797" t="s">
        <v>701</v>
      </c>
      <c r="K12" s="871"/>
      <c r="L12" s="871"/>
      <c r="M12" s="769">
        <v>77</v>
      </c>
    </row>
    <row r="13" spans="2:15" ht="30" customHeight="1">
      <c r="B13" s="798" t="s">
        <v>176</v>
      </c>
      <c r="C13" s="799">
        <v>5600000</v>
      </c>
      <c r="D13" s="799" t="s">
        <v>701</v>
      </c>
      <c r="E13" s="799">
        <v>5600000</v>
      </c>
      <c r="F13" s="799">
        <v>3970000</v>
      </c>
      <c r="G13" s="799">
        <v>3500000</v>
      </c>
      <c r="H13" s="799">
        <v>3500000</v>
      </c>
      <c r="I13" s="799">
        <v>3500000</v>
      </c>
      <c r="J13" s="799">
        <v>3500000</v>
      </c>
      <c r="K13" s="800" t="str">
        <f>IF(SUM(K11:K11)=0,"",SUM(K11:K11))</f>
        <v/>
      </c>
      <c r="L13" s="800" t="str">
        <f>IF(SUM(L11:L11)=0,"",SUM(L11:L11))</f>
        <v/>
      </c>
    </row>
    <row r="14" spans="2:15" ht="16.5" customHeight="1">
      <c r="C14" s="801"/>
      <c r="D14" s="801"/>
    </row>
    <row r="15" spans="2:15" ht="28.5" customHeight="1">
      <c r="B15" s="769" t="s">
        <v>177</v>
      </c>
    </row>
    <row r="16" spans="2:15" ht="28.5" customHeight="1">
      <c r="B16" s="861" t="s">
        <v>178</v>
      </c>
      <c r="C16" s="862"/>
      <c r="D16" s="863"/>
      <c r="E16" s="861" t="s">
        <v>179</v>
      </c>
      <c r="F16" s="863"/>
      <c r="G16" s="861" t="s">
        <v>180</v>
      </c>
      <c r="H16" s="862"/>
      <c r="I16" s="862"/>
      <c r="J16" s="862"/>
      <c r="K16" s="862"/>
      <c r="L16" s="863"/>
    </row>
    <row r="17" spans="2:13" ht="28.5" customHeight="1">
      <c r="B17" s="802"/>
      <c r="D17" s="803"/>
      <c r="E17" s="804"/>
      <c r="F17" s="805" t="s">
        <v>175</v>
      </c>
      <c r="G17" s="806"/>
      <c r="L17" s="803"/>
    </row>
    <row r="18" spans="2:13" ht="28.5" customHeight="1">
      <c r="B18" s="807" t="s">
        <v>710</v>
      </c>
      <c r="C18" s="808"/>
      <c r="D18" s="809"/>
      <c r="E18" s="804"/>
      <c r="F18" s="810">
        <v>1000000</v>
      </c>
      <c r="G18" s="811" t="s">
        <v>711</v>
      </c>
      <c r="H18" s="812"/>
      <c r="I18" s="812"/>
      <c r="J18" s="812"/>
      <c r="K18" s="812"/>
      <c r="L18" s="813"/>
      <c r="M18" s="769">
        <v>4</v>
      </c>
    </row>
    <row r="19" spans="2:13" ht="28.5" customHeight="1">
      <c r="B19" s="807" t="s">
        <v>66</v>
      </c>
      <c r="C19" s="808"/>
      <c r="D19" s="809"/>
      <c r="E19" s="804"/>
      <c r="F19" s="810"/>
      <c r="G19" s="811"/>
      <c r="H19" s="812"/>
      <c r="I19" s="812"/>
      <c r="J19" s="812"/>
      <c r="K19" s="812"/>
      <c r="L19" s="813"/>
      <c r="M19" s="769">
        <v>5</v>
      </c>
    </row>
    <row r="20" spans="2:13" ht="28.5" customHeight="1">
      <c r="B20" s="807" t="s">
        <v>712</v>
      </c>
      <c r="C20" s="808"/>
      <c r="D20" s="809"/>
      <c r="E20" s="804"/>
      <c r="F20" s="810">
        <v>500000</v>
      </c>
      <c r="G20" s="811" t="s">
        <v>711</v>
      </c>
      <c r="H20" s="812"/>
      <c r="I20" s="812"/>
      <c r="J20" s="812"/>
      <c r="K20" s="812"/>
      <c r="L20" s="813"/>
      <c r="M20" s="769">
        <v>6</v>
      </c>
    </row>
    <row r="21" spans="2:13" ht="28.5" customHeight="1">
      <c r="B21" s="807" t="s">
        <v>66</v>
      </c>
      <c r="C21" s="808"/>
      <c r="D21" s="809"/>
      <c r="E21" s="804"/>
      <c r="F21" s="810"/>
      <c r="G21" s="811"/>
      <c r="H21" s="812"/>
      <c r="I21" s="812"/>
      <c r="J21" s="812"/>
      <c r="K21" s="812"/>
      <c r="L21" s="813"/>
      <c r="M21" s="769">
        <v>7</v>
      </c>
    </row>
    <row r="22" spans="2:13" ht="28.5" customHeight="1">
      <c r="B22" s="807" t="s">
        <v>695</v>
      </c>
      <c r="C22" s="808"/>
      <c r="D22" s="809"/>
      <c r="E22" s="804"/>
      <c r="F22" s="810">
        <v>250000</v>
      </c>
      <c r="G22" s="811" t="s">
        <v>713</v>
      </c>
      <c r="H22" s="812"/>
      <c r="I22" s="812"/>
      <c r="J22" s="812"/>
      <c r="K22" s="812"/>
      <c r="L22" s="813"/>
      <c r="M22" s="769">
        <v>8</v>
      </c>
    </row>
    <row r="23" spans="2:13" ht="28.5" customHeight="1">
      <c r="B23" s="807"/>
      <c r="C23" s="808"/>
      <c r="D23" s="809"/>
      <c r="E23" s="804"/>
      <c r="F23" s="810"/>
      <c r="G23" s="811" t="s">
        <v>713</v>
      </c>
      <c r="H23" s="812"/>
      <c r="I23" s="812"/>
      <c r="J23" s="812"/>
      <c r="K23" s="812"/>
      <c r="L23" s="813"/>
    </row>
    <row r="24" spans="2:13" ht="28.5" customHeight="1">
      <c r="B24" s="807"/>
      <c r="C24" s="808"/>
      <c r="D24" s="809"/>
      <c r="E24" s="804"/>
      <c r="F24" s="810"/>
      <c r="G24" s="811" t="s">
        <v>714</v>
      </c>
      <c r="H24" s="812"/>
      <c r="I24" s="812"/>
      <c r="J24" s="812"/>
      <c r="K24" s="812"/>
      <c r="L24" s="813"/>
    </row>
    <row r="25" spans="2:13" ht="28.5" customHeight="1">
      <c r="B25" s="807" t="s">
        <v>66</v>
      </c>
      <c r="C25" s="808"/>
      <c r="D25" s="809"/>
      <c r="E25" s="804"/>
      <c r="F25" s="810"/>
      <c r="G25" s="811"/>
      <c r="H25" s="812"/>
      <c r="I25" s="812"/>
      <c r="J25" s="812"/>
      <c r="K25" s="812"/>
      <c r="L25" s="813"/>
      <c r="M25" s="769">
        <v>9</v>
      </c>
    </row>
    <row r="26" spans="2:13" ht="28.5" customHeight="1">
      <c r="B26" s="807" t="s">
        <v>696</v>
      </c>
      <c r="C26" s="808"/>
      <c r="D26" s="809"/>
      <c r="E26" s="804"/>
      <c r="F26" s="810">
        <v>200000</v>
      </c>
      <c r="G26" s="811" t="s">
        <v>716</v>
      </c>
      <c r="H26" s="812"/>
      <c r="I26" s="812"/>
      <c r="J26" s="812"/>
      <c r="K26" s="812"/>
      <c r="L26" s="813"/>
      <c r="M26" s="769">
        <v>10</v>
      </c>
    </row>
    <row r="27" spans="2:13" ht="28.5" customHeight="1">
      <c r="B27" s="807" t="s">
        <v>66</v>
      </c>
      <c r="C27" s="808"/>
      <c r="D27" s="809"/>
      <c r="E27" s="804"/>
      <c r="F27" s="810"/>
      <c r="G27" s="811"/>
      <c r="H27" s="812"/>
      <c r="I27" s="812"/>
      <c r="J27" s="812"/>
      <c r="K27" s="812"/>
      <c r="L27" s="813"/>
      <c r="M27" s="769">
        <v>11</v>
      </c>
    </row>
    <row r="28" spans="2:13" ht="28.5" customHeight="1">
      <c r="B28" s="807" t="s">
        <v>715</v>
      </c>
      <c r="C28" s="808"/>
      <c r="D28" s="809"/>
      <c r="E28" s="804"/>
      <c r="F28" s="810">
        <v>1000000</v>
      </c>
      <c r="G28" s="811" t="s">
        <v>717</v>
      </c>
      <c r="H28" s="812"/>
      <c r="I28" s="812"/>
      <c r="J28" s="812"/>
      <c r="K28" s="812"/>
      <c r="L28" s="813"/>
      <c r="M28" s="769">
        <v>12</v>
      </c>
    </row>
    <row r="29" spans="2:13" ht="28.5" customHeight="1">
      <c r="B29" s="807" t="s">
        <v>66</v>
      </c>
      <c r="C29" s="808"/>
      <c r="D29" s="809"/>
      <c r="E29" s="804"/>
      <c r="F29" s="810"/>
      <c r="G29" s="811"/>
      <c r="H29" s="812"/>
      <c r="I29" s="812"/>
      <c r="J29" s="812"/>
      <c r="K29" s="812"/>
      <c r="L29" s="813"/>
      <c r="M29" s="769">
        <v>13</v>
      </c>
    </row>
    <row r="30" spans="2:13" ht="28.5" customHeight="1">
      <c r="B30" s="807" t="s">
        <v>697</v>
      </c>
      <c r="C30" s="808"/>
      <c r="D30" s="809"/>
      <c r="E30" s="804"/>
      <c r="F30" s="810">
        <v>250000</v>
      </c>
      <c r="G30" s="811" t="s">
        <v>718</v>
      </c>
      <c r="H30" s="812"/>
      <c r="I30" s="812"/>
      <c r="J30" s="812"/>
      <c r="K30" s="812"/>
      <c r="L30" s="813"/>
      <c r="M30" s="769">
        <v>14</v>
      </c>
    </row>
    <row r="31" spans="2:13" ht="28.5" customHeight="1">
      <c r="B31" s="807" t="s">
        <v>66</v>
      </c>
      <c r="C31" s="808"/>
      <c r="D31" s="809"/>
      <c r="E31" s="804"/>
      <c r="F31" s="810"/>
      <c r="G31" s="811"/>
      <c r="H31" s="812"/>
      <c r="I31" s="812"/>
      <c r="J31" s="812"/>
      <c r="K31" s="812"/>
      <c r="L31" s="813"/>
      <c r="M31" s="769">
        <v>15</v>
      </c>
    </row>
    <row r="32" spans="2:13" ht="28.5" customHeight="1">
      <c r="B32" s="807" t="s">
        <v>698</v>
      </c>
      <c r="C32" s="808"/>
      <c r="D32" s="809"/>
      <c r="E32" s="804"/>
      <c r="F32" s="810">
        <v>50000</v>
      </c>
      <c r="G32" s="811" t="s">
        <v>719</v>
      </c>
      <c r="H32" s="812"/>
      <c r="I32" s="812"/>
      <c r="J32" s="812"/>
      <c r="K32" s="812"/>
      <c r="L32" s="813"/>
      <c r="M32" s="769">
        <v>16</v>
      </c>
    </row>
    <row r="33" spans="2:13" ht="28.5" customHeight="1">
      <c r="B33" s="807" t="s">
        <v>66</v>
      </c>
      <c r="C33" s="808"/>
      <c r="D33" s="809"/>
      <c r="E33" s="804"/>
      <c r="F33" s="810"/>
      <c r="G33" s="811"/>
      <c r="H33" s="812"/>
      <c r="I33" s="812"/>
      <c r="J33" s="812"/>
      <c r="K33" s="812"/>
      <c r="L33" s="813"/>
      <c r="M33" s="769">
        <v>17</v>
      </c>
    </row>
    <row r="34" spans="2:13" ht="28.5" customHeight="1">
      <c r="B34" s="807" t="s">
        <v>699</v>
      </c>
      <c r="C34" s="808"/>
      <c r="D34" s="814"/>
      <c r="E34" s="804"/>
      <c r="F34" s="810">
        <v>20000</v>
      </c>
      <c r="G34" s="811" t="s">
        <v>718</v>
      </c>
      <c r="H34" s="812"/>
      <c r="I34" s="812"/>
      <c r="J34" s="812"/>
      <c r="K34" s="812"/>
      <c r="L34" s="813"/>
      <c r="M34" s="769">
        <v>18</v>
      </c>
    </row>
    <row r="35" spans="2:13" ht="28.5" customHeight="1">
      <c r="B35" s="807" t="s">
        <v>66</v>
      </c>
      <c r="C35" s="808"/>
      <c r="D35" s="809"/>
      <c r="E35" s="804"/>
      <c r="F35" s="810"/>
      <c r="G35" s="811"/>
      <c r="H35" s="812"/>
      <c r="I35" s="812"/>
      <c r="J35" s="812"/>
      <c r="K35" s="812"/>
      <c r="L35" s="813"/>
      <c r="M35" s="769">
        <v>19</v>
      </c>
    </row>
    <row r="36" spans="2:13" ht="28.5" customHeight="1">
      <c r="B36" s="807" t="s">
        <v>720</v>
      </c>
      <c r="C36" s="808"/>
      <c r="D36" s="809"/>
      <c r="E36" s="804"/>
      <c r="F36" s="810"/>
      <c r="G36" s="811"/>
      <c r="H36" s="812"/>
      <c r="I36" s="812"/>
      <c r="J36" s="812"/>
      <c r="K36" s="812"/>
      <c r="L36" s="813"/>
      <c r="M36" s="769">
        <v>20</v>
      </c>
    </row>
    <row r="37" spans="2:13" ht="28.5" customHeight="1">
      <c r="B37" s="807" t="s">
        <v>66</v>
      </c>
      <c r="C37" s="808"/>
      <c r="D37" s="809"/>
      <c r="E37" s="804"/>
      <c r="F37" s="810"/>
      <c r="G37" s="811"/>
      <c r="H37" s="812"/>
      <c r="I37" s="812"/>
      <c r="J37" s="812"/>
      <c r="K37" s="812"/>
      <c r="L37" s="813"/>
      <c r="M37" s="769">
        <v>21</v>
      </c>
    </row>
    <row r="38" spans="2:13" ht="28.5" customHeight="1">
      <c r="B38" s="807" t="s">
        <v>721</v>
      </c>
      <c r="C38" s="808"/>
      <c r="D38" s="809"/>
      <c r="E38" s="804"/>
      <c r="F38" s="810">
        <v>450000</v>
      </c>
      <c r="G38" s="811" t="s">
        <v>722</v>
      </c>
      <c r="H38" s="812"/>
      <c r="I38" s="812"/>
      <c r="J38" s="812"/>
      <c r="K38" s="812"/>
      <c r="L38" s="813"/>
      <c r="M38" s="769">
        <v>22</v>
      </c>
    </row>
    <row r="39" spans="2:13" ht="28.5" customHeight="1">
      <c r="B39" s="807" t="s">
        <v>66</v>
      </c>
      <c r="C39" s="808"/>
      <c r="D39" s="809"/>
      <c r="E39" s="804"/>
      <c r="F39" s="810"/>
      <c r="G39" s="811"/>
      <c r="H39" s="812"/>
      <c r="I39" s="812"/>
      <c r="J39" s="812"/>
      <c r="K39" s="812"/>
      <c r="L39" s="813"/>
      <c r="M39" s="769">
        <v>23</v>
      </c>
    </row>
    <row r="40" spans="2:13" ht="28.5" customHeight="1">
      <c r="B40" s="807" t="s">
        <v>700</v>
      </c>
      <c r="C40" s="808"/>
      <c r="D40" s="809"/>
      <c r="E40" s="804"/>
      <c r="F40" s="810"/>
      <c r="G40" s="811"/>
      <c r="H40" s="812"/>
      <c r="I40" s="812"/>
      <c r="J40" s="812"/>
      <c r="K40" s="812"/>
      <c r="L40" s="813"/>
      <c r="M40" s="769">
        <v>24</v>
      </c>
    </row>
    <row r="41" spans="2:13" ht="28.5" customHeight="1">
      <c r="B41" s="807" t="s">
        <v>66</v>
      </c>
      <c r="C41" s="808"/>
      <c r="D41" s="809"/>
      <c r="E41" s="804"/>
      <c r="F41" s="810"/>
      <c r="G41" s="811"/>
      <c r="H41" s="812"/>
      <c r="I41" s="812"/>
      <c r="J41" s="812"/>
      <c r="K41" s="812"/>
      <c r="L41" s="813"/>
      <c r="M41" s="769">
        <v>25</v>
      </c>
    </row>
    <row r="42" spans="2:13" ht="28.5" customHeight="1">
      <c r="B42" s="807" t="s">
        <v>723</v>
      </c>
      <c r="C42" s="808"/>
      <c r="D42" s="809"/>
      <c r="E42" s="804"/>
      <c r="F42" s="810">
        <v>100000</v>
      </c>
      <c r="G42" s="811" t="s">
        <v>711</v>
      </c>
      <c r="H42" s="812"/>
      <c r="I42" s="812"/>
      <c r="J42" s="812"/>
      <c r="K42" s="812"/>
      <c r="L42" s="813"/>
      <c r="M42" s="769">
        <v>26</v>
      </c>
    </row>
    <row r="43" spans="2:13" ht="28.5" customHeight="1">
      <c r="B43" s="807" t="s">
        <v>66</v>
      </c>
      <c r="C43" s="808"/>
      <c r="D43" s="809"/>
      <c r="E43" s="804"/>
      <c r="F43" s="810"/>
      <c r="G43" s="811"/>
      <c r="H43" s="812"/>
      <c r="I43" s="812"/>
      <c r="J43" s="812"/>
      <c r="K43" s="812"/>
      <c r="L43" s="813"/>
      <c r="M43" s="769">
        <v>27</v>
      </c>
    </row>
    <row r="44" spans="2:13" ht="28.5" customHeight="1">
      <c r="B44" s="807" t="s">
        <v>724</v>
      </c>
      <c r="C44" s="808"/>
      <c r="D44" s="809"/>
      <c r="E44" s="804"/>
      <c r="F44" s="810">
        <v>150000</v>
      </c>
      <c r="G44" s="811" t="s">
        <v>719</v>
      </c>
      <c r="H44" s="812"/>
      <c r="I44" s="812"/>
      <c r="J44" s="812"/>
      <c r="K44" s="812"/>
      <c r="L44" s="813"/>
      <c r="M44" s="769">
        <v>28</v>
      </c>
    </row>
    <row r="45" spans="2:13" ht="28.5" customHeight="1">
      <c r="B45" s="807" t="s">
        <v>66</v>
      </c>
      <c r="C45" s="808"/>
      <c r="D45" s="809"/>
      <c r="E45" s="804"/>
      <c r="F45" s="810"/>
      <c r="G45" s="811"/>
      <c r="H45" s="812"/>
      <c r="I45" s="812"/>
      <c r="J45" s="812"/>
      <c r="K45" s="812"/>
      <c r="L45" s="813"/>
      <c r="M45" s="769">
        <v>29</v>
      </c>
    </row>
    <row r="46" spans="2:13" ht="28.5" customHeight="1">
      <c r="B46" s="807" t="s">
        <v>725</v>
      </c>
      <c r="C46" s="808"/>
      <c r="D46" s="809"/>
      <c r="E46" s="804"/>
      <c r="F46" s="810"/>
      <c r="G46" s="811"/>
      <c r="H46" s="812"/>
      <c r="I46" s="812"/>
      <c r="J46" s="812"/>
      <c r="K46" s="812"/>
      <c r="L46" s="813"/>
      <c r="M46" s="769">
        <v>30</v>
      </c>
    </row>
    <row r="47" spans="2:13" ht="28.5" customHeight="1">
      <c r="B47" s="807" t="s">
        <v>721</v>
      </c>
      <c r="C47" s="808"/>
      <c r="D47" s="815"/>
      <c r="E47" s="804"/>
      <c r="F47" s="810"/>
      <c r="G47" s="811"/>
      <c r="H47" s="812"/>
      <c r="I47" s="812"/>
      <c r="J47" s="812"/>
      <c r="K47" s="812"/>
      <c r="L47" s="813"/>
      <c r="M47" s="769">
        <v>31</v>
      </c>
    </row>
    <row r="48" spans="2:13" ht="28.5" customHeight="1">
      <c r="B48" s="861" t="s">
        <v>181</v>
      </c>
      <c r="C48" s="862"/>
      <c r="D48" s="863"/>
      <c r="E48" s="816"/>
      <c r="F48" s="817">
        <v>3970000</v>
      </c>
      <c r="G48" s="816"/>
      <c r="H48" s="818"/>
      <c r="I48" s="818"/>
      <c r="J48" s="818"/>
      <c r="K48" s="818"/>
      <c r="L48" s="819"/>
    </row>
    <row r="49" spans="2:2" ht="19.5" customHeight="1"/>
    <row r="50" spans="2:2">
      <c r="B50" s="306" t="s">
        <v>182</v>
      </c>
    </row>
  </sheetData>
  <sheetProtection formatCells="0" formatColumns="0" formatRows="0" insertColumns="0" insertRows="0" insertHyperlinks="0" deleteColumns="0" deleteRows="0" sort="0" autoFilter="0" pivotTables="0"/>
  <mergeCells count="15">
    <mergeCell ref="B3:I3"/>
    <mergeCell ref="C6:C8"/>
    <mergeCell ref="E6:E8"/>
    <mergeCell ref="G6:G8"/>
    <mergeCell ref="H6:H8"/>
    <mergeCell ref="I6:I8"/>
    <mergeCell ref="B48:D48"/>
    <mergeCell ref="J6:J8"/>
    <mergeCell ref="K6:K8"/>
    <mergeCell ref="L6:L8"/>
    <mergeCell ref="K11:K12"/>
    <mergeCell ref="L11:L12"/>
    <mergeCell ref="B16:D16"/>
    <mergeCell ref="E16:F16"/>
    <mergeCell ref="G16:L16"/>
  </mergeCells>
  <phoneticPr fontId="4"/>
  <printOptions horizontalCentered="1"/>
  <pageMargins left="0.62992125984251968" right="0.59055118110236227" top="0.59055118110236227" bottom="0.59055118110236227" header="0.51181102362204722" footer="0.51181102362204722"/>
  <pageSetup paperSize="9" scale="37" orientation="portrait" r:id="rId1"/>
  <headerFooter alignWithMargins="0"/>
  <colBreaks count="1" manualBreakCount="1">
    <brk id="12"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pageSetUpPr fitToPage="1"/>
  </sheetPr>
  <dimension ref="B1:Q94"/>
  <sheetViews>
    <sheetView view="pageBreakPreview" topLeftCell="E1" zoomScale="85" zoomScaleNormal="90" zoomScaleSheetLayoutView="85" workbookViewId="0">
      <selection activeCell="Q6" sqref="Q6"/>
    </sheetView>
  </sheetViews>
  <sheetFormatPr defaultRowHeight="13.2" outlineLevelCol="1"/>
  <cols>
    <col min="1" max="1" width="3.6640625" style="306" customWidth="1"/>
    <col min="2" max="9" width="22.44140625" style="306" customWidth="1"/>
    <col min="10" max="14" width="20.77734375" style="306" customWidth="1"/>
    <col min="15" max="15" width="5.6640625" style="306" customWidth="1" outlineLevel="1"/>
    <col min="16" max="17" width="9" style="306" customWidth="1" outlineLevel="1"/>
    <col min="18" max="263" width="9" style="306"/>
    <col min="264" max="264" width="15.77734375" style="306" customWidth="1"/>
    <col min="265" max="270" width="12.109375" style="306" customWidth="1"/>
    <col min="271" max="271" width="11.88671875" style="306" customWidth="1"/>
    <col min="272" max="519" width="9" style="306"/>
    <col min="520" max="520" width="15.77734375" style="306" customWidth="1"/>
    <col min="521" max="526" width="12.109375" style="306" customWidth="1"/>
    <col min="527" max="527" width="11.88671875" style="306" customWidth="1"/>
    <col min="528" max="775" width="9" style="306"/>
    <col min="776" max="776" width="15.77734375" style="306" customWidth="1"/>
    <col min="777" max="782" width="12.109375" style="306" customWidth="1"/>
    <col min="783" max="783" width="11.88671875" style="306" customWidth="1"/>
    <col min="784" max="1031" width="9" style="306"/>
    <col min="1032" max="1032" width="15.77734375" style="306" customWidth="1"/>
    <col min="1033" max="1038" width="12.109375" style="306" customWidth="1"/>
    <col min="1039" max="1039" width="11.88671875" style="306" customWidth="1"/>
    <col min="1040" max="1287" width="9" style="306"/>
    <col min="1288" max="1288" width="15.77734375" style="306" customWidth="1"/>
    <col min="1289" max="1294" width="12.109375" style="306" customWidth="1"/>
    <col min="1295" max="1295" width="11.88671875" style="306" customWidth="1"/>
    <col min="1296" max="1543" width="9" style="306"/>
    <col min="1544" max="1544" width="15.77734375" style="306" customWidth="1"/>
    <col min="1545" max="1550" width="12.109375" style="306" customWidth="1"/>
    <col min="1551" max="1551" width="11.88671875" style="306" customWidth="1"/>
    <col min="1552" max="1799" width="9" style="306"/>
    <col min="1800" max="1800" width="15.77734375" style="306" customWidth="1"/>
    <col min="1801" max="1806" width="12.109375" style="306" customWidth="1"/>
    <col min="1807" max="1807" width="11.88671875" style="306" customWidth="1"/>
    <col min="1808" max="2055" width="9" style="306"/>
    <col min="2056" max="2056" width="15.77734375" style="306" customWidth="1"/>
    <col min="2057" max="2062" width="12.109375" style="306" customWidth="1"/>
    <col min="2063" max="2063" width="11.88671875" style="306" customWidth="1"/>
    <col min="2064" max="2311" width="9" style="306"/>
    <col min="2312" max="2312" width="15.77734375" style="306" customWidth="1"/>
    <col min="2313" max="2318" width="12.109375" style="306" customWidth="1"/>
    <col min="2319" max="2319" width="11.88671875" style="306" customWidth="1"/>
    <col min="2320" max="2567" width="9" style="306"/>
    <col min="2568" max="2568" width="15.77734375" style="306" customWidth="1"/>
    <col min="2569" max="2574" width="12.109375" style="306" customWidth="1"/>
    <col min="2575" max="2575" width="11.88671875" style="306" customWidth="1"/>
    <col min="2576" max="2823" width="9" style="306"/>
    <col min="2824" max="2824" width="15.77734375" style="306" customWidth="1"/>
    <col min="2825" max="2830" width="12.109375" style="306" customWidth="1"/>
    <col min="2831" max="2831" width="11.88671875" style="306" customWidth="1"/>
    <col min="2832" max="3079" width="9" style="306"/>
    <col min="3080" max="3080" width="15.77734375" style="306" customWidth="1"/>
    <col min="3081" max="3086" width="12.109375" style="306" customWidth="1"/>
    <col min="3087" max="3087" width="11.88671875" style="306" customWidth="1"/>
    <col min="3088" max="3335" width="9" style="306"/>
    <col min="3336" max="3336" width="15.77734375" style="306" customWidth="1"/>
    <col min="3337" max="3342" width="12.109375" style="306" customWidth="1"/>
    <col min="3343" max="3343" width="11.88671875" style="306" customWidth="1"/>
    <col min="3344" max="3591" width="9" style="306"/>
    <col min="3592" max="3592" width="15.77734375" style="306" customWidth="1"/>
    <col min="3593" max="3598" width="12.109375" style="306" customWidth="1"/>
    <col min="3599" max="3599" width="11.88671875" style="306" customWidth="1"/>
    <col min="3600" max="3847" width="9" style="306"/>
    <col min="3848" max="3848" width="15.77734375" style="306" customWidth="1"/>
    <col min="3849" max="3854" width="12.109375" style="306" customWidth="1"/>
    <col min="3855" max="3855" width="11.88671875" style="306" customWidth="1"/>
    <col min="3856" max="4103" width="9" style="306"/>
    <col min="4104" max="4104" width="15.77734375" style="306" customWidth="1"/>
    <col min="4105" max="4110" width="12.109375" style="306" customWidth="1"/>
    <col min="4111" max="4111" width="11.88671875" style="306" customWidth="1"/>
    <col min="4112" max="4359" width="9" style="306"/>
    <col min="4360" max="4360" width="15.77734375" style="306" customWidth="1"/>
    <col min="4361" max="4366" width="12.109375" style="306" customWidth="1"/>
    <col min="4367" max="4367" width="11.88671875" style="306" customWidth="1"/>
    <col min="4368" max="4615" width="9" style="306"/>
    <col min="4616" max="4616" width="15.77734375" style="306" customWidth="1"/>
    <col min="4617" max="4622" width="12.109375" style="306" customWidth="1"/>
    <col min="4623" max="4623" width="11.88671875" style="306" customWidth="1"/>
    <col min="4624" max="4871" width="9" style="306"/>
    <col min="4872" max="4872" width="15.77734375" style="306" customWidth="1"/>
    <col min="4873" max="4878" width="12.109375" style="306" customWidth="1"/>
    <col min="4879" max="4879" width="11.88671875" style="306" customWidth="1"/>
    <col min="4880" max="5127" width="9" style="306"/>
    <col min="5128" max="5128" width="15.77734375" style="306" customWidth="1"/>
    <col min="5129" max="5134" width="12.109375" style="306" customWidth="1"/>
    <col min="5135" max="5135" width="11.88671875" style="306" customWidth="1"/>
    <col min="5136" max="5383" width="9" style="306"/>
    <col min="5384" max="5384" width="15.77734375" style="306" customWidth="1"/>
    <col min="5385" max="5390" width="12.109375" style="306" customWidth="1"/>
    <col min="5391" max="5391" width="11.88671875" style="306" customWidth="1"/>
    <col min="5392" max="5639" width="9" style="306"/>
    <col min="5640" max="5640" width="15.77734375" style="306" customWidth="1"/>
    <col min="5641" max="5646" width="12.109375" style="306" customWidth="1"/>
    <col min="5647" max="5647" width="11.88671875" style="306" customWidth="1"/>
    <col min="5648" max="5895" width="9" style="306"/>
    <col min="5896" max="5896" width="15.77734375" style="306" customWidth="1"/>
    <col min="5897" max="5902" width="12.109375" style="306" customWidth="1"/>
    <col min="5903" max="5903" width="11.88671875" style="306" customWidth="1"/>
    <col min="5904" max="6151" width="9" style="306"/>
    <col min="6152" max="6152" width="15.77734375" style="306" customWidth="1"/>
    <col min="6153" max="6158" width="12.109375" style="306" customWidth="1"/>
    <col min="6159" max="6159" width="11.88671875" style="306" customWidth="1"/>
    <col min="6160" max="6407" width="9" style="306"/>
    <col min="6408" max="6408" width="15.77734375" style="306" customWidth="1"/>
    <col min="6409" max="6414" width="12.109375" style="306" customWidth="1"/>
    <col min="6415" max="6415" width="11.88671875" style="306" customWidth="1"/>
    <col min="6416" max="6663" width="9" style="306"/>
    <col min="6664" max="6664" width="15.77734375" style="306" customWidth="1"/>
    <col min="6665" max="6670" width="12.109375" style="306" customWidth="1"/>
    <col min="6671" max="6671" width="11.88671875" style="306" customWidth="1"/>
    <col min="6672" max="6919" width="9" style="306"/>
    <col min="6920" max="6920" width="15.77734375" style="306" customWidth="1"/>
    <col min="6921" max="6926" width="12.109375" style="306" customWidth="1"/>
    <col min="6927" max="6927" width="11.88671875" style="306" customWidth="1"/>
    <col min="6928" max="7175" width="9" style="306"/>
    <col min="7176" max="7176" width="15.77734375" style="306" customWidth="1"/>
    <col min="7177" max="7182" width="12.109375" style="306" customWidth="1"/>
    <col min="7183" max="7183" width="11.88671875" style="306" customWidth="1"/>
    <col min="7184" max="7431" width="9" style="306"/>
    <col min="7432" max="7432" width="15.77734375" style="306" customWidth="1"/>
    <col min="7433" max="7438" width="12.109375" style="306" customWidth="1"/>
    <col min="7439" max="7439" width="11.88671875" style="306" customWidth="1"/>
    <col min="7440" max="7687" width="9" style="306"/>
    <col min="7688" max="7688" width="15.77734375" style="306" customWidth="1"/>
    <col min="7689" max="7694" width="12.109375" style="306" customWidth="1"/>
    <col min="7695" max="7695" width="11.88671875" style="306" customWidth="1"/>
    <col min="7696" max="7943" width="9" style="306"/>
    <col min="7944" max="7944" width="15.77734375" style="306" customWidth="1"/>
    <col min="7945" max="7950" width="12.109375" style="306" customWidth="1"/>
    <col min="7951" max="7951" width="11.88671875" style="306" customWidth="1"/>
    <col min="7952" max="8199" width="9" style="306"/>
    <col min="8200" max="8200" width="15.77734375" style="306" customWidth="1"/>
    <col min="8201" max="8206" width="12.109375" style="306" customWidth="1"/>
    <col min="8207" max="8207" width="11.88671875" style="306" customWidth="1"/>
    <col min="8208" max="8455" width="9" style="306"/>
    <col min="8456" max="8456" width="15.77734375" style="306" customWidth="1"/>
    <col min="8457" max="8462" width="12.109375" style="306" customWidth="1"/>
    <col min="8463" max="8463" width="11.88671875" style="306" customWidth="1"/>
    <col min="8464" max="8711" width="9" style="306"/>
    <col min="8712" max="8712" width="15.77734375" style="306" customWidth="1"/>
    <col min="8713" max="8718" width="12.109375" style="306" customWidth="1"/>
    <col min="8719" max="8719" width="11.88671875" style="306" customWidth="1"/>
    <col min="8720" max="8967" width="9" style="306"/>
    <col min="8968" max="8968" width="15.77734375" style="306" customWidth="1"/>
    <col min="8969" max="8974" width="12.109375" style="306" customWidth="1"/>
    <col min="8975" max="8975" width="11.88671875" style="306" customWidth="1"/>
    <col min="8976" max="9223" width="9" style="306"/>
    <col min="9224" max="9224" width="15.77734375" style="306" customWidth="1"/>
    <col min="9225" max="9230" width="12.109375" style="306" customWidth="1"/>
    <col min="9231" max="9231" width="11.88671875" style="306" customWidth="1"/>
    <col min="9232" max="9479" width="9" style="306"/>
    <col min="9480" max="9480" width="15.77734375" style="306" customWidth="1"/>
    <col min="9481" max="9486" width="12.109375" style="306" customWidth="1"/>
    <col min="9487" max="9487" width="11.88671875" style="306" customWidth="1"/>
    <col min="9488" max="9735" width="9" style="306"/>
    <col min="9736" max="9736" width="15.77734375" style="306" customWidth="1"/>
    <col min="9737" max="9742" width="12.109375" style="306" customWidth="1"/>
    <col min="9743" max="9743" width="11.88671875" style="306" customWidth="1"/>
    <col min="9744" max="9991" width="9" style="306"/>
    <col min="9992" max="9992" width="15.77734375" style="306" customWidth="1"/>
    <col min="9993" max="9998" width="12.109375" style="306" customWidth="1"/>
    <col min="9999" max="9999" width="11.88671875" style="306" customWidth="1"/>
    <col min="10000" max="10247" width="9" style="306"/>
    <col min="10248" max="10248" width="15.77734375" style="306" customWidth="1"/>
    <col min="10249" max="10254" width="12.109375" style="306" customWidth="1"/>
    <col min="10255" max="10255" width="11.88671875" style="306" customWidth="1"/>
    <col min="10256" max="10503" width="9" style="306"/>
    <col min="10504" max="10504" width="15.77734375" style="306" customWidth="1"/>
    <col min="10505" max="10510" width="12.109375" style="306" customWidth="1"/>
    <col min="10511" max="10511" width="11.88671875" style="306" customWidth="1"/>
    <col min="10512" max="10759" width="9" style="306"/>
    <col min="10760" max="10760" width="15.77734375" style="306" customWidth="1"/>
    <col min="10761" max="10766" width="12.109375" style="306" customWidth="1"/>
    <col min="10767" max="10767" width="11.88671875" style="306" customWidth="1"/>
    <col min="10768" max="11015" width="9" style="306"/>
    <col min="11016" max="11016" width="15.77734375" style="306" customWidth="1"/>
    <col min="11017" max="11022" width="12.109375" style="306" customWidth="1"/>
    <col min="11023" max="11023" width="11.88671875" style="306" customWidth="1"/>
    <col min="11024" max="11271" width="9" style="306"/>
    <col min="11272" max="11272" width="15.77734375" style="306" customWidth="1"/>
    <col min="11273" max="11278" width="12.109375" style="306" customWidth="1"/>
    <col min="11279" max="11279" width="11.88671875" style="306" customWidth="1"/>
    <col min="11280" max="11527" width="9" style="306"/>
    <col min="11528" max="11528" width="15.77734375" style="306" customWidth="1"/>
    <col min="11529" max="11534" width="12.109375" style="306" customWidth="1"/>
    <col min="11535" max="11535" width="11.88671875" style="306" customWidth="1"/>
    <col min="11536" max="11783" width="9" style="306"/>
    <col min="11784" max="11784" width="15.77734375" style="306" customWidth="1"/>
    <col min="11785" max="11790" width="12.109375" style="306" customWidth="1"/>
    <col min="11791" max="11791" width="11.88671875" style="306" customWidth="1"/>
    <col min="11792" max="12039" width="9" style="306"/>
    <col min="12040" max="12040" width="15.77734375" style="306" customWidth="1"/>
    <col min="12041" max="12046" width="12.109375" style="306" customWidth="1"/>
    <col min="12047" max="12047" width="11.88671875" style="306" customWidth="1"/>
    <col min="12048" max="12295" width="9" style="306"/>
    <col min="12296" max="12296" width="15.77734375" style="306" customWidth="1"/>
    <col min="12297" max="12302" width="12.109375" style="306" customWidth="1"/>
    <col min="12303" max="12303" width="11.88671875" style="306" customWidth="1"/>
    <col min="12304" max="12551" width="9" style="306"/>
    <col min="12552" max="12552" width="15.77734375" style="306" customWidth="1"/>
    <col min="12553" max="12558" width="12.109375" style="306" customWidth="1"/>
    <col min="12559" max="12559" width="11.88671875" style="306" customWidth="1"/>
    <col min="12560" max="12807" width="9" style="306"/>
    <col min="12808" max="12808" width="15.77734375" style="306" customWidth="1"/>
    <col min="12809" max="12814" width="12.109375" style="306" customWidth="1"/>
    <col min="12815" max="12815" width="11.88671875" style="306" customWidth="1"/>
    <col min="12816" max="13063" width="9" style="306"/>
    <col min="13064" max="13064" width="15.77734375" style="306" customWidth="1"/>
    <col min="13065" max="13070" width="12.109375" style="306" customWidth="1"/>
    <col min="13071" max="13071" width="11.88671875" style="306" customWidth="1"/>
    <col min="13072" max="13319" width="9" style="306"/>
    <col min="13320" max="13320" width="15.77734375" style="306" customWidth="1"/>
    <col min="13321" max="13326" width="12.109375" style="306" customWidth="1"/>
    <col min="13327" max="13327" width="11.88671875" style="306" customWidth="1"/>
    <col min="13328" max="13575" width="9" style="306"/>
    <col min="13576" max="13576" width="15.77734375" style="306" customWidth="1"/>
    <col min="13577" max="13582" width="12.109375" style="306" customWidth="1"/>
    <col min="13583" max="13583" width="11.88671875" style="306" customWidth="1"/>
    <col min="13584" max="13831" width="9" style="306"/>
    <col min="13832" max="13832" width="15.77734375" style="306" customWidth="1"/>
    <col min="13833" max="13838" width="12.109375" style="306" customWidth="1"/>
    <col min="13839" max="13839" width="11.88671875" style="306" customWidth="1"/>
    <col min="13840" max="14087" width="9" style="306"/>
    <col min="14088" max="14088" width="15.77734375" style="306" customWidth="1"/>
    <col min="14089" max="14094" width="12.109375" style="306" customWidth="1"/>
    <col min="14095" max="14095" width="11.88671875" style="306" customWidth="1"/>
    <col min="14096" max="14343" width="9" style="306"/>
    <col min="14344" max="14344" width="15.77734375" style="306" customWidth="1"/>
    <col min="14345" max="14350" width="12.109375" style="306" customWidth="1"/>
    <col min="14351" max="14351" width="11.88671875" style="306" customWidth="1"/>
    <col min="14352" max="14599" width="9" style="306"/>
    <col min="14600" max="14600" width="15.77734375" style="306" customWidth="1"/>
    <col min="14601" max="14606" width="12.109375" style="306" customWidth="1"/>
    <col min="14607" max="14607" width="11.88671875" style="306" customWidth="1"/>
    <col min="14608" max="14855" width="9" style="306"/>
    <col min="14856" max="14856" width="15.77734375" style="306" customWidth="1"/>
    <col min="14857" max="14862" width="12.109375" style="306" customWidth="1"/>
    <col min="14863" max="14863" width="11.88671875" style="306" customWidth="1"/>
    <col min="14864" max="15111" width="9" style="306"/>
    <col min="15112" max="15112" width="15.77734375" style="306" customWidth="1"/>
    <col min="15113" max="15118" width="12.109375" style="306" customWidth="1"/>
    <col min="15119" max="15119" width="11.88671875" style="306" customWidth="1"/>
    <col min="15120" max="15367" width="9" style="306"/>
    <col min="15368" max="15368" width="15.77734375" style="306" customWidth="1"/>
    <col min="15369" max="15374" width="12.109375" style="306" customWidth="1"/>
    <col min="15375" max="15375" width="11.88671875" style="306" customWidth="1"/>
    <col min="15376" max="15623" width="9" style="306"/>
    <col min="15624" max="15624" width="15.77734375" style="306" customWidth="1"/>
    <col min="15625" max="15630" width="12.109375" style="306" customWidth="1"/>
    <col min="15631" max="15631" width="11.88671875" style="306" customWidth="1"/>
    <col min="15632" max="15879" width="9" style="306"/>
    <col min="15880" max="15880" width="15.77734375" style="306" customWidth="1"/>
    <col min="15881" max="15886" width="12.109375" style="306" customWidth="1"/>
    <col min="15887" max="15887" width="11.88671875" style="306" customWidth="1"/>
    <col min="15888" max="16135" width="9" style="306"/>
    <col min="16136" max="16136" width="15.77734375" style="306" customWidth="1"/>
    <col min="16137" max="16142" width="12.109375" style="306" customWidth="1"/>
    <col min="16143" max="16143" width="11.88671875" style="306" customWidth="1"/>
    <col min="16144" max="16384" width="9" style="306"/>
  </cols>
  <sheetData>
    <row r="1" spans="2:17" ht="16.5" customHeight="1">
      <c r="B1" s="304" t="s">
        <v>146</v>
      </c>
      <c r="C1" s="305"/>
    </row>
    <row r="2" spans="2:17" ht="13.5" customHeight="1"/>
    <row r="3" spans="2:17" ht="23.25" customHeight="1">
      <c r="B3" s="872" t="s">
        <v>147</v>
      </c>
      <c r="C3" s="872"/>
      <c r="D3" s="872"/>
      <c r="E3" s="872"/>
      <c r="F3" s="872"/>
      <c r="G3" s="872"/>
      <c r="H3" s="872"/>
      <c r="I3" s="872"/>
      <c r="J3" s="872"/>
      <c r="K3" s="872"/>
      <c r="L3" s="872"/>
      <c r="M3" s="872"/>
      <c r="N3" s="872"/>
    </row>
    <row r="4" spans="2:17" ht="13.5" customHeight="1">
      <c r="C4" s="307"/>
      <c r="D4" s="307"/>
      <c r="E4" s="307"/>
      <c r="F4" s="307"/>
      <c r="G4" s="307"/>
      <c r="H4" s="307"/>
      <c r="I4" s="307"/>
      <c r="J4" s="307"/>
      <c r="K4" s="307"/>
      <c r="L4" s="307"/>
      <c r="M4" s="307"/>
      <c r="N4" s="307"/>
    </row>
    <row r="5" spans="2:17" ht="23.25" customHeight="1">
      <c r="B5" s="304" t="str">
        <f>CONCATENATE(1,"　",第2号様式!L2,"所要額")</f>
        <v>1　臨床研修事業所要額</v>
      </c>
      <c r="C5" s="304"/>
    </row>
    <row r="6" spans="2:17" ht="17.25" customHeight="1">
      <c r="B6" s="308"/>
      <c r="C6" s="877" t="s">
        <v>148</v>
      </c>
      <c r="D6" s="309" t="s">
        <v>149</v>
      </c>
      <c r="E6" s="887" t="s">
        <v>150</v>
      </c>
      <c r="F6" s="310" t="s">
        <v>151</v>
      </c>
      <c r="G6" s="877" t="s">
        <v>152</v>
      </c>
      <c r="H6" s="877" t="s">
        <v>153</v>
      </c>
      <c r="I6" s="877" t="s">
        <v>154</v>
      </c>
      <c r="J6" s="889" t="s">
        <v>155</v>
      </c>
      <c r="K6" s="879" t="s">
        <v>633</v>
      </c>
      <c r="L6" s="879" t="s">
        <v>634</v>
      </c>
      <c r="M6" s="877" t="s">
        <v>156</v>
      </c>
      <c r="N6" s="879" t="s">
        <v>157</v>
      </c>
      <c r="Q6" s="306" t="str">
        <f>第2号様式!L2</f>
        <v>臨床研修事業</v>
      </c>
    </row>
    <row r="7" spans="2:17" ht="17.25" customHeight="1">
      <c r="B7" s="311" t="s">
        <v>158</v>
      </c>
      <c r="C7" s="878"/>
      <c r="D7" s="312" t="s">
        <v>159</v>
      </c>
      <c r="E7" s="888"/>
      <c r="F7" s="313" t="s">
        <v>160</v>
      </c>
      <c r="G7" s="878"/>
      <c r="H7" s="878"/>
      <c r="I7" s="878"/>
      <c r="J7" s="880"/>
      <c r="K7" s="880"/>
      <c r="L7" s="883"/>
      <c r="M7" s="878"/>
      <c r="N7" s="880"/>
    </row>
    <row r="8" spans="2:17" ht="17.25" customHeight="1">
      <c r="B8" s="314"/>
      <c r="C8" s="878"/>
      <c r="D8" s="312" t="s">
        <v>161</v>
      </c>
      <c r="E8" s="888"/>
      <c r="F8" s="313" t="s">
        <v>162</v>
      </c>
      <c r="G8" s="878"/>
      <c r="H8" s="878"/>
      <c r="I8" s="878"/>
      <c r="J8" s="880"/>
      <c r="K8" s="880"/>
      <c r="L8" s="883"/>
      <c r="M8" s="878"/>
      <c r="N8" s="880"/>
    </row>
    <row r="9" spans="2:17" ht="17.25" customHeight="1">
      <c r="B9" s="315"/>
      <c r="C9" s="316" t="s">
        <v>163</v>
      </c>
      <c r="D9" s="317" t="s">
        <v>164</v>
      </c>
      <c r="E9" s="317" t="s">
        <v>165</v>
      </c>
      <c r="F9" s="316" t="s">
        <v>166</v>
      </c>
      <c r="G9" s="316" t="s">
        <v>167</v>
      </c>
      <c r="H9" s="316" t="s">
        <v>168</v>
      </c>
      <c r="I9" s="316" t="s">
        <v>169</v>
      </c>
      <c r="J9" s="316" t="s">
        <v>170</v>
      </c>
      <c r="K9" s="316" t="s">
        <v>171</v>
      </c>
      <c r="L9" s="316" t="s">
        <v>172</v>
      </c>
      <c r="M9" s="316" t="s">
        <v>258</v>
      </c>
      <c r="N9" s="316" t="s">
        <v>259</v>
      </c>
    </row>
    <row r="10" spans="2:17" ht="16.5" customHeight="1">
      <c r="B10" s="318"/>
      <c r="C10" s="319" t="s">
        <v>173</v>
      </c>
      <c r="D10" s="319" t="s">
        <v>173</v>
      </c>
      <c r="E10" s="320" t="s">
        <v>173</v>
      </c>
      <c r="F10" s="319" t="s">
        <v>173</v>
      </c>
      <c r="G10" s="319" t="s">
        <v>174</v>
      </c>
      <c r="H10" s="319" t="s">
        <v>173</v>
      </c>
      <c r="I10" s="319" t="s">
        <v>175</v>
      </c>
      <c r="J10" s="319" t="s">
        <v>173</v>
      </c>
      <c r="K10" s="319"/>
      <c r="L10" s="319"/>
      <c r="M10" s="319" t="s">
        <v>175</v>
      </c>
      <c r="N10" s="319" t="s">
        <v>173</v>
      </c>
    </row>
    <row r="11" spans="2:17" ht="26.25" customHeight="1">
      <c r="B11" s="330" t="str">
        <f>IFERROR(VLOOKUP(第2号様式!$L$2,様式リスト!$B$3:$BZ$5,O11,0),"")</f>
        <v>教育指導経費</v>
      </c>
      <c r="C11" s="552"/>
      <c r="D11" s="553"/>
      <c r="E11" s="332" t="str">
        <f>IF(C11="","",C11-D11)</f>
        <v/>
      </c>
      <c r="F11" s="331">
        <f>F90</f>
        <v>0</v>
      </c>
      <c r="G11" s="553"/>
      <c r="H11" s="333" t="str">
        <f>IF(G11="","",MIN(F11:G11))</f>
        <v/>
      </c>
      <c r="I11" s="333">
        <f>MIN(E11,H11)</f>
        <v>0</v>
      </c>
      <c r="J11" s="333">
        <f>IF(I11="","0",IFERROR(ROUNDDOWN(I11,-3),""))</f>
        <v>0</v>
      </c>
      <c r="K11" s="573"/>
      <c r="L11" s="333">
        <f>J11-K11</f>
        <v>0</v>
      </c>
      <c r="M11" s="881"/>
      <c r="N11" s="881"/>
      <c r="O11" s="306">
        <v>76</v>
      </c>
    </row>
    <row r="12" spans="2:17" ht="26.25" customHeight="1">
      <c r="B12" s="334" t="str">
        <f>IFERROR(VLOOKUP(第2号様式!$L$2,様式リスト!$B$3:$BZ$5,O12,0),"")</f>
        <v>地域協議会経費</v>
      </c>
      <c r="C12" s="554"/>
      <c r="D12" s="555"/>
      <c r="E12" s="336" t="str">
        <f>IF(C12="","",C12-D12)</f>
        <v/>
      </c>
      <c r="F12" s="553"/>
      <c r="G12" s="553"/>
      <c r="H12" s="337" t="str">
        <f>IF(G12="","",MIN(F12:G12))</f>
        <v/>
      </c>
      <c r="I12" s="337">
        <f>MIN(E12,H12)</f>
        <v>0</v>
      </c>
      <c r="J12" s="333">
        <f>IF(I12="","0",IFERROR(ROUNDDOWN(I12,-3),""))</f>
        <v>0</v>
      </c>
      <c r="K12" s="573"/>
      <c r="L12" s="333">
        <f>J12-K12</f>
        <v>0</v>
      </c>
      <c r="M12" s="882"/>
      <c r="N12" s="882"/>
      <c r="O12" s="306">
        <v>77</v>
      </c>
    </row>
    <row r="13" spans="2:17" ht="24" customHeight="1">
      <c r="B13" s="147" t="s">
        <v>176</v>
      </c>
      <c r="C13" s="338" t="str">
        <f>IF(SUM(C11:C12)=0,"",SUM(C11:C12))</f>
        <v/>
      </c>
      <c r="D13" s="338" t="str">
        <f t="shared" ref="D13:I13" si="0">IF(SUM(D11:D12)=0,"",SUM(D11:D12))</f>
        <v/>
      </c>
      <c r="E13" s="338" t="str">
        <f t="shared" si="0"/>
        <v/>
      </c>
      <c r="F13" s="338" t="str">
        <f>IF(SUM(F11:F12)=0,"",SUM(F11:F12))</f>
        <v/>
      </c>
      <c r="G13" s="338" t="str">
        <f>IF(SUM(G11:G12)=0,"",SUM(G11:G12))</f>
        <v/>
      </c>
      <c r="H13" s="338" t="str">
        <f>IF(SUM(H11:H12)=0,"",SUM(H11:H12))</f>
        <v/>
      </c>
      <c r="I13" s="338" t="str">
        <f t="shared" si="0"/>
        <v/>
      </c>
      <c r="J13" s="338" t="str">
        <f>IF(SUM(J11:J12)=0,"",SUM(J11:J12))</f>
        <v/>
      </c>
      <c r="K13" s="338"/>
      <c r="L13" s="338"/>
      <c r="M13" s="338" t="str">
        <f>IF(SUM(M11:M11)=0,"",SUM(M11:M11))</f>
        <v/>
      </c>
      <c r="N13" s="338" t="str">
        <f>IF(SUM(N11:N11)=0,"",SUM(N11:N11))</f>
        <v/>
      </c>
    </row>
    <row r="14" spans="2:17" ht="16.5" customHeight="1">
      <c r="C14" s="321"/>
      <c r="D14" s="321"/>
    </row>
    <row r="15" spans="2:17" ht="23.25" customHeight="1">
      <c r="B15" s="304" t="s">
        <v>177</v>
      </c>
    </row>
    <row r="16" spans="2:17" ht="18" customHeight="1">
      <c r="B16" s="884" t="s">
        <v>178</v>
      </c>
      <c r="C16" s="885"/>
      <c r="D16" s="886"/>
      <c r="E16" s="884" t="s">
        <v>179</v>
      </c>
      <c r="F16" s="886"/>
      <c r="G16" s="884" t="s">
        <v>180</v>
      </c>
      <c r="H16" s="885"/>
      <c r="I16" s="885"/>
      <c r="J16" s="885"/>
      <c r="K16" s="885"/>
      <c r="L16" s="885"/>
      <c r="M16" s="885"/>
      <c r="N16" s="886"/>
    </row>
    <row r="17" spans="2:15" ht="18" customHeight="1">
      <c r="B17" s="890"/>
      <c r="C17" s="891"/>
      <c r="D17" s="892"/>
      <c r="E17" s="323"/>
      <c r="F17" s="324" t="s">
        <v>175</v>
      </c>
      <c r="G17" s="325"/>
      <c r="H17" s="304"/>
      <c r="I17" s="304"/>
      <c r="J17" s="304"/>
      <c r="K17" s="304"/>
      <c r="L17" s="304"/>
      <c r="M17" s="504"/>
      <c r="N17" s="505"/>
    </row>
    <row r="18" spans="2:15" ht="18" customHeight="1">
      <c r="B18" s="893" t="str">
        <f>IFERROR(VLOOKUP(第2号様式!$L$2,様式リスト!$B$3:$BZ$8,O18,0),"")</f>
        <v>（Ⅰ　教育指導経費）</v>
      </c>
      <c r="C18" s="894"/>
      <c r="D18" s="895"/>
      <c r="E18" s="323"/>
      <c r="F18" s="556"/>
      <c r="G18" s="325"/>
      <c r="H18" s="304"/>
      <c r="I18" s="304"/>
      <c r="J18" s="304"/>
      <c r="K18" s="304"/>
      <c r="L18" s="304"/>
      <c r="M18" s="304"/>
      <c r="N18" s="322"/>
      <c r="O18" s="306">
        <v>4</v>
      </c>
    </row>
    <row r="19" spans="2:15" ht="18" customHeight="1">
      <c r="B19" s="893" t="str">
        <f>IFERROR(VLOOKUP(第2号様式!$L$2,様式リスト!$B$3:$BZ$8,O19,0),"")</f>
        <v>１　研修管理委員会等経費</v>
      </c>
      <c r="C19" s="894"/>
      <c r="D19" s="895"/>
      <c r="E19" s="323"/>
      <c r="F19" s="556"/>
      <c r="G19" s="325"/>
      <c r="H19" s="304"/>
      <c r="I19" s="304"/>
      <c r="J19" s="304"/>
      <c r="K19" s="304"/>
      <c r="L19" s="304"/>
      <c r="M19" s="304"/>
      <c r="N19" s="322"/>
      <c r="O19" s="306">
        <v>5</v>
      </c>
    </row>
    <row r="20" spans="2:15" ht="18" customHeight="1">
      <c r="B20" s="893" t="str">
        <f>IFERROR(VLOOKUP(第2号様式!$L$2,様式リスト!$B$3:$BZ$8,O20,0),"")</f>
        <v>諸謝金</v>
      </c>
      <c r="C20" s="894"/>
      <c r="D20" s="895"/>
      <c r="E20" s="323"/>
      <c r="F20" s="556"/>
      <c r="G20" s="323"/>
      <c r="H20" s="304"/>
      <c r="I20" s="304"/>
      <c r="J20" s="304"/>
      <c r="K20" s="304"/>
      <c r="L20" s="304"/>
      <c r="M20" s="304"/>
      <c r="N20" s="322"/>
      <c r="O20" s="306">
        <v>6</v>
      </c>
    </row>
    <row r="21" spans="2:15" ht="18" customHeight="1">
      <c r="B21" s="893" t="str">
        <f>IFERROR(VLOOKUP(第2号様式!$L$2,様式リスト!$B$3:$BZ$8,O21,0),"")</f>
        <v>旅費</v>
      </c>
      <c r="C21" s="894"/>
      <c r="D21" s="895"/>
      <c r="E21" s="323"/>
      <c r="F21" s="556"/>
      <c r="G21" s="323"/>
      <c r="H21" s="304"/>
      <c r="I21" s="304"/>
      <c r="J21" s="304"/>
      <c r="K21" s="304"/>
      <c r="L21" s="304"/>
      <c r="M21" s="304"/>
      <c r="N21" s="322"/>
      <c r="O21" s="306">
        <v>7</v>
      </c>
    </row>
    <row r="22" spans="2:15" ht="18" customHeight="1">
      <c r="B22" s="893" t="str">
        <f>IFERROR(VLOOKUP(第2号様式!$L$2,様式リスト!$B$3:$BZ$8,O22,0),"")</f>
        <v>消耗品費</v>
      </c>
      <c r="C22" s="894"/>
      <c r="D22" s="895"/>
      <c r="E22" s="323"/>
      <c r="F22" s="556"/>
      <c r="G22" s="323"/>
      <c r="H22" s="304"/>
      <c r="I22" s="304"/>
      <c r="J22" s="304"/>
      <c r="K22" s="304"/>
      <c r="L22" s="304"/>
      <c r="M22" s="304"/>
      <c r="N22" s="322"/>
      <c r="O22" s="306">
        <v>8</v>
      </c>
    </row>
    <row r="23" spans="2:15" ht="18" customHeight="1">
      <c r="B23" s="893" t="str">
        <f>IFERROR(VLOOKUP(第2号様式!$L$2,様式リスト!$B$3:$BZ$8,O23,0),"")</f>
        <v>印刷製本費</v>
      </c>
      <c r="C23" s="894"/>
      <c r="D23" s="895"/>
      <c r="E23" s="323"/>
      <c r="F23" s="556"/>
      <c r="G23" s="323"/>
      <c r="H23" s="304"/>
      <c r="I23" s="304"/>
      <c r="J23" s="304"/>
      <c r="K23" s="304"/>
      <c r="L23" s="304"/>
      <c r="M23" s="304"/>
      <c r="N23" s="322"/>
      <c r="O23" s="306">
        <v>9</v>
      </c>
    </row>
    <row r="24" spans="2:15" ht="18" customHeight="1">
      <c r="B24" s="893" t="str">
        <f>IFERROR(VLOOKUP(第2号様式!$L$2,様式リスト!$B$3:$BZ$8,O24,0),"")</f>
        <v>通信運搬費</v>
      </c>
      <c r="C24" s="894"/>
      <c r="D24" s="895"/>
      <c r="E24" s="323"/>
      <c r="F24" s="556"/>
      <c r="G24" s="323"/>
      <c r="H24" s="304"/>
      <c r="I24" s="304"/>
      <c r="J24" s="304"/>
      <c r="K24" s="304"/>
      <c r="L24" s="304"/>
      <c r="M24" s="304"/>
      <c r="N24" s="322"/>
      <c r="O24" s="306">
        <v>10</v>
      </c>
    </row>
    <row r="25" spans="2:15" ht="18" customHeight="1">
      <c r="B25" s="893" t="str">
        <f>IFERROR(VLOOKUP(第2号様式!$L$2,様式リスト!$B$3:$BZ$8,O25,0),"")</f>
        <v>会議費</v>
      </c>
      <c r="C25" s="894"/>
      <c r="D25" s="895"/>
      <c r="E25" s="323"/>
      <c r="F25" s="556"/>
      <c r="G25" s="323"/>
      <c r="H25" s="304"/>
      <c r="I25" s="304"/>
      <c r="J25" s="304"/>
      <c r="K25" s="304"/>
      <c r="L25" s="304"/>
      <c r="M25" s="304"/>
      <c r="N25" s="322"/>
      <c r="O25" s="306">
        <v>11</v>
      </c>
    </row>
    <row r="26" spans="2:15" ht="18" customHeight="1">
      <c r="B26" s="893" t="str">
        <f>IFERROR(VLOOKUP(第2号様式!$L$2,様式リスト!$B$3:$BZ$8,O26,0),"")</f>
        <v xml:space="preserve"> </v>
      </c>
      <c r="C26" s="894"/>
      <c r="D26" s="895"/>
      <c r="E26" s="323"/>
      <c r="F26" s="556"/>
      <c r="G26" s="323"/>
      <c r="H26" s="304"/>
      <c r="I26" s="304"/>
      <c r="J26" s="304"/>
      <c r="K26" s="304"/>
      <c r="L26" s="304"/>
      <c r="M26" s="304"/>
      <c r="N26" s="322"/>
      <c r="O26" s="306">
        <v>12</v>
      </c>
    </row>
    <row r="27" spans="2:15" ht="18" customHeight="1">
      <c r="B27" s="893" t="str">
        <f>IFERROR(VLOOKUP(第2号様式!$L$2,様式リスト!$B$3:$BZ$8,O27,0),"")</f>
        <v>２　プログラム責任者人件費（プログラム管理に係るもの）</v>
      </c>
      <c r="C27" s="894"/>
      <c r="D27" s="895"/>
      <c r="E27" s="323"/>
      <c r="F27" s="556"/>
      <c r="G27" s="323"/>
      <c r="H27" s="304"/>
      <c r="I27" s="304"/>
      <c r="J27" s="304"/>
      <c r="K27" s="304"/>
      <c r="L27" s="304"/>
      <c r="M27" s="304"/>
      <c r="N27" s="322"/>
      <c r="O27" s="306">
        <v>13</v>
      </c>
    </row>
    <row r="28" spans="2:15" ht="18" customHeight="1">
      <c r="B28" s="893" t="str">
        <f>IFERROR(VLOOKUP(第2号様式!$L$2,様式リスト!$B$3:$BZ$8,O28,0),"")</f>
        <v>職員基本給</v>
      </c>
      <c r="C28" s="894"/>
      <c r="D28" s="895"/>
      <c r="E28" s="323"/>
      <c r="F28" s="556"/>
      <c r="G28" s="323"/>
      <c r="H28" s="304"/>
      <c r="I28" s="304"/>
      <c r="J28" s="304"/>
      <c r="K28" s="304"/>
      <c r="L28" s="304"/>
      <c r="M28" s="304"/>
      <c r="N28" s="322"/>
      <c r="O28" s="306">
        <v>14</v>
      </c>
    </row>
    <row r="29" spans="2:15" ht="18" customHeight="1">
      <c r="B29" s="893" t="str">
        <f>IFERROR(VLOOKUP(第2号様式!$L$2,様式リスト!$B$3:$BZ$8,O29,0),"")</f>
        <v>職員諸手当</v>
      </c>
      <c r="C29" s="894"/>
      <c r="D29" s="895"/>
      <c r="E29" s="323"/>
      <c r="F29" s="556"/>
      <c r="G29" s="323"/>
      <c r="H29" s="304"/>
      <c r="I29" s="304"/>
      <c r="J29" s="304"/>
      <c r="K29" s="304"/>
      <c r="L29" s="304"/>
      <c r="M29" s="304"/>
      <c r="N29" s="322"/>
      <c r="O29" s="306">
        <v>15</v>
      </c>
    </row>
    <row r="30" spans="2:15" ht="18" customHeight="1">
      <c r="B30" s="893" t="str">
        <f>IFERROR(VLOOKUP(第2号様式!$L$2,様式リスト!$B$3:$BZ$8,O30,0),"")</f>
        <v>　</v>
      </c>
      <c r="C30" s="894"/>
      <c r="D30" s="895"/>
      <c r="E30" s="323"/>
      <c r="F30" s="556"/>
      <c r="G30" s="323"/>
      <c r="H30" s="304"/>
      <c r="I30" s="304"/>
      <c r="J30" s="304"/>
      <c r="K30" s="304"/>
      <c r="L30" s="304"/>
      <c r="M30" s="304"/>
      <c r="N30" s="322"/>
      <c r="O30" s="306">
        <v>16</v>
      </c>
    </row>
    <row r="31" spans="2:15" ht="18" customHeight="1">
      <c r="B31" s="893" t="str">
        <f>IFERROR(VLOOKUP(第2号様式!$L$2,様式リスト!$B$3:$BZ$8,O31,0),"")</f>
        <v>３　指導医及びプログラム責任者の補助者雇上経費</v>
      </c>
      <c r="C31" s="894"/>
      <c r="D31" s="895"/>
      <c r="E31" s="323"/>
      <c r="F31" s="556"/>
      <c r="G31" s="323"/>
      <c r="H31" s="304"/>
      <c r="I31" s="304"/>
      <c r="J31" s="304"/>
      <c r="K31" s="304"/>
      <c r="L31" s="304"/>
      <c r="M31" s="304"/>
      <c r="N31" s="322"/>
      <c r="O31" s="306">
        <v>17</v>
      </c>
    </row>
    <row r="32" spans="2:15" ht="18" customHeight="1">
      <c r="B32" s="893" t="str">
        <f>IFERROR(VLOOKUP(第2号様式!$L$2,様式リスト!$B$3:$BZ$8,O32,0),"")</f>
        <v>職員諸手当（非常勤）</v>
      </c>
      <c r="C32" s="894"/>
      <c r="D32" s="895"/>
      <c r="E32" s="323"/>
      <c r="F32" s="556"/>
      <c r="G32" s="323"/>
      <c r="H32" s="304"/>
      <c r="I32" s="304"/>
      <c r="J32" s="304"/>
      <c r="K32" s="304"/>
      <c r="L32" s="304"/>
      <c r="M32" s="304"/>
      <c r="N32" s="322"/>
      <c r="O32" s="306">
        <v>18</v>
      </c>
    </row>
    <row r="33" spans="2:15" ht="18" customHeight="1">
      <c r="B33" s="893" t="str">
        <f>IFERROR(VLOOKUP(第2号様式!$L$2,様式リスト!$B$3:$BZ$8,O33,0),"")</f>
        <v>非常勤職員手当</v>
      </c>
      <c r="C33" s="894"/>
      <c r="D33" s="895"/>
      <c r="E33" s="323"/>
      <c r="F33" s="556"/>
      <c r="G33" s="323"/>
      <c r="H33" s="304"/>
      <c r="I33" s="304"/>
      <c r="J33" s="304"/>
      <c r="K33" s="304"/>
      <c r="L33" s="304"/>
      <c r="M33" s="304"/>
      <c r="N33" s="322"/>
      <c r="O33" s="306">
        <v>19</v>
      </c>
    </row>
    <row r="34" spans="2:15" ht="18" customHeight="1">
      <c r="B34" s="893" t="str">
        <f>IFERROR(VLOOKUP(第2号様式!$L$2,様式リスト!$B$3:$BZ$8,O34,0),"")</f>
        <v>　</v>
      </c>
      <c r="C34" s="894"/>
      <c r="D34" s="895"/>
      <c r="E34" s="323"/>
      <c r="F34" s="556"/>
      <c r="G34" s="323"/>
      <c r="H34" s="304"/>
      <c r="I34" s="304"/>
      <c r="J34" s="304"/>
      <c r="K34" s="304"/>
      <c r="L34" s="304"/>
      <c r="M34" s="304"/>
      <c r="N34" s="322"/>
      <c r="O34" s="306">
        <v>20</v>
      </c>
    </row>
    <row r="35" spans="2:15" ht="18" customHeight="1">
      <c r="B35" s="893" t="str">
        <f>IFERROR(VLOOKUP(第2号様式!$L$2,様式リスト!$B$3:$BZ$8,O35,0),"")</f>
        <v>４　通信運搬費</v>
      </c>
      <c r="C35" s="894"/>
      <c r="D35" s="895"/>
      <c r="E35" s="323"/>
      <c r="F35" s="556"/>
      <c r="G35" s="323"/>
      <c r="H35" s="304"/>
      <c r="I35" s="304"/>
      <c r="J35" s="304"/>
      <c r="K35" s="304"/>
      <c r="L35" s="304"/>
      <c r="M35" s="304"/>
      <c r="N35" s="322"/>
      <c r="O35" s="306">
        <v>21</v>
      </c>
    </row>
    <row r="36" spans="2:15" ht="18" customHeight="1">
      <c r="B36" s="893" t="str">
        <f>IFERROR(VLOOKUP(第2号様式!$L$2,様式リスト!$B$3:$BZ$8,O36,0),"")</f>
        <v>　</v>
      </c>
      <c r="C36" s="894"/>
      <c r="D36" s="895"/>
      <c r="E36" s="323"/>
      <c r="F36" s="556"/>
      <c r="G36" s="323"/>
      <c r="H36" s="304"/>
      <c r="I36" s="304"/>
      <c r="J36" s="304"/>
      <c r="K36" s="304"/>
      <c r="L36" s="304"/>
      <c r="M36" s="304"/>
      <c r="N36" s="322"/>
      <c r="O36" s="306">
        <v>22</v>
      </c>
    </row>
    <row r="37" spans="2:15" ht="18" customHeight="1">
      <c r="B37" s="893" t="str">
        <f>IFERROR(VLOOKUP(第2号様式!$L$2,様式リスト!$B$3:$BZ$8,O37,0),"")</f>
        <v>５　指導医、プログラム責任者（研修医指導分）にかかる経費</v>
      </c>
      <c r="C37" s="894"/>
      <c r="D37" s="895"/>
      <c r="E37" s="323"/>
      <c r="F37" s="556"/>
      <c r="G37" s="323"/>
      <c r="H37" s="304"/>
      <c r="I37" s="304"/>
      <c r="J37" s="304"/>
      <c r="K37" s="304"/>
      <c r="L37" s="304"/>
      <c r="M37" s="304"/>
      <c r="N37" s="322"/>
      <c r="O37" s="306">
        <v>23</v>
      </c>
    </row>
    <row r="38" spans="2:15" ht="18" customHeight="1">
      <c r="B38" s="893" t="str">
        <f>IFERROR(VLOOKUP(第2号様式!$L$2,様式リスト!$B$3:$BZ$8,O38,0),"")</f>
        <v>職員基本給</v>
      </c>
      <c r="C38" s="894"/>
      <c r="D38" s="895"/>
      <c r="E38" s="323"/>
      <c r="F38" s="556"/>
      <c r="G38" s="323"/>
      <c r="H38" s="304"/>
      <c r="I38" s="304"/>
      <c r="J38" s="304"/>
      <c r="K38" s="304"/>
      <c r="L38" s="304"/>
      <c r="M38" s="304"/>
      <c r="N38" s="322"/>
      <c r="O38" s="306">
        <v>24</v>
      </c>
    </row>
    <row r="39" spans="2:15" ht="18" customHeight="1">
      <c r="B39" s="893" t="str">
        <f>IFERROR(VLOOKUP(第2号様式!$L$2,様式リスト!$B$3:$BZ$8,O39,0),"")</f>
        <v>職員諸手当</v>
      </c>
      <c r="C39" s="894"/>
      <c r="D39" s="895"/>
      <c r="E39" s="323"/>
      <c r="F39" s="556"/>
      <c r="G39" s="323"/>
      <c r="H39" s="304"/>
      <c r="I39" s="304"/>
      <c r="J39" s="304"/>
      <c r="K39" s="304"/>
      <c r="L39" s="304"/>
      <c r="M39" s="304"/>
      <c r="N39" s="322"/>
      <c r="O39" s="306">
        <v>25</v>
      </c>
    </row>
    <row r="40" spans="2:15" ht="18" customHeight="1">
      <c r="B40" s="893" t="str">
        <f>IFERROR(VLOOKUP(第2号様式!$L$2,様式リスト!$B$3:$BZ$8,O40,0),"")</f>
        <v>非常勤職員手当</v>
      </c>
      <c r="C40" s="894"/>
      <c r="D40" s="895"/>
      <c r="E40" s="323"/>
      <c r="F40" s="556"/>
      <c r="G40" s="323"/>
      <c r="H40" s="304"/>
      <c r="I40" s="304"/>
      <c r="J40" s="304"/>
      <c r="K40" s="304"/>
      <c r="L40" s="304"/>
      <c r="M40" s="304"/>
      <c r="N40" s="322"/>
      <c r="O40" s="306">
        <v>26</v>
      </c>
    </row>
    <row r="41" spans="2:15" ht="18" customHeight="1">
      <c r="B41" s="893" t="str">
        <f>IFERROR(VLOOKUP(第2号様式!$L$2,様式リスト!$B$3:$BZ$8,O41,0),"")</f>
        <v>諸謝金</v>
      </c>
      <c r="C41" s="894"/>
      <c r="D41" s="895"/>
      <c r="E41" s="323"/>
      <c r="F41" s="556"/>
      <c r="G41" s="323"/>
      <c r="H41" s="304"/>
      <c r="I41" s="304"/>
      <c r="J41" s="304"/>
      <c r="K41" s="304"/>
      <c r="L41" s="304"/>
      <c r="M41" s="304"/>
      <c r="N41" s="322"/>
      <c r="O41" s="306">
        <v>27</v>
      </c>
    </row>
    <row r="42" spans="2:15" ht="18" customHeight="1">
      <c r="B42" s="893" t="str">
        <f>IFERROR(VLOOKUP(第2号様式!$L$2,様式リスト!$B$3:$BZ$8,O42,0),"")</f>
        <v>　</v>
      </c>
      <c r="C42" s="894"/>
      <c r="D42" s="895"/>
      <c r="E42" s="323"/>
      <c r="F42" s="556"/>
      <c r="G42" s="323"/>
      <c r="H42" s="304"/>
      <c r="I42" s="304"/>
      <c r="J42" s="304"/>
      <c r="K42" s="304"/>
      <c r="L42" s="304"/>
      <c r="M42" s="304"/>
      <c r="N42" s="322"/>
      <c r="O42" s="306">
        <v>28</v>
      </c>
    </row>
    <row r="43" spans="2:15" ht="18" customHeight="1">
      <c r="B43" s="893" t="str">
        <f>IFERROR(VLOOKUP(第2号様式!$L$2,様式リスト!$B$3:$BZ$8,O43,0),"")</f>
        <v>６　情報収集及び学会等出席経費</v>
      </c>
      <c r="C43" s="894"/>
      <c r="D43" s="895"/>
      <c r="E43" s="323"/>
      <c r="F43" s="556"/>
      <c r="G43" s="323"/>
      <c r="H43" s="304"/>
      <c r="I43" s="304"/>
      <c r="J43" s="304"/>
      <c r="K43" s="304"/>
      <c r="L43" s="304"/>
      <c r="M43" s="304"/>
      <c r="N43" s="322"/>
      <c r="O43" s="306">
        <v>29</v>
      </c>
    </row>
    <row r="44" spans="2:15" ht="18" customHeight="1">
      <c r="B44" s="893" t="str">
        <f>IFERROR(VLOOKUP(第2号様式!$L$2,様式リスト!$B$3:$BZ$8,O44,0),"")</f>
        <v>旅費</v>
      </c>
      <c r="C44" s="894"/>
      <c r="D44" s="895"/>
      <c r="E44" s="323"/>
      <c r="F44" s="556"/>
      <c r="G44" s="323"/>
      <c r="H44" s="304"/>
      <c r="I44" s="304"/>
      <c r="J44" s="304"/>
      <c r="K44" s="304"/>
      <c r="L44" s="304"/>
      <c r="M44" s="304"/>
      <c r="N44" s="322"/>
      <c r="O44" s="306">
        <v>30</v>
      </c>
    </row>
    <row r="45" spans="2:15" ht="18" customHeight="1">
      <c r="B45" s="893" t="str">
        <f>IFERROR(VLOOKUP(第2号様式!$L$2,様式リスト!$B$3:$BZ$8,O45,0),"")</f>
        <v>備品費（図書）</v>
      </c>
      <c r="C45" s="894"/>
      <c r="D45" s="895"/>
      <c r="E45" s="323"/>
      <c r="F45" s="556"/>
      <c r="G45" s="323"/>
      <c r="H45" s="304"/>
      <c r="I45" s="304"/>
      <c r="J45" s="304"/>
      <c r="K45" s="304"/>
      <c r="L45" s="304"/>
      <c r="M45" s="304"/>
      <c r="N45" s="322"/>
      <c r="O45" s="306">
        <v>31</v>
      </c>
    </row>
    <row r="46" spans="2:15" ht="18" customHeight="1">
      <c r="B46" s="893" t="str">
        <f>IFERROR(VLOOKUP(第2号様式!$L$2,様式リスト!$B$3:$BZ$8,O46,0),"")</f>
        <v>消耗品（教材等材料費を含む）</v>
      </c>
      <c r="C46" s="894"/>
      <c r="D46" s="895"/>
      <c r="E46" s="323"/>
      <c r="F46" s="556"/>
      <c r="G46" s="323"/>
      <c r="H46" s="304"/>
      <c r="I46" s="304"/>
      <c r="J46" s="304"/>
      <c r="K46" s="304"/>
      <c r="L46" s="304"/>
      <c r="M46" s="304"/>
      <c r="N46" s="322"/>
      <c r="O46" s="306">
        <v>32</v>
      </c>
    </row>
    <row r="47" spans="2:15" ht="18" customHeight="1">
      <c r="B47" s="893" t="str">
        <f>IFERROR(VLOOKUP(第2号様式!$L$2,様式リスト!$B$3:$BZ$8,O47,0),"")</f>
        <v>　</v>
      </c>
      <c r="C47" s="894"/>
      <c r="D47" s="895"/>
      <c r="E47" s="323"/>
      <c r="F47" s="556"/>
      <c r="G47" s="323"/>
      <c r="H47" s="304"/>
      <c r="I47" s="304"/>
      <c r="J47" s="304"/>
      <c r="K47" s="304"/>
      <c r="L47" s="304"/>
      <c r="M47" s="304"/>
      <c r="N47" s="322"/>
      <c r="O47" s="306">
        <v>33</v>
      </c>
    </row>
    <row r="48" spans="2:15" ht="18" customHeight="1">
      <c r="B48" s="893" t="str">
        <f>IFERROR(VLOOKUP(第2号様式!$L$2,様式リスト!$B$3:$BZ$8,O48,0),"")</f>
        <v>７　剖検経費</v>
      </c>
      <c r="C48" s="894"/>
      <c r="D48" s="895"/>
      <c r="E48" s="323"/>
      <c r="F48" s="556"/>
      <c r="G48" s="323"/>
      <c r="H48" s="304"/>
      <c r="I48" s="304"/>
      <c r="J48" s="304"/>
      <c r="K48" s="304"/>
      <c r="L48" s="304"/>
      <c r="M48" s="304"/>
      <c r="N48" s="322"/>
      <c r="O48" s="306">
        <v>34</v>
      </c>
    </row>
    <row r="49" spans="2:15" ht="18" customHeight="1">
      <c r="B49" s="893" t="str">
        <f>IFERROR(VLOOKUP(第2号様式!$L$2,様式リスト!$B$3:$BZ$8,O49,0),"")</f>
        <v>諸謝金（臨床研修病院のみ）</v>
      </c>
      <c r="C49" s="894"/>
      <c r="D49" s="895"/>
      <c r="E49" s="323"/>
      <c r="F49" s="556"/>
      <c r="G49" s="323"/>
      <c r="H49" s="304"/>
      <c r="I49" s="304"/>
      <c r="J49" s="304"/>
      <c r="K49" s="304"/>
      <c r="L49" s="304"/>
      <c r="M49" s="304"/>
      <c r="N49" s="322"/>
      <c r="O49" s="306">
        <v>35</v>
      </c>
    </row>
    <row r="50" spans="2:15" ht="18" customHeight="1">
      <c r="B50" s="893" t="str">
        <f>IFERROR(VLOOKUP(第2号様式!$L$2,様式リスト!$B$3:$BZ$8,O50,0),"")</f>
        <v>旅費（臨床研修病院のみ）</v>
      </c>
      <c r="C50" s="894"/>
      <c r="D50" s="895"/>
      <c r="E50" s="323"/>
      <c r="F50" s="556"/>
      <c r="G50" s="323"/>
      <c r="H50" s="304"/>
      <c r="I50" s="304"/>
      <c r="J50" s="304"/>
      <c r="K50" s="304"/>
      <c r="L50" s="304"/>
      <c r="M50" s="304"/>
      <c r="N50" s="322"/>
      <c r="O50" s="306">
        <v>36</v>
      </c>
    </row>
    <row r="51" spans="2:15" ht="18" customHeight="1">
      <c r="B51" s="893" t="str">
        <f>IFERROR(VLOOKUP(第2号様式!$L$2,様式リスト!$B$3:$BZ$8,O51,0),"")</f>
        <v>消耗品費</v>
      </c>
      <c r="C51" s="894"/>
      <c r="D51" s="895"/>
      <c r="E51" s="323"/>
      <c r="F51" s="556"/>
      <c r="G51" s="323"/>
      <c r="H51" s="304"/>
      <c r="I51" s="304"/>
      <c r="J51" s="304"/>
      <c r="K51" s="304"/>
      <c r="L51" s="304"/>
      <c r="M51" s="304"/>
      <c r="N51" s="322"/>
      <c r="O51" s="306">
        <v>37</v>
      </c>
    </row>
    <row r="52" spans="2:15" ht="18" customHeight="1">
      <c r="B52" s="893" t="str">
        <f>IFERROR(VLOOKUP(第2号様式!$L$2,様式リスト!$B$3:$BZ$8,O52,0),"")</f>
        <v>　</v>
      </c>
      <c r="C52" s="894"/>
      <c r="D52" s="895"/>
      <c r="E52" s="323"/>
      <c r="F52" s="556"/>
      <c r="G52" s="323"/>
      <c r="H52" s="304"/>
      <c r="I52" s="304"/>
      <c r="J52" s="304"/>
      <c r="K52" s="304"/>
      <c r="L52" s="304"/>
      <c r="M52" s="304"/>
      <c r="N52" s="322"/>
      <c r="O52" s="306">
        <v>38</v>
      </c>
    </row>
    <row r="53" spans="2:15" ht="18" customHeight="1">
      <c r="B53" s="893" t="str">
        <f>IFERROR(VLOOKUP(第2号様式!$L$2,様式リスト!$B$3:$BZ$8,O53,0),"")</f>
        <v>８へき地診療所等の研修経費</v>
      </c>
      <c r="C53" s="894"/>
      <c r="D53" s="895"/>
      <c r="E53" s="323"/>
      <c r="F53" s="556"/>
      <c r="G53" s="323"/>
      <c r="H53" s="304"/>
      <c r="I53" s="304"/>
      <c r="J53" s="304"/>
      <c r="K53" s="304"/>
      <c r="L53" s="304"/>
      <c r="M53" s="304"/>
      <c r="N53" s="322"/>
      <c r="O53" s="306">
        <v>39</v>
      </c>
    </row>
    <row r="54" spans="2:15" ht="18" customHeight="1">
      <c r="B54" s="893" t="str">
        <f>IFERROR(VLOOKUP(第2号様式!$L$2,様式リスト!$B$3:$BZ$8,O54,0),"")</f>
        <v>旅費</v>
      </c>
      <c r="C54" s="894"/>
      <c r="D54" s="895"/>
      <c r="E54" s="323"/>
      <c r="F54" s="556"/>
      <c r="G54" s="323"/>
      <c r="H54" s="304"/>
      <c r="I54" s="304"/>
      <c r="J54" s="304"/>
      <c r="K54" s="304"/>
      <c r="L54" s="304"/>
      <c r="M54" s="304"/>
      <c r="N54" s="322"/>
      <c r="O54" s="306">
        <v>40</v>
      </c>
    </row>
    <row r="55" spans="2:15" ht="18" customHeight="1">
      <c r="B55" s="893" t="str">
        <f>IFERROR(VLOOKUP(第2号様式!$L$2,様式リスト!$B$3:$BZ$8,O55,0),"")</f>
        <v>　</v>
      </c>
      <c r="C55" s="894"/>
      <c r="D55" s="895"/>
      <c r="E55" s="323"/>
      <c r="F55" s="556"/>
      <c r="G55" s="323"/>
      <c r="H55" s="304"/>
      <c r="I55" s="304"/>
      <c r="J55" s="304"/>
      <c r="K55" s="304"/>
      <c r="L55" s="304"/>
      <c r="M55" s="304"/>
      <c r="N55" s="322"/>
      <c r="O55" s="306">
        <v>41</v>
      </c>
    </row>
    <row r="56" spans="2:15" ht="18" customHeight="1">
      <c r="B56" s="893" t="str">
        <f>IFERROR(VLOOKUP(第2号様式!$L$2,様式リスト!$B$3:$BZ$8,O56,0),"")</f>
        <v>９　産婦人科宿日直研修事業費、小児科宿日直研修事業費</v>
      </c>
      <c r="C56" s="894"/>
      <c r="D56" s="895"/>
      <c r="E56" s="323"/>
      <c r="F56" s="556"/>
      <c r="G56" s="323"/>
      <c r="H56" s="304"/>
      <c r="I56" s="304"/>
      <c r="J56" s="304"/>
      <c r="K56" s="304"/>
      <c r="L56" s="304"/>
      <c r="M56" s="304"/>
      <c r="N56" s="322"/>
      <c r="O56" s="306">
        <v>42</v>
      </c>
    </row>
    <row r="57" spans="2:15" ht="18" customHeight="1">
      <c r="B57" s="893" t="str">
        <f>IFERROR(VLOOKUP(第2号様式!$L$2,様式リスト!$B$3:$BZ$8,O57,0),"")</f>
        <v>宿日直手当</v>
      </c>
      <c r="C57" s="894"/>
      <c r="D57" s="895"/>
      <c r="E57" s="323"/>
      <c r="F57" s="556"/>
      <c r="G57" s="323"/>
      <c r="H57" s="304"/>
      <c r="I57" s="304"/>
      <c r="J57" s="304"/>
      <c r="K57" s="304"/>
      <c r="L57" s="304"/>
      <c r="M57" s="304"/>
      <c r="N57" s="322"/>
      <c r="O57" s="306">
        <v>43</v>
      </c>
    </row>
    <row r="58" spans="2:15" ht="18" customHeight="1">
      <c r="B58" s="893" t="str">
        <f>IFERROR(VLOOKUP(第2号様式!$L$2,様式リスト!$B$3:$BZ$8,O58,0),"")</f>
        <v>（１）産婦人科</v>
      </c>
      <c r="C58" s="894"/>
      <c r="D58" s="895"/>
      <c r="E58" s="323"/>
      <c r="F58" s="556"/>
      <c r="G58" s="323"/>
      <c r="H58" s="304"/>
      <c r="I58" s="304"/>
      <c r="J58" s="304"/>
      <c r="K58" s="304"/>
      <c r="L58" s="304"/>
      <c r="M58" s="304"/>
      <c r="N58" s="322"/>
      <c r="O58" s="306">
        <v>44</v>
      </c>
    </row>
    <row r="59" spans="2:15" ht="18" customHeight="1">
      <c r="B59" s="893" t="str">
        <f>IFERROR(VLOOKUP(第2号様式!$L$2,様式リスト!$B$3:$BZ$8,O59,0),"")</f>
        <v>（２）小児科</v>
      </c>
      <c r="C59" s="894"/>
      <c r="D59" s="895"/>
      <c r="E59" s="323"/>
      <c r="F59" s="556"/>
      <c r="G59" s="323"/>
      <c r="H59" s="304"/>
      <c r="I59" s="304"/>
      <c r="J59" s="304"/>
      <c r="K59" s="304"/>
      <c r="L59" s="304"/>
      <c r="M59" s="304"/>
      <c r="N59" s="322"/>
      <c r="O59" s="306">
        <v>45</v>
      </c>
    </row>
    <row r="60" spans="2:15" ht="18" customHeight="1">
      <c r="B60" s="893" t="str">
        <f>IFERROR(VLOOKUP(第2号様式!$L$2,様式リスト!$B$3:$BZ$8,O60,0),"")</f>
        <v>【オンコール手当】</v>
      </c>
      <c r="C60" s="894"/>
      <c r="D60" s="895"/>
      <c r="E60" s="323"/>
      <c r="F60" s="556"/>
      <c r="G60" s="323"/>
      <c r="H60" s="304"/>
      <c r="I60" s="304"/>
      <c r="J60" s="304"/>
      <c r="K60" s="304"/>
      <c r="L60" s="304"/>
      <c r="M60" s="304"/>
      <c r="N60" s="322"/>
      <c r="O60" s="306">
        <v>46</v>
      </c>
    </row>
    <row r="61" spans="2:15" ht="18" customHeight="1">
      <c r="B61" s="893" t="str">
        <f>IFERROR(VLOOKUP(第2号様式!$L$2,様式リスト!$B$3:$BZ$8,O61,0),"")</f>
        <v>　</v>
      </c>
      <c r="C61" s="894"/>
      <c r="D61" s="895"/>
      <c r="E61" s="323"/>
      <c r="F61" s="556"/>
      <c r="G61" s="323"/>
      <c r="H61" s="304"/>
      <c r="I61" s="304"/>
      <c r="J61" s="304"/>
      <c r="K61" s="304"/>
      <c r="L61" s="304"/>
      <c r="M61" s="304"/>
      <c r="N61" s="322"/>
      <c r="O61" s="306">
        <v>47</v>
      </c>
    </row>
    <row r="62" spans="2:15" ht="18" customHeight="1">
      <c r="B62" s="893" t="str">
        <f>IFERROR(VLOOKUP(第2号様式!$L$2,様式リスト!$B$3:$BZ$8,O62,0),"")</f>
        <v>　</v>
      </c>
      <c r="C62" s="894"/>
      <c r="D62" s="895"/>
      <c r="E62" s="323"/>
      <c r="F62" s="556"/>
      <c r="G62" s="323"/>
      <c r="H62" s="304"/>
      <c r="I62" s="304"/>
      <c r="J62" s="304"/>
      <c r="K62" s="304"/>
      <c r="L62" s="304"/>
      <c r="M62" s="304"/>
      <c r="N62" s="322"/>
      <c r="O62" s="306">
        <v>48</v>
      </c>
    </row>
    <row r="63" spans="2:15" ht="18" customHeight="1">
      <c r="B63" s="893" t="str">
        <f>IFERROR(VLOOKUP(第2号様式!$L$2,様式リスト!$B$3:$BZ$8,O63,0),"")</f>
        <v>（Ⅱ　協議会開催経費）</v>
      </c>
      <c r="C63" s="894"/>
      <c r="D63" s="895"/>
      <c r="E63" s="323"/>
      <c r="F63" s="556"/>
      <c r="G63" s="323"/>
      <c r="H63" s="304"/>
      <c r="I63" s="304"/>
      <c r="J63" s="304"/>
      <c r="K63" s="304"/>
      <c r="L63" s="304"/>
      <c r="M63" s="304"/>
      <c r="N63" s="322"/>
      <c r="O63" s="306">
        <v>49</v>
      </c>
    </row>
    <row r="64" spans="2:15" ht="18" customHeight="1">
      <c r="B64" s="893" t="str">
        <f>IFERROR(VLOOKUP(第2号様式!$L$2,様式リスト!$B$3:$BZ$8,O64,0),"")</f>
        <v>職員諸手当（非常勤）</v>
      </c>
      <c r="C64" s="894"/>
      <c r="D64" s="895"/>
      <c r="E64" s="323"/>
      <c r="F64" s="556"/>
      <c r="G64" s="323"/>
      <c r="H64" s="304"/>
      <c r="I64" s="304"/>
      <c r="J64" s="304"/>
      <c r="K64" s="304"/>
      <c r="L64" s="304"/>
      <c r="M64" s="304"/>
      <c r="N64" s="322"/>
      <c r="O64" s="306">
        <v>50</v>
      </c>
    </row>
    <row r="65" spans="2:15" ht="18" customHeight="1">
      <c r="B65" s="893" t="str">
        <f>IFERROR(VLOOKUP(第2号様式!$L$2,様式リスト!$B$3:$BZ$8,O65,0),"")</f>
        <v>非常勤職員手当</v>
      </c>
      <c r="C65" s="894"/>
      <c r="D65" s="895"/>
      <c r="E65" s="323"/>
      <c r="F65" s="556"/>
      <c r="G65" s="323"/>
      <c r="H65" s="304"/>
      <c r="I65" s="304"/>
      <c r="J65" s="304"/>
      <c r="K65" s="304"/>
      <c r="L65" s="304"/>
      <c r="M65" s="304"/>
      <c r="N65" s="322"/>
      <c r="O65" s="306">
        <v>51</v>
      </c>
    </row>
    <row r="66" spans="2:15" ht="18" customHeight="1">
      <c r="B66" s="893" t="str">
        <f>IFERROR(VLOOKUP(第2号様式!$L$2,様式リスト!$B$3:$BZ$8,O66,0),"")</f>
        <v>（事務補助者雇上経費）</v>
      </c>
      <c r="C66" s="894"/>
      <c r="D66" s="895"/>
      <c r="E66" s="323"/>
      <c r="F66" s="556"/>
      <c r="G66" s="323"/>
      <c r="H66" s="304"/>
      <c r="I66" s="304"/>
      <c r="J66" s="304"/>
      <c r="K66" s="304"/>
      <c r="L66" s="304"/>
      <c r="M66" s="304"/>
      <c r="N66" s="322"/>
      <c r="O66" s="306">
        <v>52</v>
      </c>
    </row>
    <row r="67" spans="2:15" ht="18" customHeight="1">
      <c r="B67" s="893" t="str">
        <f>IFERROR(VLOOKUP(第2号様式!$L$2,様式リスト!$B$3:$BZ$8,O67,0),"")</f>
        <v>諸謝金</v>
      </c>
      <c r="C67" s="894"/>
      <c r="D67" s="895"/>
      <c r="E67" s="323"/>
      <c r="F67" s="556"/>
      <c r="G67" s="323"/>
      <c r="H67" s="304"/>
      <c r="I67" s="304"/>
      <c r="J67" s="304"/>
      <c r="K67" s="304"/>
      <c r="L67" s="304"/>
      <c r="M67" s="304"/>
      <c r="N67" s="322"/>
      <c r="O67" s="306">
        <v>53</v>
      </c>
    </row>
    <row r="68" spans="2:15" ht="18" customHeight="1">
      <c r="B68" s="893" t="str">
        <f>IFERROR(VLOOKUP(第2号様式!$L$2,様式リスト!$B$3:$BZ$8,O68,0),"")</f>
        <v>旅費</v>
      </c>
      <c r="C68" s="894"/>
      <c r="D68" s="895"/>
      <c r="E68" s="323"/>
      <c r="F68" s="556"/>
      <c r="G68" s="323"/>
      <c r="H68" s="304"/>
      <c r="I68" s="304"/>
      <c r="J68" s="304"/>
      <c r="K68" s="304"/>
      <c r="L68" s="304"/>
      <c r="M68" s="304"/>
      <c r="N68" s="322"/>
      <c r="O68" s="306">
        <v>54</v>
      </c>
    </row>
    <row r="69" spans="2:15" ht="18" customHeight="1">
      <c r="B69" s="893" t="str">
        <f>IFERROR(VLOOKUP(第2号様式!$L$2,様式リスト!$B$3:$BZ$8,O69,0),"")</f>
        <v>会議費</v>
      </c>
      <c r="C69" s="894"/>
      <c r="D69" s="895"/>
      <c r="E69" s="323"/>
      <c r="F69" s="556"/>
      <c r="G69" s="323"/>
      <c r="H69" s="304"/>
      <c r="I69" s="304"/>
      <c r="J69" s="304"/>
      <c r="K69" s="304"/>
      <c r="L69" s="304"/>
      <c r="M69" s="304"/>
      <c r="N69" s="322"/>
      <c r="O69" s="306">
        <v>55</v>
      </c>
    </row>
    <row r="70" spans="2:15" ht="18" customHeight="1">
      <c r="B70" s="893" t="str">
        <f>IFERROR(VLOOKUP(第2号様式!$L$2,様式リスト!$B$3:$BZ$8,O70,0),"")</f>
        <v>　</v>
      </c>
      <c r="C70" s="894"/>
      <c r="D70" s="895"/>
      <c r="E70" s="323"/>
      <c r="F70" s="558"/>
      <c r="G70" s="323"/>
      <c r="H70" s="304"/>
      <c r="I70" s="304"/>
      <c r="J70" s="304"/>
      <c r="K70" s="304"/>
      <c r="L70" s="304"/>
      <c r="M70" s="304"/>
      <c r="N70" s="322"/>
      <c r="O70" s="306">
        <v>56</v>
      </c>
    </row>
    <row r="71" spans="2:15" ht="18" customHeight="1">
      <c r="B71" s="893" t="str">
        <f>IFERROR(VLOOKUP(第2号様式!$L$2,様式リスト!$B$3:$BZ$8,O71,0),"")</f>
        <v>　</v>
      </c>
      <c r="C71" s="894"/>
      <c r="D71" s="895"/>
      <c r="E71" s="323"/>
      <c r="F71" s="558"/>
      <c r="G71" s="323"/>
      <c r="H71" s="304"/>
      <c r="I71" s="304"/>
      <c r="J71" s="304"/>
      <c r="K71" s="304"/>
      <c r="L71" s="304"/>
      <c r="M71" s="304"/>
      <c r="N71" s="322"/>
      <c r="O71" s="306">
        <v>57</v>
      </c>
    </row>
    <row r="72" spans="2:15" ht="18" customHeight="1">
      <c r="B72" s="893" t="str">
        <f>IFERROR(VLOOKUP(第2号様式!$L$2,様式リスト!$B$3:$BZ$8,O72,0),"")</f>
        <v/>
      </c>
      <c r="C72" s="894"/>
      <c r="D72" s="895"/>
      <c r="E72" s="323"/>
      <c r="F72" s="558"/>
      <c r="G72" s="323"/>
      <c r="H72" s="304"/>
      <c r="I72" s="304"/>
      <c r="J72" s="304"/>
      <c r="K72" s="304"/>
      <c r="L72" s="304"/>
      <c r="M72" s="304"/>
      <c r="N72" s="322"/>
    </row>
    <row r="73" spans="2:15" ht="18" customHeight="1">
      <c r="B73" s="893" t="str">
        <f>IFERROR(VLOOKUP(第2号様式!$L$2,様式リスト!$B$3:$BZ$8,O73,0),"")</f>
        <v/>
      </c>
      <c r="C73" s="894"/>
      <c r="D73" s="895"/>
      <c r="E73" s="323"/>
      <c r="F73" s="558"/>
      <c r="G73" s="323"/>
      <c r="H73" s="304"/>
      <c r="I73" s="304"/>
      <c r="J73" s="304"/>
      <c r="K73" s="304"/>
      <c r="L73" s="304"/>
      <c r="M73" s="304"/>
      <c r="N73" s="322"/>
    </row>
    <row r="74" spans="2:15" ht="18" customHeight="1">
      <c r="B74" s="893" t="str">
        <f>IFERROR(VLOOKUP(第2号様式!$L$2,様式リスト!$B$3:$BZ$8,O74,0),"")</f>
        <v/>
      </c>
      <c r="C74" s="894"/>
      <c r="D74" s="895"/>
      <c r="E74" s="323"/>
      <c r="F74" s="558"/>
      <c r="G74" s="323"/>
      <c r="H74" s="304"/>
      <c r="I74" s="304"/>
      <c r="J74" s="304"/>
      <c r="K74" s="304"/>
      <c r="L74" s="304"/>
      <c r="M74" s="304"/>
      <c r="N74" s="322"/>
    </row>
    <row r="75" spans="2:15" ht="18" customHeight="1">
      <c r="B75" s="893" t="str">
        <f>IFERROR(VLOOKUP(第2号様式!$L$2,様式リスト!$B$3:$BZ$8,O75,0),"")</f>
        <v/>
      </c>
      <c r="C75" s="894"/>
      <c r="D75" s="895"/>
      <c r="E75" s="323"/>
      <c r="F75" s="558"/>
      <c r="G75" s="323"/>
      <c r="H75" s="304"/>
      <c r="I75" s="304"/>
      <c r="J75" s="304"/>
      <c r="K75" s="304"/>
      <c r="L75" s="304"/>
      <c r="M75" s="304"/>
      <c r="N75" s="322"/>
    </row>
    <row r="76" spans="2:15" ht="18" customHeight="1">
      <c r="B76" s="893" t="str">
        <f>IFERROR(VLOOKUP(第2号様式!$L$2,様式リスト!$B$3:$BZ$8,O76,0),"")</f>
        <v/>
      </c>
      <c r="C76" s="894"/>
      <c r="D76" s="895"/>
      <c r="E76" s="323"/>
      <c r="F76" s="558"/>
      <c r="G76" s="323"/>
      <c r="H76" s="304"/>
      <c r="I76" s="304"/>
      <c r="J76" s="304"/>
      <c r="K76" s="304"/>
      <c r="L76" s="304"/>
      <c r="M76" s="304"/>
      <c r="N76" s="322"/>
    </row>
    <row r="77" spans="2:15" ht="18" customHeight="1">
      <c r="B77" s="893" t="str">
        <f>IFERROR(VLOOKUP(第2号様式!$L$2,様式リスト!$B$3:$BZ$8,O77,0),"")</f>
        <v/>
      </c>
      <c r="C77" s="894"/>
      <c r="D77" s="895"/>
      <c r="E77" s="323"/>
      <c r="F77" s="558"/>
      <c r="G77" s="323"/>
      <c r="H77" s="304"/>
      <c r="I77" s="304"/>
      <c r="J77" s="304"/>
      <c r="K77" s="304"/>
      <c r="L77" s="304"/>
      <c r="M77" s="304"/>
      <c r="N77" s="322"/>
    </row>
    <row r="78" spans="2:15" ht="18" customHeight="1">
      <c r="B78" s="893" t="str">
        <f>IFERROR(VLOOKUP(第2号様式!$L$2,様式リスト!$B$3:$BZ$8,O78,0),"")</f>
        <v/>
      </c>
      <c r="C78" s="894"/>
      <c r="D78" s="895"/>
      <c r="E78" s="323"/>
      <c r="F78" s="558"/>
      <c r="G78" s="323"/>
      <c r="H78" s="304"/>
      <c r="I78" s="304"/>
      <c r="J78" s="304"/>
      <c r="K78" s="304"/>
      <c r="L78" s="304"/>
      <c r="M78" s="304"/>
      <c r="N78" s="322"/>
    </row>
    <row r="79" spans="2:15" ht="18" customHeight="1">
      <c r="B79" s="893" t="str">
        <f>IFERROR(VLOOKUP(第2号様式!$L$2,様式リスト!$B$3:$BZ$8,O79,0),"")</f>
        <v/>
      </c>
      <c r="C79" s="894"/>
      <c r="D79" s="895"/>
      <c r="E79" s="323"/>
      <c r="F79" s="558"/>
      <c r="G79" s="323"/>
      <c r="H79" s="304"/>
      <c r="I79" s="304"/>
      <c r="J79" s="304"/>
      <c r="K79" s="304"/>
      <c r="L79" s="304"/>
      <c r="M79" s="304"/>
      <c r="N79" s="322"/>
    </row>
    <row r="80" spans="2:15" ht="18" customHeight="1">
      <c r="B80" s="893" t="str">
        <f>IFERROR(VLOOKUP(第2号様式!$L$2,様式リスト!$B$3:$BZ$8,O80,0),"")</f>
        <v/>
      </c>
      <c r="C80" s="894"/>
      <c r="D80" s="895"/>
      <c r="E80" s="323"/>
      <c r="F80" s="558"/>
      <c r="G80" s="323"/>
      <c r="H80" s="304"/>
      <c r="I80" s="304"/>
      <c r="J80" s="304"/>
      <c r="K80" s="304"/>
      <c r="L80" s="304"/>
      <c r="M80" s="304"/>
      <c r="N80" s="322"/>
    </row>
    <row r="81" spans="2:15" ht="18" customHeight="1">
      <c r="B81" s="893" t="str">
        <f>IFERROR(VLOOKUP(第2号様式!$L$2,様式リスト!$B$3:$BZ$8,O81,0),"")</f>
        <v/>
      </c>
      <c r="C81" s="894"/>
      <c r="D81" s="895"/>
      <c r="E81" s="323"/>
      <c r="F81" s="558"/>
      <c r="G81" s="323"/>
      <c r="H81" s="304"/>
      <c r="I81" s="304"/>
      <c r="J81" s="304"/>
      <c r="K81" s="304"/>
      <c r="L81" s="304"/>
      <c r="M81" s="304"/>
      <c r="N81" s="322"/>
    </row>
    <row r="82" spans="2:15" ht="18" customHeight="1">
      <c r="B82" s="893" t="str">
        <f>IFERROR(VLOOKUP(第2号様式!$L$2,様式リスト!$B$3:$BZ$8,O82,0),"")</f>
        <v/>
      </c>
      <c r="C82" s="894"/>
      <c r="D82" s="895"/>
      <c r="E82" s="323"/>
      <c r="F82" s="558"/>
      <c r="G82" s="323"/>
      <c r="H82" s="304"/>
      <c r="I82" s="304"/>
      <c r="J82" s="304"/>
      <c r="K82" s="304"/>
      <c r="L82" s="304"/>
      <c r="M82" s="304"/>
      <c r="N82" s="322"/>
    </row>
    <row r="83" spans="2:15" ht="18" customHeight="1">
      <c r="B83" s="893" t="str">
        <f>IFERROR(VLOOKUP(第2号様式!$L$2,様式リスト!$B$3:$BZ$8,O83,0),"")</f>
        <v/>
      </c>
      <c r="C83" s="894"/>
      <c r="D83" s="895"/>
      <c r="E83" s="323"/>
      <c r="F83" s="558"/>
      <c r="G83" s="323"/>
      <c r="H83" s="304"/>
      <c r="I83" s="304"/>
      <c r="J83" s="304"/>
      <c r="K83" s="304"/>
      <c r="L83" s="304"/>
      <c r="M83" s="304"/>
      <c r="N83" s="322"/>
    </row>
    <row r="84" spans="2:15" ht="18" customHeight="1">
      <c r="B84" s="893" t="str">
        <f>IFERROR(VLOOKUP(第2号様式!$L$2,様式リスト!$B$3:$BZ$8,O84,0),"")</f>
        <v/>
      </c>
      <c r="C84" s="894"/>
      <c r="D84" s="895"/>
      <c r="E84" s="323"/>
      <c r="F84" s="326"/>
      <c r="G84" s="323"/>
      <c r="H84" s="304"/>
      <c r="I84" s="304"/>
      <c r="J84" s="304"/>
      <c r="K84" s="304"/>
      <c r="L84" s="304"/>
      <c r="M84" s="304"/>
      <c r="N84" s="322"/>
    </row>
    <row r="85" spans="2:15" ht="18" customHeight="1">
      <c r="B85" s="893" t="str">
        <f>IFERROR(VLOOKUP(第2号様式!$L$2,様式リスト!$B$3:$BZ$8,O85,0),"")</f>
        <v/>
      </c>
      <c r="C85" s="894"/>
      <c r="D85" s="895"/>
      <c r="E85" s="323"/>
      <c r="F85" s="326"/>
      <c r="G85" s="323"/>
      <c r="H85" s="304"/>
      <c r="I85" s="304"/>
      <c r="J85" s="304"/>
      <c r="K85" s="304"/>
      <c r="L85" s="304"/>
      <c r="M85" s="304"/>
      <c r="N85" s="322"/>
    </row>
    <row r="86" spans="2:15" ht="18" customHeight="1">
      <c r="B86" s="893" t="str">
        <f>IFERROR(VLOOKUP(第2号様式!$L$2,様式リスト!$B$3:$BZ$8,O86,0),"")</f>
        <v/>
      </c>
      <c r="C86" s="894"/>
      <c r="D86" s="895"/>
      <c r="E86" s="323"/>
      <c r="F86" s="326"/>
      <c r="G86" s="323"/>
      <c r="H86" s="304"/>
      <c r="I86" s="304"/>
      <c r="J86" s="304"/>
      <c r="K86" s="304"/>
      <c r="L86" s="304"/>
      <c r="M86" s="304"/>
      <c r="N86" s="322"/>
    </row>
    <row r="87" spans="2:15" ht="18" customHeight="1">
      <c r="B87" s="893" t="str">
        <f>IFERROR(VLOOKUP(第2号様式!$L$2,様式リスト!$B$3:$BZ$8,O87,0),"")</f>
        <v/>
      </c>
      <c r="C87" s="894"/>
      <c r="D87" s="895"/>
      <c r="E87" s="323"/>
      <c r="F87" s="326"/>
      <c r="G87" s="323"/>
      <c r="H87" s="304"/>
      <c r="I87" s="304"/>
      <c r="J87" s="304"/>
      <c r="K87" s="304"/>
      <c r="L87" s="304"/>
      <c r="M87" s="304"/>
      <c r="N87" s="322"/>
    </row>
    <row r="88" spans="2:15" ht="18" customHeight="1">
      <c r="B88" s="893" t="str">
        <f>IFERROR(VLOOKUP(第2号様式!$L$2,様式リスト!$B$3:$BZ$8,O88,0),"")</f>
        <v/>
      </c>
      <c r="C88" s="894"/>
      <c r="D88" s="895"/>
      <c r="E88" s="323"/>
      <c r="F88" s="326"/>
      <c r="G88" s="323"/>
      <c r="H88" s="304"/>
      <c r="I88" s="304"/>
      <c r="J88" s="304"/>
      <c r="K88" s="304"/>
      <c r="L88" s="304"/>
      <c r="M88" s="304"/>
      <c r="N88" s="322"/>
    </row>
    <row r="89" spans="2:15" ht="18" customHeight="1">
      <c r="B89" s="893" t="str">
        <f>IFERROR(VLOOKUP(第2号様式!$L$2,様式リスト!$B$3:$BZ$8,O89,0),"")</f>
        <v xml:space="preserve"> </v>
      </c>
      <c r="C89" s="894"/>
      <c r="D89" s="895"/>
      <c r="E89" s="323"/>
      <c r="F89" s="326"/>
      <c r="G89" s="323"/>
      <c r="H89" s="304"/>
      <c r="I89" s="304"/>
      <c r="J89" s="304"/>
      <c r="K89" s="304"/>
      <c r="L89" s="304"/>
      <c r="M89" s="304"/>
      <c r="N89" s="322"/>
      <c r="O89" s="306">
        <v>75</v>
      </c>
    </row>
    <row r="90" spans="2:15" ht="23.25" customHeight="1">
      <c r="B90" s="884" t="s">
        <v>181</v>
      </c>
      <c r="C90" s="885"/>
      <c r="D90" s="886"/>
      <c r="E90" s="327"/>
      <c r="F90" s="506">
        <f>SUM(F18:F89)</f>
        <v>0</v>
      </c>
      <c r="G90" s="327"/>
      <c r="H90" s="329"/>
      <c r="I90" s="329"/>
      <c r="J90" s="329"/>
      <c r="K90" s="329"/>
      <c r="L90" s="329"/>
      <c r="M90" s="329"/>
      <c r="N90" s="328"/>
    </row>
    <row r="91" spans="2:15" ht="19.5" customHeight="1"/>
    <row r="92" spans="2:15">
      <c r="B92" s="306" t="s">
        <v>182</v>
      </c>
    </row>
    <row r="94" spans="2:15" ht="19.5" customHeight="1"/>
  </sheetData>
  <sheetProtection formatCells="0" formatColumns="0" formatRows="0" insertColumns="0" insertRows="0" insertHyperlinks="0" deleteColumns="0" deleteRows="0" sort="0" autoFilter="0" pivotTables="0"/>
  <mergeCells count="90">
    <mergeCell ref="B88:D88"/>
    <mergeCell ref="B89:D89"/>
    <mergeCell ref="B82:D82"/>
    <mergeCell ref="B83:D83"/>
    <mergeCell ref="B84:D84"/>
    <mergeCell ref="B85:D85"/>
    <mergeCell ref="B86:D86"/>
    <mergeCell ref="B78:D78"/>
    <mergeCell ref="B79:D79"/>
    <mergeCell ref="B80:D80"/>
    <mergeCell ref="B81:D81"/>
    <mergeCell ref="B87:D87"/>
    <mergeCell ref="B73:D73"/>
    <mergeCell ref="B74:D74"/>
    <mergeCell ref="B75:D75"/>
    <mergeCell ref="B76:D76"/>
    <mergeCell ref="B77:D77"/>
    <mergeCell ref="B68:D68"/>
    <mergeCell ref="B69:D69"/>
    <mergeCell ref="B70:D70"/>
    <mergeCell ref="B71:D71"/>
    <mergeCell ref="B72:D72"/>
    <mergeCell ref="B63:D63"/>
    <mergeCell ref="B64:D64"/>
    <mergeCell ref="B65:D65"/>
    <mergeCell ref="B66:D66"/>
    <mergeCell ref="B67:D67"/>
    <mergeCell ref="B58:D58"/>
    <mergeCell ref="B59:D59"/>
    <mergeCell ref="B60:D60"/>
    <mergeCell ref="B61:D61"/>
    <mergeCell ref="B62:D62"/>
    <mergeCell ref="B53:D53"/>
    <mergeCell ref="B54:D54"/>
    <mergeCell ref="B55:D55"/>
    <mergeCell ref="B56:D56"/>
    <mergeCell ref="B57:D57"/>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G16:N16"/>
    <mergeCell ref="B16:D16"/>
    <mergeCell ref="E16:F16"/>
    <mergeCell ref="B90:D90"/>
    <mergeCell ref="E6:E8"/>
    <mergeCell ref="J6:J8"/>
    <mergeCell ref="I6:I8"/>
    <mergeCell ref="C6:C8"/>
    <mergeCell ref="G6:G8"/>
    <mergeCell ref="H6:H8"/>
    <mergeCell ref="B17:D17"/>
    <mergeCell ref="B18:D18"/>
    <mergeCell ref="B19:D19"/>
    <mergeCell ref="B20:D20"/>
    <mergeCell ref="B21:D21"/>
    <mergeCell ref="B22:D22"/>
    <mergeCell ref="B3:N3"/>
    <mergeCell ref="M6:M8"/>
    <mergeCell ref="N6:N8"/>
    <mergeCell ref="M11:M12"/>
    <mergeCell ref="N11:N12"/>
    <mergeCell ref="K6:K8"/>
    <mergeCell ref="L6:L8"/>
  </mergeCells>
  <phoneticPr fontId="4"/>
  <printOptions horizontalCentered="1"/>
  <pageMargins left="0.62992125984251968" right="0.59055118110236227" top="0.59055118110236227" bottom="0.59055118110236227" header="0.51181102362204722" footer="0.51181102362204722"/>
  <pageSetup paperSize="9" scale="3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24A58-9512-4776-BAAE-F762E4D35A60}">
  <sheetPr>
    <tabColor rgb="FF00B0F0"/>
    <pageSetUpPr fitToPage="1"/>
  </sheetPr>
  <dimension ref="B1:S95"/>
  <sheetViews>
    <sheetView view="pageBreakPreview" topLeftCell="E5" zoomScale="85" zoomScaleNormal="90" zoomScaleSheetLayoutView="85" workbookViewId="0">
      <selection activeCell="M12" sqref="M12"/>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6" width="20.77734375" style="306" customWidth="1"/>
    <col min="17" max="17" width="5.6640625" style="306" customWidth="1" outlineLevel="1"/>
    <col min="18" max="19" width="9" style="306" customWidth="1" outlineLevel="1"/>
    <col min="20" max="265" width="9" style="306"/>
    <col min="266" max="266" width="15.77734375" style="306" customWidth="1"/>
    <col min="267" max="272" width="12.109375" style="306" customWidth="1"/>
    <col min="273" max="273" width="11.88671875" style="306" customWidth="1"/>
    <col min="274" max="521" width="9" style="306"/>
    <col min="522" max="522" width="15.77734375" style="306" customWidth="1"/>
    <col min="523" max="528" width="12.109375" style="306" customWidth="1"/>
    <col min="529" max="529" width="11.88671875" style="306" customWidth="1"/>
    <col min="530" max="777" width="9" style="306"/>
    <col min="778" max="778" width="15.77734375" style="306" customWidth="1"/>
    <col min="779" max="784" width="12.109375" style="306" customWidth="1"/>
    <col min="785" max="785" width="11.88671875" style="306" customWidth="1"/>
    <col min="786" max="1033" width="9" style="306"/>
    <col min="1034" max="1034" width="15.77734375" style="306" customWidth="1"/>
    <col min="1035" max="1040" width="12.109375" style="306" customWidth="1"/>
    <col min="1041" max="1041" width="11.88671875" style="306" customWidth="1"/>
    <col min="1042" max="1289" width="9" style="306"/>
    <col min="1290" max="1290" width="15.77734375" style="306" customWidth="1"/>
    <col min="1291" max="1296" width="12.109375" style="306" customWidth="1"/>
    <col min="1297" max="1297" width="11.88671875" style="306" customWidth="1"/>
    <col min="1298" max="1545" width="9" style="306"/>
    <col min="1546" max="1546" width="15.77734375" style="306" customWidth="1"/>
    <col min="1547" max="1552" width="12.109375" style="306" customWidth="1"/>
    <col min="1553" max="1553" width="11.88671875" style="306" customWidth="1"/>
    <col min="1554" max="1801" width="9" style="306"/>
    <col min="1802" max="1802" width="15.77734375" style="306" customWidth="1"/>
    <col min="1803" max="1808" width="12.109375" style="306" customWidth="1"/>
    <col min="1809" max="1809" width="11.88671875" style="306" customWidth="1"/>
    <col min="1810" max="2057" width="9" style="306"/>
    <col min="2058" max="2058" width="15.77734375" style="306" customWidth="1"/>
    <col min="2059" max="2064" width="12.109375" style="306" customWidth="1"/>
    <col min="2065" max="2065" width="11.88671875" style="306" customWidth="1"/>
    <col min="2066" max="2313" width="9" style="306"/>
    <col min="2314" max="2314" width="15.77734375" style="306" customWidth="1"/>
    <col min="2315" max="2320" width="12.109375" style="306" customWidth="1"/>
    <col min="2321" max="2321" width="11.88671875" style="306" customWidth="1"/>
    <col min="2322" max="2569" width="9" style="306"/>
    <col min="2570" max="2570" width="15.77734375" style="306" customWidth="1"/>
    <col min="2571" max="2576" width="12.109375" style="306" customWidth="1"/>
    <col min="2577" max="2577" width="11.88671875" style="306" customWidth="1"/>
    <col min="2578" max="2825" width="9" style="306"/>
    <col min="2826" max="2826" width="15.77734375" style="306" customWidth="1"/>
    <col min="2827" max="2832" width="12.109375" style="306" customWidth="1"/>
    <col min="2833" max="2833" width="11.88671875" style="306" customWidth="1"/>
    <col min="2834" max="3081" width="9" style="306"/>
    <col min="3082" max="3082" width="15.77734375" style="306" customWidth="1"/>
    <col min="3083" max="3088" width="12.109375" style="306" customWidth="1"/>
    <col min="3089" max="3089" width="11.88671875" style="306" customWidth="1"/>
    <col min="3090" max="3337" width="9" style="306"/>
    <col min="3338" max="3338" width="15.77734375" style="306" customWidth="1"/>
    <col min="3339" max="3344" width="12.109375" style="306" customWidth="1"/>
    <col min="3345" max="3345" width="11.88671875" style="306" customWidth="1"/>
    <col min="3346" max="3593" width="9" style="306"/>
    <col min="3594" max="3594" width="15.77734375" style="306" customWidth="1"/>
    <col min="3595" max="3600" width="12.109375" style="306" customWidth="1"/>
    <col min="3601" max="3601" width="11.88671875" style="306" customWidth="1"/>
    <col min="3602" max="3849" width="9" style="306"/>
    <col min="3850" max="3850" width="15.77734375" style="306" customWidth="1"/>
    <col min="3851" max="3856" width="12.109375" style="306" customWidth="1"/>
    <col min="3857" max="3857" width="11.88671875" style="306" customWidth="1"/>
    <col min="3858" max="4105" width="9" style="306"/>
    <col min="4106" max="4106" width="15.77734375" style="306" customWidth="1"/>
    <col min="4107" max="4112" width="12.109375" style="306" customWidth="1"/>
    <col min="4113" max="4113" width="11.88671875" style="306" customWidth="1"/>
    <col min="4114" max="4361" width="9" style="306"/>
    <col min="4362" max="4362" width="15.77734375" style="306" customWidth="1"/>
    <col min="4363" max="4368" width="12.109375" style="306" customWidth="1"/>
    <col min="4369" max="4369" width="11.88671875" style="306" customWidth="1"/>
    <col min="4370" max="4617" width="9" style="306"/>
    <col min="4618" max="4618" width="15.77734375" style="306" customWidth="1"/>
    <col min="4619" max="4624" width="12.109375" style="306" customWidth="1"/>
    <col min="4625" max="4625" width="11.88671875" style="306" customWidth="1"/>
    <col min="4626" max="4873" width="9" style="306"/>
    <col min="4874" max="4874" width="15.77734375" style="306" customWidth="1"/>
    <col min="4875" max="4880" width="12.109375" style="306" customWidth="1"/>
    <col min="4881" max="4881" width="11.88671875" style="306" customWidth="1"/>
    <col min="4882" max="5129" width="9" style="306"/>
    <col min="5130" max="5130" width="15.77734375" style="306" customWidth="1"/>
    <col min="5131" max="5136" width="12.109375" style="306" customWidth="1"/>
    <col min="5137" max="5137" width="11.88671875" style="306" customWidth="1"/>
    <col min="5138" max="5385" width="9" style="306"/>
    <col min="5386" max="5386" width="15.77734375" style="306" customWidth="1"/>
    <col min="5387" max="5392" width="12.109375" style="306" customWidth="1"/>
    <col min="5393" max="5393" width="11.88671875" style="306" customWidth="1"/>
    <col min="5394" max="5641" width="9" style="306"/>
    <col min="5642" max="5642" width="15.77734375" style="306" customWidth="1"/>
    <col min="5643" max="5648" width="12.109375" style="306" customWidth="1"/>
    <col min="5649" max="5649" width="11.88671875" style="306" customWidth="1"/>
    <col min="5650" max="5897" width="9" style="306"/>
    <col min="5898" max="5898" width="15.77734375" style="306" customWidth="1"/>
    <col min="5899" max="5904" width="12.109375" style="306" customWidth="1"/>
    <col min="5905" max="5905" width="11.88671875" style="306" customWidth="1"/>
    <col min="5906" max="6153" width="9" style="306"/>
    <col min="6154" max="6154" width="15.77734375" style="306" customWidth="1"/>
    <col min="6155" max="6160" width="12.109375" style="306" customWidth="1"/>
    <col min="6161" max="6161" width="11.88671875" style="306" customWidth="1"/>
    <col min="6162" max="6409" width="9" style="306"/>
    <col min="6410" max="6410" width="15.77734375" style="306" customWidth="1"/>
    <col min="6411" max="6416" width="12.109375" style="306" customWidth="1"/>
    <col min="6417" max="6417" width="11.88671875" style="306" customWidth="1"/>
    <col min="6418" max="6665" width="9" style="306"/>
    <col min="6666" max="6666" width="15.77734375" style="306" customWidth="1"/>
    <col min="6667" max="6672" width="12.109375" style="306" customWidth="1"/>
    <col min="6673" max="6673" width="11.88671875" style="306" customWidth="1"/>
    <col min="6674" max="6921" width="9" style="306"/>
    <col min="6922" max="6922" width="15.77734375" style="306" customWidth="1"/>
    <col min="6923" max="6928" width="12.109375" style="306" customWidth="1"/>
    <col min="6929" max="6929" width="11.88671875" style="306" customWidth="1"/>
    <col min="6930" max="7177" width="9" style="306"/>
    <col min="7178" max="7178" width="15.77734375" style="306" customWidth="1"/>
    <col min="7179" max="7184" width="12.109375" style="306" customWidth="1"/>
    <col min="7185" max="7185" width="11.88671875" style="306" customWidth="1"/>
    <col min="7186" max="7433" width="9" style="306"/>
    <col min="7434" max="7434" width="15.77734375" style="306" customWidth="1"/>
    <col min="7435" max="7440" width="12.109375" style="306" customWidth="1"/>
    <col min="7441" max="7441" width="11.88671875" style="306" customWidth="1"/>
    <col min="7442" max="7689" width="9" style="306"/>
    <col min="7690" max="7690" width="15.77734375" style="306" customWidth="1"/>
    <col min="7691" max="7696" width="12.109375" style="306" customWidth="1"/>
    <col min="7697" max="7697" width="11.88671875" style="306" customWidth="1"/>
    <col min="7698" max="7945" width="9" style="306"/>
    <col min="7946" max="7946" width="15.77734375" style="306" customWidth="1"/>
    <col min="7947" max="7952" width="12.109375" style="306" customWidth="1"/>
    <col min="7953" max="7953" width="11.88671875" style="306" customWidth="1"/>
    <col min="7954" max="8201" width="9" style="306"/>
    <col min="8202" max="8202" width="15.77734375" style="306" customWidth="1"/>
    <col min="8203" max="8208" width="12.109375" style="306" customWidth="1"/>
    <col min="8209" max="8209" width="11.88671875" style="306" customWidth="1"/>
    <col min="8210" max="8457" width="9" style="306"/>
    <col min="8458" max="8458" width="15.77734375" style="306" customWidth="1"/>
    <col min="8459" max="8464" width="12.109375" style="306" customWidth="1"/>
    <col min="8465" max="8465" width="11.88671875" style="306" customWidth="1"/>
    <col min="8466" max="8713" width="9" style="306"/>
    <col min="8714" max="8714" width="15.77734375" style="306" customWidth="1"/>
    <col min="8715" max="8720" width="12.109375" style="306" customWidth="1"/>
    <col min="8721" max="8721" width="11.88671875" style="306" customWidth="1"/>
    <col min="8722" max="8969" width="9" style="306"/>
    <col min="8970" max="8970" width="15.77734375" style="306" customWidth="1"/>
    <col min="8971" max="8976" width="12.109375" style="306" customWidth="1"/>
    <col min="8977" max="8977" width="11.88671875" style="306" customWidth="1"/>
    <col min="8978" max="9225" width="9" style="306"/>
    <col min="9226" max="9226" width="15.77734375" style="306" customWidth="1"/>
    <col min="9227" max="9232" width="12.109375" style="306" customWidth="1"/>
    <col min="9233" max="9233" width="11.88671875" style="306" customWidth="1"/>
    <col min="9234" max="9481" width="9" style="306"/>
    <col min="9482" max="9482" width="15.77734375" style="306" customWidth="1"/>
    <col min="9483" max="9488" width="12.109375" style="306" customWidth="1"/>
    <col min="9489" max="9489" width="11.88671875" style="306" customWidth="1"/>
    <col min="9490" max="9737" width="9" style="306"/>
    <col min="9738" max="9738" width="15.77734375" style="306" customWidth="1"/>
    <col min="9739" max="9744" width="12.109375" style="306" customWidth="1"/>
    <col min="9745" max="9745" width="11.88671875" style="306" customWidth="1"/>
    <col min="9746" max="9993" width="9" style="306"/>
    <col min="9994" max="9994" width="15.77734375" style="306" customWidth="1"/>
    <col min="9995" max="10000" width="12.109375" style="306" customWidth="1"/>
    <col min="10001" max="10001" width="11.88671875" style="306" customWidth="1"/>
    <col min="10002" max="10249" width="9" style="306"/>
    <col min="10250" max="10250" width="15.77734375" style="306" customWidth="1"/>
    <col min="10251" max="10256" width="12.109375" style="306" customWidth="1"/>
    <col min="10257" max="10257" width="11.88671875" style="306" customWidth="1"/>
    <col min="10258" max="10505" width="9" style="306"/>
    <col min="10506" max="10506" width="15.77734375" style="306" customWidth="1"/>
    <col min="10507" max="10512" width="12.109375" style="306" customWidth="1"/>
    <col min="10513" max="10513" width="11.88671875" style="306" customWidth="1"/>
    <col min="10514" max="10761" width="9" style="306"/>
    <col min="10762" max="10762" width="15.77734375" style="306" customWidth="1"/>
    <col min="10763" max="10768" width="12.109375" style="306" customWidth="1"/>
    <col min="10769" max="10769" width="11.88671875" style="306" customWidth="1"/>
    <col min="10770" max="11017" width="9" style="306"/>
    <col min="11018" max="11018" width="15.77734375" style="306" customWidth="1"/>
    <col min="11019" max="11024" width="12.109375" style="306" customWidth="1"/>
    <col min="11025" max="11025" width="11.88671875" style="306" customWidth="1"/>
    <col min="11026" max="11273" width="9" style="306"/>
    <col min="11274" max="11274" width="15.77734375" style="306" customWidth="1"/>
    <col min="11275" max="11280" width="12.109375" style="306" customWidth="1"/>
    <col min="11281" max="11281" width="11.88671875" style="306" customWidth="1"/>
    <col min="11282" max="11529" width="9" style="306"/>
    <col min="11530" max="11530" width="15.77734375" style="306" customWidth="1"/>
    <col min="11531" max="11536" width="12.109375" style="306" customWidth="1"/>
    <col min="11537" max="11537" width="11.88671875" style="306" customWidth="1"/>
    <col min="11538" max="11785" width="9" style="306"/>
    <col min="11786" max="11786" width="15.77734375" style="306" customWidth="1"/>
    <col min="11787" max="11792" width="12.109375" style="306" customWidth="1"/>
    <col min="11793" max="11793" width="11.88671875" style="306" customWidth="1"/>
    <col min="11794" max="12041" width="9" style="306"/>
    <col min="12042" max="12042" width="15.77734375" style="306" customWidth="1"/>
    <col min="12043" max="12048" width="12.109375" style="306" customWidth="1"/>
    <col min="12049" max="12049" width="11.88671875" style="306" customWidth="1"/>
    <col min="12050" max="12297" width="9" style="306"/>
    <col min="12298" max="12298" width="15.77734375" style="306" customWidth="1"/>
    <col min="12299" max="12304" width="12.109375" style="306" customWidth="1"/>
    <col min="12305" max="12305" width="11.88671875" style="306" customWidth="1"/>
    <col min="12306" max="12553" width="9" style="306"/>
    <col min="12554" max="12554" width="15.77734375" style="306" customWidth="1"/>
    <col min="12555" max="12560" width="12.109375" style="306" customWidth="1"/>
    <col min="12561" max="12561" width="11.88671875" style="306" customWidth="1"/>
    <col min="12562" max="12809" width="9" style="306"/>
    <col min="12810" max="12810" width="15.77734375" style="306" customWidth="1"/>
    <col min="12811" max="12816" width="12.109375" style="306" customWidth="1"/>
    <col min="12817" max="12817" width="11.88671875" style="306" customWidth="1"/>
    <col min="12818" max="13065" width="9" style="306"/>
    <col min="13066" max="13066" width="15.77734375" style="306" customWidth="1"/>
    <col min="13067" max="13072" width="12.109375" style="306" customWidth="1"/>
    <col min="13073" max="13073" width="11.88671875" style="306" customWidth="1"/>
    <col min="13074" max="13321" width="9" style="306"/>
    <col min="13322" max="13322" width="15.77734375" style="306" customWidth="1"/>
    <col min="13323" max="13328" width="12.109375" style="306" customWidth="1"/>
    <col min="13329" max="13329" width="11.88671875" style="306" customWidth="1"/>
    <col min="13330" max="13577" width="9" style="306"/>
    <col min="13578" max="13578" width="15.77734375" style="306" customWidth="1"/>
    <col min="13579" max="13584" width="12.109375" style="306" customWidth="1"/>
    <col min="13585" max="13585" width="11.88671875" style="306" customWidth="1"/>
    <col min="13586" max="13833" width="9" style="306"/>
    <col min="13834" max="13834" width="15.77734375" style="306" customWidth="1"/>
    <col min="13835" max="13840" width="12.109375" style="306" customWidth="1"/>
    <col min="13841" max="13841" width="11.88671875" style="306" customWidth="1"/>
    <col min="13842" max="14089" width="9" style="306"/>
    <col min="14090" max="14090" width="15.77734375" style="306" customWidth="1"/>
    <col min="14091" max="14096" width="12.109375" style="306" customWidth="1"/>
    <col min="14097" max="14097" width="11.88671875" style="306" customWidth="1"/>
    <col min="14098" max="14345" width="9" style="306"/>
    <col min="14346" max="14346" width="15.77734375" style="306" customWidth="1"/>
    <col min="14347" max="14352" width="12.109375" style="306" customWidth="1"/>
    <col min="14353" max="14353" width="11.88671875" style="306" customWidth="1"/>
    <col min="14354" max="14601" width="9" style="306"/>
    <col min="14602" max="14602" width="15.77734375" style="306" customWidth="1"/>
    <col min="14603" max="14608" width="12.109375" style="306" customWidth="1"/>
    <col min="14609" max="14609" width="11.88671875" style="306" customWidth="1"/>
    <col min="14610" max="14857" width="9" style="306"/>
    <col min="14858" max="14858" width="15.77734375" style="306" customWidth="1"/>
    <col min="14859" max="14864" width="12.109375" style="306" customWidth="1"/>
    <col min="14865" max="14865" width="11.88671875" style="306" customWidth="1"/>
    <col min="14866" max="15113" width="9" style="306"/>
    <col min="15114" max="15114" width="15.77734375" style="306" customWidth="1"/>
    <col min="15115" max="15120" width="12.109375" style="306" customWidth="1"/>
    <col min="15121" max="15121" width="11.88671875" style="306" customWidth="1"/>
    <col min="15122" max="15369" width="9" style="306"/>
    <col min="15370" max="15370" width="15.77734375" style="306" customWidth="1"/>
    <col min="15371" max="15376" width="12.109375" style="306" customWidth="1"/>
    <col min="15377" max="15377" width="11.88671875" style="306" customWidth="1"/>
    <col min="15378" max="15625" width="9" style="306"/>
    <col min="15626" max="15626" width="15.77734375" style="306" customWidth="1"/>
    <col min="15627" max="15632" width="12.109375" style="306" customWidth="1"/>
    <col min="15633" max="15633" width="11.88671875" style="306" customWidth="1"/>
    <col min="15634" max="15881" width="9" style="306"/>
    <col min="15882" max="15882" width="15.77734375" style="306" customWidth="1"/>
    <col min="15883" max="15888" width="12.109375" style="306" customWidth="1"/>
    <col min="15889" max="15889" width="11.88671875" style="306" customWidth="1"/>
    <col min="15890" max="16137" width="9" style="306"/>
    <col min="16138" max="16138" width="15.77734375" style="306" customWidth="1"/>
    <col min="16139" max="16144" width="12.109375" style="306" customWidth="1"/>
    <col min="16145" max="16145" width="11.88671875" style="306" customWidth="1"/>
    <col min="16146" max="16384" width="9" style="306"/>
  </cols>
  <sheetData>
    <row r="1" spans="2:19" ht="16.5" customHeight="1">
      <c r="B1" s="304" t="s">
        <v>216</v>
      </c>
      <c r="C1" s="305"/>
    </row>
    <row r="2" spans="2:19" ht="13.5" customHeight="1"/>
    <row r="3" spans="2:19" ht="23.25" customHeight="1">
      <c r="B3" s="872" t="s">
        <v>147</v>
      </c>
      <c r="C3" s="872"/>
      <c r="D3" s="872"/>
      <c r="E3" s="872"/>
      <c r="F3" s="872"/>
      <c r="G3" s="872"/>
      <c r="H3" s="872"/>
      <c r="I3" s="872"/>
      <c r="J3" s="872"/>
      <c r="K3" s="872"/>
      <c r="L3" s="872"/>
      <c r="M3" s="872"/>
      <c r="N3" s="872"/>
      <c r="O3" s="872"/>
      <c r="P3" s="872"/>
    </row>
    <row r="4" spans="2:19" ht="13.5" customHeight="1">
      <c r="C4" s="307"/>
      <c r="D4" s="307"/>
      <c r="E4" s="307"/>
      <c r="F4" s="307"/>
      <c r="G4" s="307"/>
      <c r="H4" s="307"/>
      <c r="I4" s="307"/>
      <c r="J4" s="307"/>
      <c r="K4" s="307"/>
      <c r="L4" s="307"/>
      <c r="M4" s="307"/>
      <c r="N4" s="307"/>
      <c r="O4" s="307"/>
      <c r="P4" s="307"/>
    </row>
    <row r="5" spans="2:19" ht="23.25" customHeight="1">
      <c r="B5" s="304" t="str">
        <f>CONCATENATE(1,"　",第2号様式!L2,"所要額")</f>
        <v>1　臨床研修事業所要額</v>
      </c>
      <c r="C5" s="304"/>
    </row>
    <row r="6" spans="2:19" ht="17.25" customHeight="1">
      <c r="B6" s="308"/>
      <c r="C6" s="877" t="s">
        <v>148</v>
      </c>
      <c r="D6" s="309" t="s">
        <v>149</v>
      </c>
      <c r="E6" s="887" t="s">
        <v>150</v>
      </c>
      <c r="F6" s="310" t="s">
        <v>151</v>
      </c>
      <c r="G6" s="899" t="s">
        <v>152</v>
      </c>
      <c r="H6" s="900"/>
      <c r="I6" s="901"/>
      <c r="J6" s="877" t="s">
        <v>153</v>
      </c>
      <c r="K6" s="877" t="s">
        <v>154</v>
      </c>
      <c r="L6" s="889" t="s">
        <v>155</v>
      </c>
      <c r="M6" s="879" t="s">
        <v>633</v>
      </c>
      <c r="N6" s="879" t="s">
        <v>634</v>
      </c>
      <c r="O6" s="877" t="s">
        <v>156</v>
      </c>
      <c r="P6" s="879" t="s">
        <v>157</v>
      </c>
      <c r="S6" s="306" t="str">
        <f>第2号様式!L2</f>
        <v>臨床研修事業</v>
      </c>
    </row>
    <row r="7" spans="2:19" ht="17.25" customHeight="1">
      <c r="B7" s="311" t="s">
        <v>158</v>
      </c>
      <c r="C7" s="878"/>
      <c r="D7" s="312" t="s">
        <v>159</v>
      </c>
      <c r="E7" s="888"/>
      <c r="F7" s="313" t="s">
        <v>160</v>
      </c>
      <c r="G7" s="896"/>
      <c r="H7" s="897"/>
      <c r="I7" s="898"/>
      <c r="J7" s="878"/>
      <c r="K7" s="878"/>
      <c r="L7" s="880"/>
      <c r="M7" s="880"/>
      <c r="N7" s="880"/>
      <c r="O7" s="878"/>
      <c r="P7" s="880"/>
    </row>
    <row r="8" spans="2:19" ht="17.25" customHeight="1">
      <c r="B8" s="314"/>
      <c r="C8" s="878"/>
      <c r="D8" s="312" t="s">
        <v>161</v>
      </c>
      <c r="E8" s="888"/>
      <c r="F8" s="313" t="s">
        <v>162</v>
      </c>
      <c r="G8" s="896"/>
      <c r="H8" s="897"/>
      <c r="I8" s="898"/>
      <c r="J8" s="878"/>
      <c r="K8" s="878"/>
      <c r="L8" s="880"/>
      <c r="M8" s="880"/>
      <c r="N8" s="880"/>
      <c r="O8" s="878"/>
      <c r="P8" s="880"/>
    </row>
    <row r="9" spans="2:19" ht="17.25" customHeight="1">
      <c r="B9" s="314"/>
      <c r="C9" s="313" t="s">
        <v>163</v>
      </c>
      <c r="D9" s="313" t="s">
        <v>164</v>
      </c>
      <c r="E9" s="312" t="s">
        <v>165</v>
      </c>
      <c r="F9" s="313" t="s">
        <v>166</v>
      </c>
      <c r="G9" s="896" t="s">
        <v>167</v>
      </c>
      <c r="H9" s="897"/>
      <c r="I9" s="898"/>
      <c r="J9" s="313" t="s">
        <v>168</v>
      </c>
      <c r="K9" s="313" t="s">
        <v>169</v>
      </c>
      <c r="L9" s="313" t="s">
        <v>170</v>
      </c>
      <c r="M9" s="572" t="s">
        <v>171</v>
      </c>
      <c r="N9" s="572" t="s">
        <v>172</v>
      </c>
      <c r="O9" s="313" t="s">
        <v>258</v>
      </c>
      <c r="P9" s="313" t="s">
        <v>259</v>
      </c>
    </row>
    <row r="10" spans="2:19" ht="17.25" customHeight="1">
      <c r="B10" s="314"/>
      <c r="C10" s="313"/>
      <c r="D10" s="312"/>
      <c r="E10" s="316"/>
      <c r="F10" s="316"/>
      <c r="G10" s="546" t="s">
        <v>217</v>
      </c>
      <c r="H10" s="547" t="s">
        <v>218</v>
      </c>
      <c r="I10" s="546" t="s">
        <v>219</v>
      </c>
      <c r="J10" s="313"/>
      <c r="K10" s="313"/>
      <c r="L10" s="313"/>
      <c r="M10" s="572"/>
      <c r="N10" s="572"/>
      <c r="O10" s="316"/>
      <c r="P10" s="313"/>
      <c r="Q10" s="313"/>
      <c r="R10" s="313"/>
    </row>
    <row r="11" spans="2:19" ht="16.5" customHeight="1">
      <c r="B11" s="318"/>
      <c r="C11" s="319" t="s">
        <v>173</v>
      </c>
      <c r="D11" s="319" t="s">
        <v>173</v>
      </c>
      <c r="E11" s="320" t="s">
        <v>173</v>
      </c>
      <c r="F11" s="319" t="s">
        <v>173</v>
      </c>
      <c r="G11" s="319"/>
      <c r="H11" s="319"/>
      <c r="I11" s="319" t="s">
        <v>174</v>
      </c>
      <c r="J11" s="319" t="s">
        <v>173</v>
      </c>
      <c r="K11" s="319" t="s">
        <v>175</v>
      </c>
      <c r="L11" s="319" t="s">
        <v>173</v>
      </c>
      <c r="M11" s="319"/>
      <c r="N11" s="319"/>
      <c r="O11" s="319" t="s">
        <v>175</v>
      </c>
      <c r="P11" s="319" t="s">
        <v>173</v>
      </c>
    </row>
    <row r="12" spans="2:19" ht="26.25" customHeight="1">
      <c r="B12" s="542" t="s">
        <v>220</v>
      </c>
      <c r="C12" s="552"/>
      <c r="D12" s="553"/>
      <c r="E12" s="332" t="str">
        <f>IF(C12="","",C12-D12)</f>
        <v/>
      </c>
      <c r="F12" s="820"/>
      <c r="G12" s="331">
        <v>538000</v>
      </c>
      <c r="H12" s="553"/>
      <c r="I12" s="331">
        <f>G12*H12</f>
        <v>0</v>
      </c>
      <c r="J12" s="333" t="str">
        <f>IF(F12="","",MIN(F12,I12))</f>
        <v/>
      </c>
      <c r="K12" s="333">
        <f>MIN(E12,J12)</f>
        <v>0</v>
      </c>
      <c r="L12" s="333">
        <f>IF(K12="","0",IFERROR(ROUNDDOWN(K12,-3),""))</f>
        <v>0</v>
      </c>
      <c r="M12" s="573"/>
      <c r="N12" s="333">
        <f>L12-M12</f>
        <v>0</v>
      </c>
      <c r="O12" s="881"/>
      <c r="P12" s="881"/>
      <c r="Q12" s="306">
        <v>78</v>
      </c>
    </row>
    <row r="13" spans="2:19" ht="26.25" customHeight="1">
      <c r="B13" s="334" t="s">
        <v>221</v>
      </c>
      <c r="C13" s="554"/>
      <c r="D13" s="555"/>
      <c r="E13" s="336" t="str">
        <f>IF(C13="","",C13-D13)</f>
        <v/>
      </c>
      <c r="F13" s="821"/>
      <c r="G13" s="335">
        <v>250000</v>
      </c>
      <c r="H13" s="557"/>
      <c r="I13" s="335">
        <v>250000</v>
      </c>
      <c r="J13" s="337" t="str">
        <f>IF(F13="","",MIN(F13,I13))</f>
        <v/>
      </c>
      <c r="K13" s="337">
        <f>MIN(E13,J13)</f>
        <v>0</v>
      </c>
      <c r="L13" s="333">
        <f>IF(K13="","0",IFERROR(ROUNDDOWN(K13,-3),""))</f>
        <v>0</v>
      </c>
      <c r="M13" s="573"/>
      <c r="N13" s="333">
        <f>L13-M13</f>
        <v>0</v>
      </c>
      <c r="O13" s="882"/>
      <c r="P13" s="882"/>
      <c r="Q13" s="306" t="s">
        <v>222</v>
      </c>
    </row>
    <row r="14" spans="2:19" ht="24" customHeight="1">
      <c r="B14" s="147" t="s">
        <v>176</v>
      </c>
      <c r="C14" s="338" t="str">
        <f>IF(SUM(C12:C13)=0,"",SUM(C12:C13))</f>
        <v/>
      </c>
      <c r="D14" s="338" t="str">
        <f t="shared" ref="D14:K14" si="0">IF(SUM(D12:D13)=0,"",SUM(D12:D13))</f>
        <v/>
      </c>
      <c r="E14" s="338" t="str">
        <f t="shared" si="0"/>
        <v/>
      </c>
      <c r="F14" s="338" t="str">
        <f>IF(SUM(F12:F13)=0,"",SUM(F12:F13))</f>
        <v/>
      </c>
      <c r="G14" s="338"/>
      <c r="H14" s="338"/>
      <c r="I14" s="338">
        <f>IF(SUM(I12:I13)=0,"",SUM(I12:I13))</f>
        <v>250000</v>
      </c>
      <c r="J14" s="338" t="str">
        <f>IF(SUM(J12:J13)=0,"",SUM(J12:J13))</f>
        <v/>
      </c>
      <c r="K14" s="338" t="str">
        <f t="shared" si="0"/>
        <v/>
      </c>
      <c r="L14" s="338" t="str">
        <f>IF(SUM(L12:L13)=0,"",SUM(L12:L13))</f>
        <v/>
      </c>
      <c r="M14" s="338"/>
      <c r="N14" s="338"/>
      <c r="O14" s="338" t="str">
        <f>IF(SUM(O12:O12)=0,"",SUM(O12:O12))</f>
        <v/>
      </c>
      <c r="P14" s="338" t="str">
        <f>IF(SUM(P12:P12)=0,"",SUM(P12:P12))</f>
        <v/>
      </c>
    </row>
    <row r="15" spans="2:19" ht="16.5" customHeight="1">
      <c r="C15" s="321"/>
      <c r="D15" s="321"/>
    </row>
    <row r="16" spans="2:19" ht="23.25" customHeight="1">
      <c r="B16" s="304" t="s">
        <v>177</v>
      </c>
    </row>
    <row r="17" spans="2:17" ht="18" customHeight="1">
      <c r="B17" s="884" t="s">
        <v>178</v>
      </c>
      <c r="C17" s="885"/>
      <c r="D17" s="886"/>
      <c r="E17" s="884" t="s">
        <v>179</v>
      </c>
      <c r="F17" s="886"/>
      <c r="G17" s="884" t="s">
        <v>180</v>
      </c>
      <c r="H17" s="885"/>
      <c r="I17" s="885"/>
      <c r="J17" s="885"/>
      <c r="K17" s="885"/>
      <c r="L17" s="885"/>
      <c r="M17" s="885"/>
      <c r="N17" s="885"/>
      <c r="O17" s="885"/>
      <c r="P17" s="886"/>
    </row>
    <row r="18" spans="2:17" ht="18" customHeight="1">
      <c r="B18" s="890"/>
      <c r="C18" s="891"/>
      <c r="D18" s="892"/>
      <c r="E18" s="323"/>
      <c r="F18" s="324" t="s">
        <v>175</v>
      </c>
      <c r="G18" s="543"/>
      <c r="H18" s="543"/>
      <c r="I18" s="548"/>
      <c r="J18" s="304"/>
      <c r="K18" s="304"/>
      <c r="L18" s="304"/>
      <c r="M18" s="304"/>
      <c r="N18" s="304"/>
      <c r="O18" s="504"/>
      <c r="P18" s="505"/>
    </row>
    <row r="19" spans="2:17" ht="18" customHeight="1">
      <c r="B19" s="893" t="str">
        <f>IFERROR(VLOOKUP(第2号様式!$L$2,様式リスト!$B$3:$BZ$8,Q19,0),"")</f>
        <v>１　広域連携型プログラム作成経費</v>
      </c>
      <c r="C19" s="894"/>
      <c r="D19" s="895"/>
      <c r="E19" s="323"/>
      <c r="F19" s="556"/>
      <c r="G19" s="544"/>
      <c r="H19" s="544"/>
      <c r="I19" s="543"/>
      <c r="J19" s="304"/>
      <c r="K19" s="304"/>
      <c r="L19" s="304"/>
      <c r="M19" s="304"/>
      <c r="N19" s="304"/>
      <c r="O19" s="304"/>
      <c r="P19" s="322"/>
      <c r="Q19" s="306">
        <v>58</v>
      </c>
    </row>
    <row r="20" spans="2:17" ht="18" customHeight="1">
      <c r="B20" s="893" t="str">
        <f>IFERROR(VLOOKUP(第2号様式!$L$2,様式リスト!$B$3:$BZ$8,Q20,0),"")</f>
        <v>　職員基本給</v>
      </c>
      <c r="C20" s="894"/>
      <c r="D20" s="895"/>
      <c r="E20" s="323"/>
      <c r="F20" s="556"/>
      <c r="G20" s="544"/>
      <c r="H20" s="544"/>
      <c r="I20" s="543"/>
      <c r="J20" s="304"/>
      <c r="K20" s="304"/>
      <c r="L20" s="304"/>
      <c r="M20" s="304"/>
      <c r="N20" s="304"/>
      <c r="O20" s="304"/>
      <c r="P20" s="322"/>
      <c r="Q20" s="306">
        <v>59</v>
      </c>
    </row>
    <row r="21" spans="2:17" ht="18" customHeight="1">
      <c r="B21" s="893" t="str">
        <f>IFERROR(VLOOKUP(第2号様式!$L$2,様式リスト!$B$3:$BZ$8,Q21,0),"")</f>
        <v>職員諸手当（非常勤含む）</v>
      </c>
      <c r="C21" s="894"/>
      <c r="D21" s="895"/>
      <c r="E21" s="323"/>
      <c r="F21" s="556"/>
      <c r="G21" s="544"/>
      <c r="H21" s="544"/>
      <c r="I21" s="304"/>
      <c r="J21" s="304"/>
      <c r="K21" s="304"/>
      <c r="L21" s="304"/>
      <c r="M21" s="304"/>
      <c r="N21" s="304"/>
      <c r="O21" s="304"/>
      <c r="P21" s="322"/>
      <c r="Q21" s="306">
        <v>60</v>
      </c>
    </row>
    <row r="22" spans="2:17" ht="18" customHeight="1">
      <c r="B22" s="893" t="str">
        <f>IFERROR(VLOOKUP(第2号様式!$L$2,様式リスト!$B$3:$BZ$8,Q22,0),"")</f>
        <v>非常勤職員諸手当（事務補助者雇上経費）</v>
      </c>
      <c r="C22" s="894"/>
      <c r="D22" s="895"/>
      <c r="E22" s="323"/>
      <c r="F22" s="556"/>
      <c r="G22" s="544"/>
      <c r="H22" s="544"/>
      <c r="I22" s="304"/>
      <c r="J22" s="304"/>
      <c r="K22" s="304"/>
      <c r="L22" s="304"/>
      <c r="M22" s="304"/>
      <c r="N22" s="304"/>
      <c r="O22" s="304"/>
      <c r="P22" s="322"/>
      <c r="Q22" s="306">
        <v>61</v>
      </c>
    </row>
    <row r="23" spans="2:17" ht="18" customHeight="1">
      <c r="B23" s="893" t="str">
        <f>IFERROR(VLOOKUP(第2号様式!$L$2,様式リスト!$B$3:$BZ$8,Q23,0),"")</f>
        <v>諸謝金</v>
      </c>
      <c r="C23" s="894"/>
      <c r="D23" s="895"/>
      <c r="E23" s="323"/>
      <c r="F23" s="556"/>
      <c r="G23" s="544"/>
      <c r="H23" s="544"/>
      <c r="I23" s="304"/>
      <c r="J23" s="304"/>
      <c r="K23" s="304"/>
      <c r="L23" s="304"/>
      <c r="M23" s="304"/>
      <c r="N23" s="304"/>
      <c r="O23" s="304"/>
      <c r="P23" s="322"/>
      <c r="Q23" s="306">
        <v>62</v>
      </c>
    </row>
    <row r="24" spans="2:17" ht="18" customHeight="1">
      <c r="B24" s="893" t="str">
        <f>IFERROR(VLOOKUP(第2号様式!$L$2,様式リスト!$B$3:$BZ$8,Q24,0),"")</f>
        <v>旅費</v>
      </c>
      <c r="C24" s="894"/>
      <c r="D24" s="895"/>
      <c r="E24" s="323"/>
      <c r="F24" s="556"/>
      <c r="G24" s="544"/>
      <c r="H24" s="544"/>
      <c r="I24" s="304"/>
      <c r="J24" s="304"/>
      <c r="K24" s="304"/>
      <c r="L24" s="304"/>
      <c r="M24" s="304"/>
      <c r="N24" s="304"/>
      <c r="O24" s="304"/>
      <c r="P24" s="322"/>
      <c r="Q24" s="306">
        <v>63</v>
      </c>
    </row>
    <row r="25" spans="2:17" ht="18" customHeight="1">
      <c r="B25" s="893" t="str">
        <f>IFERROR(VLOOKUP(第2号様式!$L$2,様式リスト!$B$3:$BZ$8,Q25,0),"")</f>
        <v>消耗品費</v>
      </c>
      <c r="C25" s="894"/>
      <c r="D25" s="895"/>
      <c r="E25" s="323"/>
      <c r="F25" s="556"/>
      <c r="G25" s="544"/>
      <c r="H25" s="544"/>
      <c r="I25" s="304"/>
      <c r="J25" s="304"/>
      <c r="K25" s="304"/>
      <c r="L25" s="304"/>
      <c r="M25" s="304"/>
      <c r="N25" s="304"/>
      <c r="O25" s="304"/>
      <c r="P25" s="322"/>
      <c r="Q25" s="306">
        <v>64</v>
      </c>
    </row>
    <row r="26" spans="2:17" ht="18" customHeight="1">
      <c r="B26" s="893" t="str">
        <f>IFERROR(VLOOKUP(第2号様式!$L$2,様式リスト!$B$3:$BZ$8,Q26,0),"")</f>
        <v>印刷製本費</v>
      </c>
      <c r="C26" s="894"/>
      <c r="D26" s="895"/>
      <c r="E26" s="323"/>
      <c r="F26" s="556"/>
      <c r="G26" s="544"/>
      <c r="H26" s="544"/>
      <c r="I26" s="304"/>
      <c r="J26" s="304"/>
      <c r="K26" s="304"/>
      <c r="L26" s="304"/>
      <c r="M26" s="304"/>
      <c r="N26" s="304"/>
      <c r="O26" s="304"/>
      <c r="P26" s="322"/>
      <c r="Q26" s="306">
        <v>65</v>
      </c>
    </row>
    <row r="27" spans="2:17" ht="18" customHeight="1">
      <c r="B27" s="893" t="str">
        <f>IFERROR(VLOOKUP(第2号様式!$L$2,様式リスト!$B$3:$BZ$8,Q27,0),"")</f>
        <v>通信運搬費</v>
      </c>
      <c r="C27" s="894"/>
      <c r="D27" s="895"/>
      <c r="E27" s="323"/>
      <c r="F27" s="556"/>
      <c r="G27" s="544"/>
      <c r="H27" s="544"/>
      <c r="I27" s="304"/>
      <c r="J27" s="304"/>
      <c r="K27" s="304"/>
      <c r="L27" s="304"/>
      <c r="M27" s="304"/>
      <c r="N27" s="304"/>
      <c r="O27" s="304"/>
      <c r="P27" s="322"/>
      <c r="Q27" s="306">
        <v>66</v>
      </c>
    </row>
    <row r="28" spans="2:17" ht="18" customHeight="1">
      <c r="B28" s="893" t="str">
        <f>IFERROR(VLOOKUP(第2号様式!$L$2,様式リスト!$B$3:$BZ$8,Q28,0),"")</f>
        <v>会議費</v>
      </c>
      <c r="C28" s="894"/>
      <c r="D28" s="895"/>
      <c r="E28" s="323"/>
      <c r="F28" s="556"/>
      <c r="G28" s="544"/>
      <c r="H28" s="544"/>
      <c r="I28" s="304"/>
      <c r="J28" s="304"/>
      <c r="K28" s="304"/>
      <c r="L28" s="304"/>
      <c r="M28" s="304"/>
      <c r="N28" s="304"/>
      <c r="O28" s="304"/>
      <c r="P28" s="322"/>
      <c r="Q28" s="306">
        <v>67</v>
      </c>
    </row>
    <row r="29" spans="2:17" ht="18" customHeight="1">
      <c r="B29" s="893" t="str">
        <f>IFERROR(VLOOKUP(第2号様式!$L$2,様式リスト!$B$3:$BZ$8,Q29,0),"")</f>
        <v/>
      </c>
      <c r="C29" s="894"/>
      <c r="D29" s="895"/>
      <c r="E29" s="323"/>
      <c r="F29" s="556"/>
      <c r="G29" s="544"/>
      <c r="H29" s="544"/>
      <c r="I29" s="304"/>
      <c r="J29" s="304"/>
      <c r="K29" s="304"/>
      <c r="L29" s="304"/>
      <c r="M29" s="304"/>
      <c r="N29" s="304"/>
      <c r="O29" s="304"/>
      <c r="P29" s="322"/>
    </row>
    <row r="30" spans="2:17" ht="18" customHeight="1">
      <c r="B30" s="893" t="str">
        <f>IFERROR(VLOOKUP(第2号様式!$L$2,様式リスト!$B$3:$BZ$8,Q30,0),"")</f>
        <v>２　第三者評価受審経費</v>
      </c>
      <c r="C30" s="894"/>
      <c r="D30" s="895"/>
      <c r="E30" s="323"/>
      <c r="F30" s="556"/>
      <c r="G30" s="544"/>
      <c r="H30" s="544"/>
      <c r="I30" s="304"/>
      <c r="J30" s="304"/>
      <c r="K30" s="304"/>
      <c r="L30" s="304"/>
      <c r="M30" s="304"/>
      <c r="N30" s="304"/>
      <c r="O30" s="304"/>
      <c r="P30" s="322"/>
      <c r="Q30" s="306">
        <v>68</v>
      </c>
    </row>
    <row r="31" spans="2:17" ht="18" customHeight="1">
      <c r="B31" s="893" t="str">
        <f>IFERROR(VLOOKUP(第2号様式!$L$2,様式リスト!$B$3:$BZ$8,Q31,0),"")</f>
        <v>雑役務費（手数料等）</v>
      </c>
      <c r="C31" s="894"/>
      <c r="D31" s="895"/>
      <c r="E31" s="323"/>
      <c r="F31" s="556"/>
      <c r="G31" s="544"/>
      <c r="H31" s="544"/>
      <c r="I31" s="304"/>
      <c r="J31" s="304"/>
      <c r="K31" s="304"/>
      <c r="L31" s="304"/>
      <c r="M31" s="304"/>
      <c r="N31" s="304"/>
      <c r="O31" s="304"/>
      <c r="P31" s="322"/>
      <c r="Q31" s="306">
        <v>69</v>
      </c>
    </row>
    <row r="32" spans="2:17" ht="18" customHeight="1">
      <c r="B32" s="893" t="str">
        <f>IFERROR(VLOOKUP(第2号様式!$L$2,様式リスト!$B$3:$BZ$8,Q32,0),"")</f>
        <v/>
      </c>
      <c r="C32" s="894"/>
      <c r="D32" s="895"/>
      <c r="E32" s="323"/>
      <c r="F32" s="326"/>
      <c r="G32" s="544"/>
      <c r="H32" s="544"/>
      <c r="I32" s="304"/>
      <c r="J32" s="304"/>
      <c r="K32" s="304"/>
      <c r="L32" s="304"/>
      <c r="M32" s="304"/>
      <c r="N32" s="304"/>
      <c r="O32" s="304"/>
      <c r="P32" s="322"/>
    </row>
    <row r="33" spans="2:16" ht="18" customHeight="1">
      <c r="B33" s="893" t="str">
        <f>IFERROR(VLOOKUP(第2号様式!$L$2,様式リスト!$B$3:$BZ$8,Q33,0),"")</f>
        <v/>
      </c>
      <c r="C33" s="894"/>
      <c r="D33" s="895"/>
      <c r="E33" s="323"/>
      <c r="F33" s="326"/>
      <c r="G33" s="544"/>
      <c r="H33" s="544"/>
      <c r="I33" s="304"/>
      <c r="J33" s="304"/>
      <c r="K33" s="304"/>
      <c r="L33" s="304"/>
      <c r="M33" s="304"/>
      <c r="N33" s="304"/>
      <c r="O33" s="304"/>
      <c r="P33" s="322"/>
    </row>
    <row r="34" spans="2:16" ht="18" customHeight="1">
      <c r="B34" s="893" t="str">
        <f>IFERROR(VLOOKUP(第2号様式!$L$2,様式リスト!$B$3:$BZ$8,Q34,0),"")</f>
        <v/>
      </c>
      <c r="C34" s="894"/>
      <c r="D34" s="895"/>
      <c r="E34" s="323"/>
      <c r="F34" s="326"/>
      <c r="G34" s="544"/>
      <c r="H34" s="544"/>
      <c r="I34" s="304"/>
      <c r="J34" s="304"/>
      <c r="K34" s="304"/>
      <c r="L34" s="304"/>
      <c r="M34" s="304"/>
      <c r="N34" s="304"/>
      <c r="O34" s="304"/>
      <c r="P34" s="322"/>
    </row>
    <row r="35" spans="2:16" ht="18" customHeight="1">
      <c r="B35" s="893" t="str">
        <f>IFERROR(VLOOKUP(第2号様式!$L$2,様式リスト!$B$3:$BZ$8,Q35,0),"")</f>
        <v/>
      </c>
      <c r="C35" s="894"/>
      <c r="D35" s="895"/>
      <c r="E35" s="323"/>
      <c r="F35" s="326"/>
      <c r="G35" s="544"/>
      <c r="H35" s="544"/>
      <c r="I35" s="304"/>
      <c r="J35" s="304"/>
      <c r="K35" s="304"/>
      <c r="L35" s="304"/>
      <c r="M35" s="304"/>
      <c r="N35" s="304"/>
      <c r="O35" s="304"/>
      <c r="P35" s="322"/>
    </row>
    <row r="36" spans="2:16" ht="18" customHeight="1">
      <c r="B36" s="893" t="str">
        <f>IFERROR(VLOOKUP(第2号様式!$L$2,様式リスト!$B$3:$BZ$8,Q36,0),"")</f>
        <v/>
      </c>
      <c r="C36" s="894"/>
      <c r="D36" s="895"/>
      <c r="E36" s="323"/>
      <c r="F36" s="326"/>
      <c r="G36" s="544"/>
      <c r="H36" s="544"/>
      <c r="I36" s="304"/>
      <c r="J36" s="304"/>
      <c r="K36" s="304"/>
      <c r="L36" s="304"/>
      <c r="M36" s="304"/>
      <c r="N36" s="304"/>
      <c r="O36" s="304"/>
      <c r="P36" s="322"/>
    </row>
    <row r="37" spans="2:16" ht="18" customHeight="1">
      <c r="B37" s="893" t="str">
        <f>IFERROR(VLOOKUP(第2号様式!$L$2,様式リスト!$B$3:$BZ$8,Q37,0),"")</f>
        <v/>
      </c>
      <c r="C37" s="894"/>
      <c r="D37" s="895"/>
      <c r="E37" s="323"/>
      <c r="F37" s="326"/>
      <c r="G37" s="544"/>
      <c r="H37" s="544"/>
      <c r="I37" s="304"/>
      <c r="J37" s="304"/>
      <c r="K37" s="304"/>
      <c r="L37" s="304"/>
      <c r="M37" s="304"/>
      <c r="N37" s="304"/>
      <c r="O37" s="304"/>
      <c r="P37" s="322"/>
    </row>
    <row r="38" spans="2:16" ht="18" customHeight="1">
      <c r="B38" s="893" t="str">
        <f>IFERROR(VLOOKUP(第2号様式!$L$2,様式リスト!$B$3:$BZ$8,Q38,0),"")</f>
        <v/>
      </c>
      <c r="C38" s="894"/>
      <c r="D38" s="895"/>
      <c r="E38" s="323"/>
      <c r="F38" s="326"/>
      <c r="G38" s="544"/>
      <c r="H38" s="544"/>
      <c r="I38" s="304"/>
      <c r="J38" s="304"/>
      <c r="K38" s="304"/>
      <c r="L38" s="304"/>
      <c r="M38" s="304"/>
      <c r="N38" s="304"/>
      <c r="O38" s="304"/>
      <c r="P38" s="322"/>
    </row>
    <row r="39" spans="2:16" ht="18" customHeight="1">
      <c r="B39" s="893" t="str">
        <f>IFERROR(VLOOKUP(第2号様式!$L$2,様式リスト!$B$3:$BZ$8,Q39,0),"")</f>
        <v/>
      </c>
      <c r="C39" s="894"/>
      <c r="D39" s="895"/>
      <c r="E39" s="323"/>
      <c r="F39" s="326"/>
      <c r="G39" s="544"/>
      <c r="H39" s="544"/>
      <c r="I39" s="304"/>
      <c r="J39" s="304"/>
      <c r="K39" s="304"/>
      <c r="L39" s="304"/>
      <c r="M39" s="304"/>
      <c r="N39" s="304"/>
      <c r="O39" s="304"/>
      <c r="P39" s="322"/>
    </row>
    <row r="40" spans="2:16" ht="18" customHeight="1">
      <c r="B40" s="893" t="str">
        <f>IFERROR(VLOOKUP(第2号様式!$L$2,様式リスト!$B$3:$BZ$8,Q40,0),"")</f>
        <v/>
      </c>
      <c r="C40" s="894"/>
      <c r="D40" s="895"/>
      <c r="E40" s="323"/>
      <c r="F40" s="326"/>
      <c r="G40" s="544"/>
      <c r="H40" s="544"/>
      <c r="I40" s="304"/>
      <c r="J40" s="304"/>
      <c r="K40" s="304"/>
      <c r="L40" s="304"/>
      <c r="M40" s="304"/>
      <c r="N40" s="304"/>
      <c r="O40" s="304"/>
      <c r="P40" s="322"/>
    </row>
    <row r="41" spans="2:16" ht="18" customHeight="1">
      <c r="B41" s="893" t="str">
        <f>IFERROR(VLOOKUP(第2号様式!$L$2,様式リスト!$B$3:$BZ$8,Q41,0),"")</f>
        <v/>
      </c>
      <c r="C41" s="894"/>
      <c r="D41" s="895"/>
      <c r="E41" s="323"/>
      <c r="F41" s="326"/>
      <c r="G41" s="544"/>
      <c r="H41" s="544"/>
      <c r="I41" s="304"/>
      <c r="J41" s="304"/>
      <c r="K41" s="304"/>
      <c r="L41" s="304"/>
      <c r="M41" s="304"/>
      <c r="N41" s="304"/>
      <c r="O41" s="304"/>
      <c r="P41" s="322"/>
    </row>
    <row r="42" spans="2:16" ht="18" customHeight="1">
      <c r="B42" s="893" t="str">
        <f>IFERROR(VLOOKUP(第2号様式!$L$2,様式リスト!$B$3:$BZ$8,Q42,0),"")</f>
        <v/>
      </c>
      <c r="C42" s="894"/>
      <c r="D42" s="895"/>
      <c r="E42" s="323"/>
      <c r="F42" s="326"/>
      <c r="G42" s="544"/>
      <c r="H42" s="544"/>
      <c r="I42" s="304"/>
      <c r="J42" s="304"/>
      <c r="K42" s="304"/>
      <c r="L42" s="304"/>
      <c r="M42" s="304"/>
      <c r="N42" s="304"/>
      <c r="O42" s="304"/>
      <c r="P42" s="322"/>
    </row>
    <row r="43" spans="2:16" ht="18" customHeight="1">
      <c r="B43" s="893" t="str">
        <f>IFERROR(VLOOKUP(第2号様式!$L$2,様式リスト!$B$3:$BZ$8,Q43,0),"")</f>
        <v/>
      </c>
      <c r="C43" s="894"/>
      <c r="D43" s="895"/>
      <c r="E43" s="323"/>
      <c r="F43" s="326"/>
      <c r="G43" s="544"/>
      <c r="H43" s="544"/>
      <c r="I43" s="304"/>
      <c r="J43" s="304"/>
      <c r="K43" s="304"/>
      <c r="L43" s="304"/>
      <c r="M43" s="304"/>
      <c r="N43" s="304"/>
      <c r="O43" s="304"/>
      <c r="P43" s="322"/>
    </row>
    <row r="44" spans="2:16" ht="18" customHeight="1">
      <c r="B44" s="893" t="str">
        <f>IFERROR(VLOOKUP(第2号様式!$L$2,様式リスト!$B$3:$BZ$8,Q44,0),"")</f>
        <v/>
      </c>
      <c r="C44" s="894"/>
      <c r="D44" s="895"/>
      <c r="E44" s="323"/>
      <c r="F44" s="326"/>
      <c r="G44" s="544"/>
      <c r="H44" s="544"/>
      <c r="I44" s="304"/>
      <c r="J44" s="304"/>
      <c r="K44" s="304"/>
      <c r="L44" s="304"/>
      <c r="M44" s="304"/>
      <c r="N44" s="304"/>
      <c r="O44" s="304"/>
      <c r="P44" s="322"/>
    </row>
    <row r="45" spans="2:16" ht="18" customHeight="1">
      <c r="B45" s="893" t="str">
        <f>IFERROR(VLOOKUP(第2号様式!$L$2,様式リスト!$B$3:$BZ$8,Q45,0),"")</f>
        <v/>
      </c>
      <c r="C45" s="894"/>
      <c r="D45" s="895"/>
      <c r="E45" s="323"/>
      <c r="F45" s="326"/>
      <c r="G45" s="544"/>
      <c r="H45" s="544"/>
      <c r="I45" s="304"/>
      <c r="J45" s="304"/>
      <c r="K45" s="304"/>
      <c r="L45" s="304"/>
      <c r="M45" s="304"/>
      <c r="N45" s="304"/>
      <c r="O45" s="304"/>
      <c r="P45" s="322"/>
    </row>
    <row r="46" spans="2:16" ht="18" customHeight="1">
      <c r="B46" s="893" t="str">
        <f>IFERROR(VLOOKUP(第2号様式!$L$2,様式リスト!$B$3:$BZ$8,Q46,0),"")</f>
        <v/>
      </c>
      <c r="C46" s="894"/>
      <c r="D46" s="895"/>
      <c r="E46" s="323"/>
      <c r="F46" s="326"/>
      <c r="G46" s="544"/>
      <c r="H46" s="544"/>
      <c r="I46" s="304"/>
      <c r="J46" s="304"/>
      <c r="K46" s="304"/>
      <c r="L46" s="304"/>
      <c r="M46" s="304"/>
      <c r="N46" s="304"/>
      <c r="O46" s="304"/>
      <c r="P46" s="322"/>
    </row>
    <row r="47" spans="2:16" ht="18" customHeight="1">
      <c r="B47" s="893" t="str">
        <f>IFERROR(VLOOKUP(第2号様式!$L$2,様式リスト!$B$3:$BZ$8,Q47,0),"")</f>
        <v/>
      </c>
      <c r="C47" s="894"/>
      <c r="D47" s="895"/>
      <c r="E47" s="323"/>
      <c r="F47" s="326"/>
      <c r="G47" s="544"/>
      <c r="H47" s="544"/>
      <c r="I47" s="304"/>
      <c r="J47" s="304"/>
      <c r="K47" s="304"/>
      <c r="L47" s="304"/>
      <c r="M47" s="304"/>
      <c r="N47" s="304"/>
      <c r="O47" s="304"/>
      <c r="P47" s="322"/>
    </row>
    <row r="48" spans="2:16" ht="18" customHeight="1">
      <c r="B48" s="893" t="str">
        <f>IFERROR(VLOOKUP(第2号様式!$L$2,様式リスト!$B$3:$BZ$8,Q48,0),"")</f>
        <v/>
      </c>
      <c r="C48" s="894"/>
      <c r="D48" s="895"/>
      <c r="E48" s="323"/>
      <c r="F48" s="326"/>
      <c r="G48" s="544"/>
      <c r="H48" s="544"/>
      <c r="I48" s="304"/>
      <c r="J48" s="304"/>
      <c r="K48" s="304"/>
      <c r="L48" s="304"/>
      <c r="M48" s="304"/>
      <c r="N48" s="304"/>
      <c r="O48" s="304"/>
      <c r="P48" s="322"/>
    </row>
    <row r="49" spans="2:16" ht="18" customHeight="1">
      <c r="B49" s="893" t="str">
        <f>IFERROR(VLOOKUP(第2号様式!$L$2,様式リスト!$B$3:$BZ$8,Q49,0),"")</f>
        <v/>
      </c>
      <c r="C49" s="894"/>
      <c r="D49" s="895"/>
      <c r="E49" s="323"/>
      <c r="F49" s="326"/>
      <c r="G49" s="544"/>
      <c r="H49" s="544"/>
      <c r="I49" s="304"/>
      <c r="J49" s="304"/>
      <c r="K49" s="304"/>
      <c r="L49" s="304"/>
      <c r="M49" s="304"/>
      <c r="N49" s="304"/>
      <c r="O49" s="304"/>
      <c r="P49" s="322"/>
    </row>
    <row r="50" spans="2:16" ht="18" customHeight="1">
      <c r="B50" s="893" t="str">
        <f>IFERROR(VLOOKUP(第2号様式!$L$2,様式リスト!$B$3:$BZ$8,Q50,0),"")</f>
        <v/>
      </c>
      <c r="C50" s="894"/>
      <c r="D50" s="895"/>
      <c r="E50" s="323"/>
      <c r="F50" s="326"/>
      <c r="G50" s="544"/>
      <c r="H50" s="544"/>
      <c r="I50" s="304"/>
      <c r="J50" s="304"/>
      <c r="K50" s="304"/>
      <c r="L50" s="304"/>
      <c r="M50" s="304"/>
      <c r="N50" s="304"/>
      <c r="O50" s="304"/>
      <c r="P50" s="322"/>
    </row>
    <row r="51" spans="2:16" ht="18" customHeight="1">
      <c r="B51" s="893" t="str">
        <f>IFERROR(VLOOKUP(第2号様式!$L$2,様式リスト!$B$3:$BZ$8,Q51,0),"")</f>
        <v/>
      </c>
      <c r="C51" s="894"/>
      <c r="D51" s="895"/>
      <c r="E51" s="323"/>
      <c r="F51" s="326"/>
      <c r="G51" s="544"/>
      <c r="H51" s="544"/>
      <c r="I51" s="304"/>
      <c r="J51" s="304"/>
      <c r="K51" s="304"/>
      <c r="L51" s="304"/>
      <c r="M51" s="304"/>
      <c r="N51" s="304"/>
      <c r="O51" s="304"/>
      <c r="P51" s="322"/>
    </row>
    <row r="52" spans="2:16" ht="18" customHeight="1">
      <c r="B52" s="893" t="str">
        <f>IFERROR(VLOOKUP(第2号様式!$L$2,様式リスト!$B$3:$BZ$8,Q52,0),"")</f>
        <v/>
      </c>
      <c r="C52" s="894"/>
      <c r="D52" s="895"/>
      <c r="E52" s="323"/>
      <c r="F52" s="326"/>
      <c r="G52" s="544"/>
      <c r="H52" s="544"/>
      <c r="I52" s="304"/>
      <c r="J52" s="304"/>
      <c r="K52" s="304"/>
      <c r="L52" s="304"/>
      <c r="M52" s="304"/>
      <c r="N52" s="304"/>
      <c r="O52" s="304"/>
      <c r="P52" s="322"/>
    </row>
    <row r="53" spans="2:16" ht="18" customHeight="1">
      <c r="B53" s="893" t="str">
        <f>IFERROR(VLOOKUP(第2号様式!$L$2,様式リスト!$B$3:$BZ$8,Q53,0),"")</f>
        <v/>
      </c>
      <c r="C53" s="894"/>
      <c r="D53" s="895"/>
      <c r="E53" s="323"/>
      <c r="F53" s="326"/>
      <c r="G53" s="544"/>
      <c r="H53" s="544"/>
      <c r="I53" s="304"/>
      <c r="J53" s="304"/>
      <c r="K53" s="304"/>
      <c r="L53" s="304"/>
      <c r="M53" s="304"/>
      <c r="N53" s="304"/>
      <c r="O53" s="304"/>
      <c r="P53" s="322"/>
    </row>
    <row r="54" spans="2:16" ht="18" customHeight="1">
      <c r="B54" s="893" t="str">
        <f>IFERROR(VLOOKUP(第2号様式!$L$2,様式リスト!$B$3:$BZ$8,Q54,0),"")</f>
        <v/>
      </c>
      <c r="C54" s="894"/>
      <c r="D54" s="895"/>
      <c r="E54" s="323"/>
      <c r="F54" s="326"/>
      <c r="G54" s="544"/>
      <c r="H54" s="544"/>
      <c r="I54" s="304"/>
      <c r="J54" s="304"/>
      <c r="K54" s="304"/>
      <c r="L54" s="304"/>
      <c r="M54" s="304"/>
      <c r="N54" s="304"/>
      <c r="O54" s="304"/>
      <c r="P54" s="322"/>
    </row>
    <row r="55" spans="2:16" ht="18" customHeight="1">
      <c r="B55" s="893" t="str">
        <f>IFERROR(VLOOKUP(第2号様式!$L$2,様式リスト!$B$3:$BZ$8,Q55,0),"")</f>
        <v/>
      </c>
      <c r="C55" s="894"/>
      <c r="D55" s="895"/>
      <c r="E55" s="323"/>
      <c r="F55" s="326"/>
      <c r="G55" s="544"/>
      <c r="H55" s="544"/>
      <c r="I55" s="304"/>
      <c r="J55" s="304"/>
      <c r="K55" s="304"/>
      <c r="L55" s="304"/>
      <c r="M55" s="304"/>
      <c r="N55" s="304"/>
      <c r="O55" s="304"/>
      <c r="P55" s="322"/>
    </row>
    <row r="56" spans="2:16" ht="18" customHeight="1">
      <c r="B56" s="893" t="str">
        <f>IFERROR(VLOOKUP(第2号様式!$L$2,様式リスト!$B$3:$BZ$8,Q56,0),"")</f>
        <v/>
      </c>
      <c r="C56" s="894"/>
      <c r="D56" s="895"/>
      <c r="E56" s="323"/>
      <c r="F56" s="326"/>
      <c r="G56" s="544"/>
      <c r="H56" s="544"/>
      <c r="I56" s="304"/>
      <c r="J56" s="304"/>
      <c r="K56" s="304"/>
      <c r="L56" s="304"/>
      <c r="M56" s="304"/>
      <c r="N56" s="304"/>
      <c r="O56" s="304"/>
      <c r="P56" s="322"/>
    </row>
    <row r="57" spans="2:16" ht="18" customHeight="1">
      <c r="B57" s="893" t="str">
        <f>IFERROR(VLOOKUP(第2号様式!$L$2,様式リスト!$B$3:$BZ$8,Q57,0),"")</f>
        <v/>
      </c>
      <c r="C57" s="894"/>
      <c r="D57" s="895"/>
      <c r="E57" s="323"/>
      <c r="F57" s="326"/>
      <c r="G57" s="544"/>
      <c r="H57" s="544"/>
      <c r="I57" s="304"/>
      <c r="J57" s="304"/>
      <c r="K57" s="304"/>
      <c r="L57" s="304"/>
      <c r="M57" s="304"/>
      <c r="N57" s="304"/>
      <c r="O57" s="304"/>
      <c r="P57" s="322"/>
    </row>
    <row r="58" spans="2:16" ht="18" customHeight="1">
      <c r="B58" s="893" t="str">
        <f>IFERROR(VLOOKUP(第2号様式!$L$2,様式リスト!$B$3:$BZ$8,Q58,0),"")</f>
        <v/>
      </c>
      <c r="C58" s="894"/>
      <c r="D58" s="895"/>
      <c r="E58" s="323"/>
      <c r="F58" s="326"/>
      <c r="G58" s="544"/>
      <c r="H58" s="544"/>
      <c r="I58" s="304"/>
      <c r="J58" s="304"/>
      <c r="K58" s="304"/>
      <c r="L58" s="304"/>
      <c r="M58" s="304"/>
      <c r="N58" s="304"/>
      <c r="O58" s="304"/>
      <c r="P58" s="322"/>
    </row>
    <row r="59" spans="2:16" ht="18" customHeight="1">
      <c r="B59" s="893" t="str">
        <f>IFERROR(VLOOKUP(第2号様式!$L$2,様式リスト!$B$3:$BZ$8,Q59,0),"")</f>
        <v/>
      </c>
      <c r="C59" s="894"/>
      <c r="D59" s="895"/>
      <c r="E59" s="323"/>
      <c r="F59" s="326"/>
      <c r="G59" s="544"/>
      <c r="H59" s="544"/>
      <c r="I59" s="304"/>
      <c r="J59" s="304"/>
      <c r="K59" s="304"/>
      <c r="L59" s="304"/>
      <c r="M59" s="304"/>
      <c r="N59" s="304"/>
      <c r="O59" s="304"/>
      <c r="P59" s="322"/>
    </row>
    <row r="60" spans="2:16" ht="18" customHeight="1">
      <c r="B60" s="893" t="str">
        <f>IFERROR(VLOOKUP(第2号様式!$L$2,様式リスト!$B$3:$BZ$8,Q60,0),"")</f>
        <v/>
      </c>
      <c r="C60" s="894"/>
      <c r="D60" s="895"/>
      <c r="E60" s="323"/>
      <c r="F60" s="326"/>
      <c r="G60" s="544"/>
      <c r="H60" s="544"/>
      <c r="I60" s="304"/>
      <c r="J60" s="304"/>
      <c r="K60" s="304"/>
      <c r="L60" s="304"/>
      <c r="M60" s="304"/>
      <c r="N60" s="304"/>
      <c r="O60" s="304"/>
      <c r="P60" s="322"/>
    </row>
    <row r="61" spans="2:16" ht="18" customHeight="1">
      <c r="B61" s="893" t="str">
        <f>IFERROR(VLOOKUP(第2号様式!$L$2,様式リスト!$B$3:$BZ$8,Q61,0),"")</f>
        <v/>
      </c>
      <c r="C61" s="894"/>
      <c r="D61" s="895"/>
      <c r="E61" s="323"/>
      <c r="F61" s="326"/>
      <c r="G61" s="544"/>
      <c r="H61" s="544"/>
      <c r="I61" s="304"/>
      <c r="J61" s="304"/>
      <c r="K61" s="304"/>
      <c r="L61" s="304"/>
      <c r="M61" s="304"/>
      <c r="N61" s="304"/>
      <c r="O61" s="304"/>
      <c r="P61" s="322"/>
    </row>
    <row r="62" spans="2:16" ht="18" customHeight="1">
      <c r="B62" s="893" t="str">
        <f>IFERROR(VLOOKUP(第2号様式!$L$2,様式リスト!$B$3:$BZ$8,Q62,0),"")</f>
        <v/>
      </c>
      <c r="C62" s="894"/>
      <c r="D62" s="895"/>
      <c r="E62" s="323"/>
      <c r="F62" s="326"/>
      <c r="G62" s="544"/>
      <c r="H62" s="544"/>
      <c r="I62" s="304"/>
      <c r="J62" s="304"/>
      <c r="K62" s="304"/>
      <c r="L62" s="304"/>
      <c r="M62" s="304"/>
      <c r="N62" s="304"/>
      <c r="O62" s="304"/>
      <c r="P62" s="322"/>
    </row>
    <row r="63" spans="2:16" ht="18" customHeight="1">
      <c r="B63" s="893" t="str">
        <f>IFERROR(VLOOKUP(第2号様式!$L$2,様式リスト!$B$3:$BZ$8,Q63,0),"")</f>
        <v/>
      </c>
      <c r="C63" s="894"/>
      <c r="D63" s="895"/>
      <c r="E63" s="323"/>
      <c r="F63" s="326"/>
      <c r="G63" s="544"/>
      <c r="H63" s="544"/>
      <c r="I63" s="304"/>
      <c r="J63" s="304"/>
      <c r="K63" s="304"/>
      <c r="L63" s="304"/>
      <c r="M63" s="304"/>
      <c r="N63" s="304"/>
      <c r="O63" s="304"/>
      <c r="P63" s="322"/>
    </row>
    <row r="64" spans="2:16" ht="18" customHeight="1">
      <c r="B64" s="893" t="str">
        <f>IFERROR(VLOOKUP(第2号様式!$L$2,様式リスト!$B$3:$BZ$8,Q64,0),"")</f>
        <v/>
      </c>
      <c r="C64" s="894"/>
      <c r="D64" s="895"/>
      <c r="E64" s="323"/>
      <c r="F64" s="326"/>
      <c r="G64" s="544"/>
      <c r="H64" s="544"/>
      <c r="I64" s="304"/>
      <c r="J64" s="304"/>
      <c r="K64" s="304"/>
      <c r="L64" s="304"/>
      <c r="M64" s="304"/>
      <c r="N64" s="304"/>
      <c r="O64" s="304"/>
      <c r="P64" s="322"/>
    </row>
    <row r="65" spans="2:16" ht="18" customHeight="1">
      <c r="B65" s="893" t="str">
        <f>IFERROR(VLOOKUP(第2号様式!$L$2,様式リスト!$B$3:$BZ$8,Q65,0),"")</f>
        <v/>
      </c>
      <c r="C65" s="894"/>
      <c r="D65" s="895"/>
      <c r="E65" s="323"/>
      <c r="F65" s="326"/>
      <c r="G65" s="544"/>
      <c r="H65" s="544"/>
      <c r="I65" s="304"/>
      <c r="J65" s="304"/>
      <c r="K65" s="304"/>
      <c r="L65" s="304"/>
      <c r="M65" s="304"/>
      <c r="N65" s="304"/>
      <c r="O65" s="304"/>
      <c r="P65" s="322"/>
    </row>
    <row r="66" spans="2:16" ht="18" customHeight="1">
      <c r="B66" s="893" t="str">
        <f>IFERROR(VLOOKUP(第2号様式!$L$2,様式リスト!$B$3:$BZ$8,Q66,0),"")</f>
        <v/>
      </c>
      <c r="C66" s="894"/>
      <c r="D66" s="895"/>
      <c r="E66" s="323"/>
      <c r="F66" s="326"/>
      <c r="G66" s="544"/>
      <c r="H66" s="544"/>
      <c r="I66" s="304"/>
      <c r="J66" s="304"/>
      <c r="K66" s="304"/>
      <c r="L66" s="304"/>
      <c r="M66" s="304"/>
      <c r="N66" s="304"/>
      <c r="O66" s="304"/>
      <c r="P66" s="322"/>
    </row>
    <row r="67" spans="2:16" ht="18" customHeight="1">
      <c r="B67" s="893" t="str">
        <f>IFERROR(VLOOKUP(第2号様式!$L$2,様式リスト!$B$3:$BZ$8,Q67,0),"")</f>
        <v/>
      </c>
      <c r="C67" s="894"/>
      <c r="D67" s="895"/>
      <c r="E67" s="323"/>
      <c r="F67" s="326"/>
      <c r="G67" s="544"/>
      <c r="H67" s="544"/>
      <c r="I67" s="304"/>
      <c r="J67" s="304"/>
      <c r="K67" s="304"/>
      <c r="L67" s="304"/>
      <c r="M67" s="304"/>
      <c r="N67" s="304"/>
      <c r="O67" s="304"/>
      <c r="P67" s="322"/>
    </row>
    <row r="68" spans="2:16" ht="18" customHeight="1">
      <c r="B68" s="893" t="str">
        <f>IFERROR(VLOOKUP(第2号様式!$L$2,様式リスト!$B$3:$BZ$8,Q68,0),"")</f>
        <v/>
      </c>
      <c r="C68" s="894"/>
      <c r="D68" s="895"/>
      <c r="E68" s="323"/>
      <c r="F68" s="326"/>
      <c r="G68" s="544"/>
      <c r="H68" s="544"/>
      <c r="I68" s="304"/>
      <c r="J68" s="304"/>
      <c r="K68" s="304"/>
      <c r="L68" s="304"/>
      <c r="M68" s="304"/>
      <c r="N68" s="304"/>
      <c r="O68" s="304"/>
      <c r="P68" s="322"/>
    </row>
    <row r="69" spans="2:16" ht="18" customHeight="1">
      <c r="B69" s="893" t="str">
        <f>IFERROR(VLOOKUP(第2号様式!$L$2,様式リスト!$B$3:$BZ$8,Q69,0),"")</f>
        <v/>
      </c>
      <c r="C69" s="894"/>
      <c r="D69" s="895"/>
      <c r="E69" s="323"/>
      <c r="F69" s="326"/>
      <c r="G69" s="544"/>
      <c r="H69" s="544"/>
      <c r="I69" s="304"/>
      <c r="J69" s="304"/>
      <c r="K69" s="304"/>
      <c r="L69" s="304"/>
      <c r="M69" s="304"/>
      <c r="N69" s="304"/>
      <c r="O69" s="304"/>
      <c r="P69" s="322"/>
    </row>
    <row r="70" spans="2:16" ht="18" customHeight="1">
      <c r="B70" s="893" t="str">
        <f>IFERROR(VLOOKUP(第2号様式!$L$2,様式リスト!$B$3:$BZ$8,Q70,0),"")</f>
        <v/>
      </c>
      <c r="C70" s="894"/>
      <c r="D70" s="895"/>
      <c r="E70" s="323"/>
      <c r="F70" s="326"/>
      <c r="G70" s="544"/>
      <c r="H70" s="544"/>
      <c r="I70" s="304"/>
      <c r="J70" s="304"/>
      <c r="K70" s="304"/>
      <c r="L70" s="304"/>
      <c r="M70" s="304"/>
      <c r="N70" s="304"/>
      <c r="O70" s="304"/>
      <c r="P70" s="322"/>
    </row>
    <row r="71" spans="2:16" ht="18" customHeight="1">
      <c r="B71" s="893" t="str">
        <f>IFERROR(VLOOKUP(第2号様式!$L$2,様式リスト!$B$3:$BZ$8,Q71,0),"")</f>
        <v/>
      </c>
      <c r="C71" s="894"/>
      <c r="D71" s="895"/>
      <c r="E71" s="323"/>
      <c r="F71" s="326"/>
      <c r="G71" s="544"/>
      <c r="H71" s="544"/>
      <c r="I71" s="304"/>
      <c r="J71" s="304"/>
      <c r="K71" s="304"/>
      <c r="L71" s="304"/>
      <c r="M71" s="304"/>
      <c r="N71" s="304"/>
      <c r="O71" s="304"/>
      <c r="P71" s="322"/>
    </row>
    <row r="72" spans="2:16" ht="18" customHeight="1">
      <c r="B72" s="893" t="str">
        <f>IFERROR(VLOOKUP(第2号様式!$L$2,様式リスト!$B$3:$BZ$8,Q72,0),"")</f>
        <v/>
      </c>
      <c r="C72" s="894"/>
      <c r="D72" s="895"/>
      <c r="E72" s="323"/>
      <c r="F72" s="326"/>
      <c r="G72" s="544"/>
      <c r="H72" s="544"/>
      <c r="I72" s="304"/>
      <c r="J72" s="304"/>
      <c r="K72" s="304"/>
      <c r="L72" s="304"/>
      <c r="M72" s="304"/>
      <c r="N72" s="304"/>
      <c r="O72" s="304"/>
      <c r="P72" s="322"/>
    </row>
    <row r="73" spans="2:16" ht="18" customHeight="1">
      <c r="B73" s="893" t="str">
        <f>IFERROR(VLOOKUP(第2号様式!$L$2,様式リスト!$B$3:$BZ$8,Q73,0),"")</f>
        <v/>
      </c>
      <c r="C73" s="894"/>
      <c r="D73" s="895"/>
      <c r="E73" s="323"/>
      <c r="F73" s="326"/>
      <c r="G73" s="544"/>
      <c r="H73" s="544"/>
      <c r="I73" s="304"/>
      <c r="J73" s="304"/>
      <c r="K73" s="304"/>
      <c r="L73" s="304"/>
      <c r="M73" s="304"/>
      <c r="N73" s="304"/>
      <c r="O73" s="304"/>
      <c r="P73" s="322"/>
    </row>
    <row r="74" spans="2:16" ht="18" customHeight="1">
      <c r="B74" s="893" t="str">
        <f>IFERROR(VLOOKUP(第2号様式!$L$2,様式リスト!$B$3:$BZ$8,Q74,0),"")</f>
        <v/>
      </c>
      <c r="C74" s="894"/>
      <c r="D74" s="895"/>
      <c r="E74" s="323"/>
      <c r="F74" s="326"/>
      <c r="G74" s="544"/>
      <c r="H74" s="544"/>
      <c r="I74" s="304"/>
      <c r="J74" s="304"/>
      <c r="K74" s="304"/>
      <c r="L74" s="304"/>
      <c r="M74" s="304"/>
      <c r="N74" s="304"/>
      <c r="O74" s="304"/>
      <c r="P74" s="322"/>
    </row>
    <row r="75" spans="2:16" ht="18" customHeight="1">
      <c r="B75" s="893" t="str">
        <f>IFERROR(VLOOKUP(第2号様式!$L$2,様式リスト!$B$3:$BZ$8,Q75,0),"")</f>
        <v/>
      </c>
      <c r="C75" s="894"/>
      <c r="D75" s="895"/>
      <c r="E75" s="323"/>
      <c r="F75" s="326"/>
      <c r="G75" s="544"/>
      <c r="H75" s="544"/>
      <c r="I75" s="304"/>
      <c r="J75" s="304"/>
      <c r="K75" s="304"/>
      <c r="L75" s="304"/>
      <c r="M75" s="304"/>
      <c r="N75" s="304"/>
      <c r="O75" s="304"/>
      <c r="P75" s="322"/>
    </row>
    <row r="76" spans="2:16" ht="18" customHeight="1">
      <c r="B76" s="893" t="str">
        <f>IFERROR(VLOOKUP(第2号様式!$L$2,様式リスト!$B$3:$BZ$8,Q76,0),"")</f>
        <v/>
      </c>
      <c r="C76" s="894"/>
      <c r="D76" s="895"/>
      <c r="E76" s="323"/>
      <c r="F76" s="326"/>
      <c r="G76" s="544"/>
      <c r="H76" s="544"/>
      <c r="I76" s="304"/>
      <c r="J76" s="304"/>
      <c r="K76" s="304"/>
      <c r="L76" s="304"/>
      <c r="M76" s="304"/>
      <c r="N76" s="304"/>
      <c r="O76" s="304"/>
      <c r="P76" s="322"/>
    </row>
    <row r="77" spans="2:16" ht="18" customHeight="1">
      <c r="B77" s="893" t="str">
        <f>IFERROR(VLOOKUP(第2号様式!$L$2,様式リスト!$B$3:$BZ$8,Q77,0),"")</f>
        <v/>
      </c>
      <c r="C77" s="894"/>
      <c r="D77" s="895"/>
      <c r="E77" s="323"/>
      <c r="F77" s="326"/>
      <c r="G77" s="544"/>
      <c r="H77" s="544"/>
      <c r="I77" s="304"/>
      <c r="J77" s="304"/>
      <c r="K77" s="304"/>
      <c r="L77" s="304"/>
      <c r="M77" s="304"/>
      <c r="N77" s="304"/>
      <c r="O77" s="304"/>
      <c r="P77" s="322"/>
    </row>
    <row r="78" spans="2:16" ht="18" customHeight="1">
      <c r="B78" s="893" t="str">
        <f>IFERROR(VLOOKUP(第2号様式!$L$2,様式リスト!$B$3:$BZ$8,Q78,0),"")</f>
        <v/>
      </c>
      <c r="C78" s="894"/>
      <c r="D78" s="895"/>
      <c r="E78" s="323"/>
      <c r="F78" s="326"/>
      <c r="G78" s="544"/>
      <c r="H78" s="544"/>
      <c r="I78" s="304"/>
      <c r="J78" s="304"/>
      <c r="K78" s="304"/>
      <c r="L78" s="304"/>
      <c r="M78" s="304"/>
      <c r="N78" s="304"/>
      <c r="O78" s="304"/>
      <c r="P78" s="322"/>
    </row>
    <row r="79" spans="2:16" ht="18" customHeight="1">
      <c r="B79" s="893" t="str">
        <f>IFERROR(VLOOKUP(第2号様式!$L$2,様式リスト!$B$3:$BZ$8,Q79,0),"")</f>
        <v/>
      </c>
      <c r="C79" s="894"/>
      <c r="D79" s="895"/>
      <c r="E79" s="323"/>
      <c r="F79" s="326"/>
      <c r="G79" s="544"/>
      <c r="H79" s="544"/>
      <c r="I79" s="304"/>
      <c r="J79" s="304"/>
      <c r="K79" s="304"/>
      <c r="L79" s="304"/>
      <c r="M79" s="304"/>
      <c r="N79" s="304"/>
      <c r="O79" s="304"/>
      <c r="P79" s="322"/>
    </row>
    <row r="80" spans="2:16" ht="18" customHeight="1">
      <c r="B80" s="893" t="str">
        <f>IFERROR(VLOOKUP(第2号様式!$L$2,様式リスト!$B$3:$BZ$8,Q80,0),"")</f>
        <v/>
      </c>
      <c r="C80" s="894"/>
      <c r="D80" s="895"/>
      <c r="E80" s="323"/>
      <c r="F80" s="326"/>
      <c r="G80" s="544"/>
      <c r="H80" s="544"/>
      <c r="I80" s="304"/>
      <c r="J80" s="304"/>
      <c r="K80" s="304"/>
      <c r="L80" s="304"/>
      <c r="M80" s="304"/>
      <c r="N80" s="304"/>
      <c r="O80" s="304"/>
      <c r="P80" s="322"/>
    </row>
    <row r="81" spans="2:16" ht="18" customHeight="1">
      <c r="B81" s="893" t="str">
        <f>IFERROR(VLOOKUP(第2号様式!$L$2,様式リスト!$B$3:$BZ$8,Q81,0),"")</f>
        <v/>
      </c>
      <c r="C81" s="894"/>
      <c r="D81" s="895"/>
      <c r="E81" s="323"/>
      <c r="F81" s="326"/>
      <c r="G81" s="544"/>
      <c r="H81" s="544"/>
      <c r="I81" s="304"/>
      <c r="J81" s="304"/>
      <c r="K81" s="304"/>
      <c r="L81" s="304"/>
      <c r="M81" s="304"/>
      <c r="N81" s="304"/>
      <c r="O81" s="304"/>
      <c r="P81" s="322"/>
    </row>
    <row r="82" spans="2:16" ht="18" customHeight="1">
      <c r="B82" s="893" t="str">
        <f>IFERROR(VLOOKUP(第2号様式!$L$2,様式リスト!$B$3:$BZ$8,Q82,0),"")</f>
        <v/>
      </c>
      <c r="C82" s="894"/>
      <c r="D82" s="895"/>
      <c r="E82" s="323"/>
      <c r="F82" s="326"/>
      <c r="G82" s="544"/>
      <c r="H82" s="544"/>
      <c r="I82" s="304"/>
      <c r="J82" s="304"/>
      <c r="K82" s="304"/>
      <c r="L82" s="304"/>
      <c r="M82" s="304"/>
      <c r="N82" s="304"/>
      <c r="O82" s="304"/>
      <c r="P82" s="322"/>
    </row>
    <row r="83" spans="2:16" ht="18" customHeight="1">
      <c r="B83" s="893" t="str">
        <f>IFERROR(VLOOKUP(第2号様式!$L$2,様式リスト!$B$3:$BZ$8,Q83,0),"")</f>
        <v/>
      </c>
      <c r="C83" s="894"/>
      <c r="D83" s="895"/>
      <c r="E83" s="323"/>
      <c r="F83" s="326"/>
      <c r="G83" s="544"/>
      <c r="H83" s="544"/>
      <c r="I83" s="304"/>
      <c r="J83" s="304"/>
      <c r="K83" s="304"/>
      <c r="L83" s="304"/>
      <c r="M83" s="304"/>
      <c r="N83" s="304"/>
      <c r="O83" s="304"/>
      <c r="P83" s="322"/>
    </row>
    <row r="84" spans="2:16" ht="18" customHeight="1">
      <c r="B84" s="893" t="str">
        <f>IFERROR(VLOOKUP(第2号様式!$L$2,様式リスト!$B$3:$BZ$8,Q84,0),"")</f>
        <v/>
      </c>
      <c r="C84" s="894"/>
      <c r="D84" s="895"/>
      <c r="E84" s="323"/>
      <c r="F84" s="326"/>
      <c r="G84" s="544"/>
      <c r="H84" s="544"/>
      <c r="I84" s="304"/>
      <c r="J84" s="304"/>
      <c r="K84" s="304"/>
      <c r="L84" s="304"/>
      <c r="M84" s="304"/>
      <c r="N84" s="304"/>
      <c r="O84" s="304"/>
      <c r="P84" s="322"/>
    </row>
    <row r="85" spans="2:16" ht="18" customHeight="1">
      <c r="B85" s="893" t="str">
        <f>IFERROR(VLOOKUP(第2号様式!$L$2,様式リスト!$B$3:$BZ$8,Q85,0),"")</f>
        <v/>
      </c>
      <c r="C85" s="894"/>
      <c r="D85" s="895"/>
      <c r="E85" s="323"/>
      <c r="F85" s="326"/>
      <c r="G85" s="544"/>
      <c r="H85" s="544"/>
      <c r="I85" s="304"/>
      <c r="J85" s="304"/>
      <c r="K85" s="304"/>
      <c r="L85" s="304"/>
      <c r="M85" s="304"/>
      <c r="N85" s="304"/>
      <c r="O85" s="304"/>
      <c r="P85" s="322"/>
    </row>
    <row r="86" spans="2:16" ht="18" customHeight="1">
      <c r="B86" s="893" t="str">
        <f>IFERROR(VLOOKUP(第2号様式!$L$2,様式リスト!$B$3:$BZ$8,Q86,0),"")</f>
        <v/>
      </c>
      <c r="C86" s="894"/>
      <c r="D86" s="895"/>
      <c r="E86" s="323"/>
      <c r="F86" s="326"/>
      <c r="G86" s="544"/>
      <c r="H86" s="544"/>
      <c r="I86" s="304"/>
      <c r="J86" s="304"/>
      <c r="K86" s="304"/>
      <c r="L86" s="304"/>
      <c r="M86" s="304"/>
      <c r="N86" s="304"/>
      <c r="O86" s="304"/>
      <c r="P86" s="322"/>
    </row>
    <row r="87" spans="2:16" ht="18" customHeight="1">
      <c r="B87" s="893" t="str">
        <f>IFERROR(VLOOKUP(第2号様式!$L$2,様式リスト!$B$3:$BZ$8,Q87,0),"")</f>
        <v/>
      </c>
      <c r="C87" s="894"/>
      <c r="D87" s="895"/>
      <c r="E87" s="323"/>
      <c r="F87" s="326"/>
      <c r="G87" s="544"/>
      <c r="H87" s="544"/>
      <c r="I87" s="304"/>
      <c r="J87" s="304"/>
      <c r="K87" s="304"/>
      <c r="L87" s="304"/>
      <c r="M87" s="304"/>
      <c r="N87" s="304"/>
      <c r="O87" s="304"/>
      <c r="P87" s="322"/>
    </row>
    <row r="88" spans="2:16" ht="18" customHeight="1">
      <c r="B88" s="893" t="str">
        <f>IFERROR(VLOOKUP(第2号様式!$L$2,様式リスト!$B$3:$BZ$8,Q88,0),"")</f>
        <v/>
      </c>
      <c r="C88" s="894"/>
      <c r="D88" s="895"/>
      <c r="E88" s="323"/>
      <c r="F88" s="326"/>
      <c r="G88" s="544"/>
      <c r="H88" s="544"/>
      <c r="I88" s="304"/>
      <c r="J88" s="304"/>
      <c r="K88" s="304"/>
      <c r="L88" s="304"/>
      <c r="M88" s="304"/>
      <c r="N88" s="304"/>
      <c r="O88" s="304"/>
      <c r="P88" s="322"/>
    </row>
    <row r="89" spans="2:16" ht="18" customHeight="1">
      <c r="B89" s="893" t="str">
        <f>IFERROR(VLOOKUP(第2号様式!$L$2,様式リスト!$B$3:$BZ$8,Q89,0),"")</f>
        <v/>
      </c>
      <c r="C89" s="894"/>
      <c r="D89" s="895"/>
      <c r="E89" s="323"/>
      <c r="F89" s="326"/>
      <c r="G89" s="544"/>
      <c r="H89" s="544"/>
      <c r="I89" s="304"/>
      <c r="J89" s="304"/>
      <c r="K89" s="304"/>
      <c r="L89" s="304"/>
      <c r="M89" s="304"/>
      <c r="N89" s="304"/>
      <c r="O89" s="304"/>
      <c r="P89" s="322"/>
    </row>
    <row r="90" spans="2:16" ht="18" customHeight="1">
      <c r="B90" s="893" t="str">
        <f>IFERROR(VLOOKUP(第2号様式!$L$2,様式リスト!$B$3:$BZ$8,Q90,0),"")</f>
        <v/>
      </c>
      <c r="C90" s="894"/>
      <c r="D90" s="895"/>
      <c r="E90" s="323"/>
      <c r="F90" s="326"/>
      <c r="G90" s="544"/>
      <c r="H90" s="544"/>
      <c r="I90" s="549"/>
      <c r="J90" s="304"/>
      <c r="K90" s="304"/>
      <c r="L90" s="304"/>
      <c r="M90" s="304"/>
      <c r="N90" s="304"/>
      <c r="O90" s="304"/>
      <c r="P90" s="322"/>
    </row>
    <row r="91" spans="2:16" ht="23.25" customHeight="1">
      <c r="B91" s="884" t="s">
        <v>181</v>
      </c>
      <c r="C91" s="885"/>
      <c r="D91" s="886"/>
      <c r="E91" s="327"/>
      <c r="F91" s="506">
        <f>SUM(F19:F90)</f>
        <v>0</v>
      </c>
      <c r="G91" s="545"/>
      <c r="H91" s="545"/>
      <c r="I91" s="329"/>
      <c r="J91" s="329"/>
      <c r="K91" s="329"/>
      <c r="L91" s="329"/>
      <c r="M91" s="329"/>
      <c r="N91" s="329"/>
      <c r="O91" s="329"/>
      <c r="P91" s="328"/>
    </row>
    <row r="92" spans="2:16" ht="19.5" customHeight="1"/>
    <row r="93" spans="2:16">
      <c r="B93" s="306" t="s">
        <v>182</v>
      </c>
    </row>
    <row r="95" spans="2:16" ht="19.5" customHeight="1"/>
  </sheetData>
  <sheetProtection formatCells="0" formatColumns="0" formatRows="0" insertColumns="0" insertRows="0" insertHyperlinks="0" deleteColumns="0" deleteRows="0" sort="0" autoFilter="0" pivotTables="0"/>
  <mergeCells count="91">
    <mergeCell ref="G9:I9"/>
    <mergeCell ref="G17:P17"/>
    <mergeCell ref="B3:P3"/>
    <mergeCell ref="C6:C8"/>
    <mergeCell ref="E6:E8"/>
    <mergeCell ref="J6:J8"/>
    <mergeCell ref="K6:K8"/>
    <mergeCell ref="L6:L8"/>
    <mergeCell ref="O6:O8"/>
    <mergeCell ref="P6:P8"/>
    <mergeCell ref="G6:I8"/>
    <mergeCell ref="M6:M8"/>
    <mergeCell ref="N6:N8"/>
    <mergeCell ref="B24:D24"/>
    <mergeCell ref="O12:O13"/>
    <mergeCell ref="P12:P13"/>
    <mergeCell ref="B17:D17"/>
    <mergeCell ref="E17:F17"/>
    <mergeCell ref="B18:D18"/>
    <mergeCell ref="B19:D19"/>
    <mergeCell ref="B20:D20"/>
    <mergeCell ref="B21:D21"/>
    <mergeCell ref="B22:D22"/>
    <mergeCell ref="B23:D23"/>
    <mergeCell ref="B36:D36"/>
    <mergeCell ref="B25:D25"/>
    <mergeCell ref="B26:D26"/>
    <mergeCell ref="B27:D27"/>
    <mergeCell ref="B28:D28"/>
    <mergeCell ref="B29:D29"/>
    <mergeCell ref="B30:D30"/>
    <mergeCell ref="B31:D31"/>
    <mergeCell ref="B32:D32"/>
    <mergeCell ref="B33:D33"/>
    <mergeCell ref="B34:D34"/>
    <mergeCell ref="B35:D35"/>
    <mergeCell ref="B48:D48"/>
    <mergeCell ref="B37:D37"/>
    <mergeCell ref="B38:D38"/>
    <mergeCell ref="B39:D39"/>
    <mergeCell ref="B40:D40"/>
    <mergeCell ref="B41:D41"/>
    <mergeCell ref="B42:D42"/>
    <mergeCell ref="B43:D43"/>
    <mergeCell ref="B44:D44"/>
    <mergeCell ref="B45:D45"/>
    <mergeCell ref="B46:D46"/>
    <mergeCell ref="B47:D47"/>
    <mergeCell ref="B60:D60"/>
    <mergeCell ref="B49:D49"/>
    <mergeCell ref="B50:D50"/>
    <mergeCell ref="B51:D51"/>
    <mergeCell ref="B52:D52"/>
    <mergeCell ref="B53:D53"/>
    <mergeCell ref="B54:D54"/>
    <mergeCell ref="B55:D55"/>
    <mergeCell ref="B56:D56"/>
    <mergeCell ref="B57:D57"/>
    <mergeCell ref="B58:D58"/>
    <mergeCell ref="B59:D59"/>
    <mergeCell ref="B72:D72"/>
    <mergeCell ref="B61:D61"/>
    <mergeCell ref="B62:D62"/>
    <mergeCell ref="B63:D63"/>
    <mergeCell ref="B64:D64"/>
    <mergeCell ref="B65:D65"/>
    <mergeCell ref="B66:D66"/>
    <mergeCell ref="B67:D67"/>
    <mergeCell ref="B68:D68"/>
    <mergeCell ref="B69:D69"/>
    <mergeCell ref="B70:D70"/>
    <mergeCell ref="B71:D71"/>
    <mergeCell ref="B84:D84"/>
    <mergeCell ref="B73:D73"/>
    <mergeCell ref="B74:D74"/>
    <mergeCell ref="B75:D75"/>
    <mergeCell ref="B76:D76"/>
    <mergeCell ref="B77:D77"/>
    <mergeCell ref="B78:D78"/>
    <mergeCell ref="B79:D79"/>
    <mergeCell ref="B80:D80"/>
    <mergeCell ref="B81:D81"/>
    <mergeCell ref="B82:D82"/>
    <mergeCell ref="B83:D83"/>
    <mergeCell ref="B91:D91"/>
    <mergeCell ref="B85:D85"/>
    <mergeCell ref="B86:D86"/>
    <mergeCell ref="B87:D87"/>
    <mergeCell ref="B88:D88"/>
    <mergeCell ref="B89:D89"/>
    <mergeCell ref="B90:D90"/>
  </mergeCells>
  <phoneticPr fontId="4"/>
  <conditionalFormatting sqref="H12">
    <cfRule type="expression" dxfId="150" priority="1">
      <formula>IF(B12="第三者評価受審経費",TRUE,FALSE)</formula>
    </cfRule>
  </conditionalFormatting>
  <dataValidations count="1">
    <dataValidation type="custom" allowBlank="1" showInputMessage="1" showErrorMessage="1" sqref="H12" xr:uid="{5A9CD5F5-7215-47B4-862D-E4DE16E7656A}">
      <formula1>IF(B12="第三者評価受審経費",FALSE,TRUE)</formula1>
    </dataValidation>
  </dataValidations>
  <printOptions horizontalCentered="1"/>
  <pageMargins left="0.62992125984251968" right="0.59055118110236227" top="0.59055118110236227" bottom="0.59055118110236227" header="0.51181102362204722" footer="0.51181102362204722"/>
  <pageSetup paperSize="9" scale="2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tabColor rgb="FF00B0F0"/>
    <pageSetUpPr fitToPage="1"/>
  </sheetPr>
  <dimension ref="A1:AA45"/>
  <sheetViews>
    <sheetView view="pageBreakPreview" topLeftCell="A21" zoomScale="85" zoomScaleNormal="55" zoomScaleSheetLayoutView="85" workbookViewId="0">
      <selection activeCell="D36" sqref="D36"/>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961" t="s">
        <v>223</v>
      </c>
      <c r="B1" s="962"/>
      <c r="C1" s="961"/>
      <c r="D1" s="961"/>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143"/>
      <c r="C4" s="143"/>
      <c r="D4" s="143"/>
      <c r="E4" s="143"/>
      <c r="F4" s="143"/>
      <c r="G4" s="143"/>
      <c r="H4" s="143"/>
      <c r="I4" s="143"/>
      <c r="J4" s="143"/>
      <c r="K4" s="143"/>
      <c r="L4" s="143"/>
      <c r="M4" s="143"/>
      <c r="N4" s="143"/>
      <c r="O4" s="143"/>
      <c r="P4" s="143"/>
      <c r="Q4" s="216"/>
      <c r="R4" s="217"/>
      <c r="S4" s="217"/>
      <c r="T4" s="216"/>
      <c r="U4" s="216"/>
      <c r="V4" s="216"/>
      <c r="W4" s="216"/>
      <c r="X4" s="216"/>
      <c r="Y4" s="216"/>
      <c r="Z4" s="216"/>
      <c r="AA4" s="216"/>
    </row>
    <row r="5" spans="1:27" ht="20.100000000000001" customHeight="1">
      <c r="A5" s="923" t="s">
        <v>225</v>
      </c>
      <c r="B5" s="924"/>
      <c r="C5" s="925"/>
      <c r="D5" s="963" t="s">
        <v>226</v>
      </c>
      <c r="E5" s="964"/>
      <c r="F5" s="933" t="s">
        <v>227</v>
      </c>
      <c r="G5" s="933"/>
      <c r="H5" s="933"/>
      <c r="I5" s="933"/>
      <c r="J5" s="933"/>
      <c r="K5" s="933"/>
      <c r="L5" s="933"/>
      <c r="M5" s="933"/>
      <c r="N5" s="143"/>
      <c r="O5" s="143"/>
      <c r="P5" s="143"/>
      <c r="Q5" s="216"/>
      <c r="R5" s="217"/>
      <c r="S5" s="217"/>
      <c r="T5" s="216"/>
      <c r="U5" s="216"/>
      <c r="V5" s="216"/>
      <c r="W5" s="216"/>
      <c r="X5" s="216"/>
      <c r="Y5" s="216"/>
      <c r="Z5" s="216"/>
      <c r="AA5" s="216"/>
    </row>
    <row r="6" spans="1:27" ht="20.100000000000001" customHeight="1">
      <c r="A6" s="926"/>
      <c r="B6" s="927"/>
      <c r="C6" s="928"/>
      <c r="D6" s="965"/>
      <c r="E6" s="966"/>
      <c r="F6" s="934" t="s">
        <v>228</v>
      </c>
      <c r="G6" s="934"/>
      <c r="H6" s="934"/>
      <c r="I6" s="934"/>
      <c r="J6" s="934" t="s">
        <v>229</v>
      </c>
      <c r="K6" s="934"/>
      <c r="L6" s="934"/>
      <c r="M6" s="934"/>
      <c r="N6" s="143"/>
      <c r="O6" s="143"/>
      <c r="P6" s="143"/>
      <c r="Q6" s="216"/>
      <c r="R6" s="217"/>
      <c r="S6" s="217"/>
      <c r="T6" s="216"/>
      <c r="U6" s="216"/>
      <c r="V6" s="216"/>
      <c r="W6" s="216"/>
      <c r="X6" s="216"/>
      <c r="Y6" s="216"/>
      <c r="Z6" s="216"/>
      <c r="AA6" s="216"/>
    </row>
    <row r="7" spans="1:27" ht="20.100000000000001" customHeight="1">
      <c r="A7" s="929"/>
      <c r="B7" s="930"/>
      <c r="C7" s="931"/>
      <c r="D7" s="218" t="s">
        <v>230</v>
      </c>
      <c r="E7" s="219" t="s">
        <v>231</v>
      </c>
      <c r="F7" s="220" t="s">
        <v>232</v>
      </c>
      <c r="G7" s="220" t="s">
        <v>233</v>
      </c>
      <c r="H7" s="220" t="s">
        <v>234</v>
      </c>
      <c r="I7" s="220" t="s">
        <v>235</v>
      </c>
      <c r="J7" s="220" t="s">
        <v>232</v>
      </c>
      <c r="K7" s="220" t="s">
        <v>233</v>
      </c>
      <c r="L7" s="220" t="s">
        <v>234</v>
      </c>
      <c r="M7" s="220" t="s">
        <v>235</v>
      </c>
      <c r="N7" s="143"/>
      <c r="O7" s="143"/>
      <c r="P7" s="143"/>
      <c r="Q7" s="216"/>
      <c r="R7" s="217"/>
      <c r="S7" s="217"/>
      <c r="T7" s="216"/>
      <c r="U7" s="216"/>
      <c r="V7" s="216"/>
      <c r="W7" s="216"/>
      <c r="X7" s="216"/>
      <c r="Y7" s="216"/>
      <c r="Z7" s="216"/>
      <c r="AA7" s="216"/>
    </row>
    <row r="8" spans="1:27" ht="24.9" customHeight="1">
      <c r="A8" s="935" t="s">
        <v>236</v>
      </c>
      <c r="B8" s="221" t="s">
        <v>237</v>
      </c>
      <c r="C8" s="559">
        <f>SUM(D8:E8)</f>
        <v>0</v>
      </c>
      <c r="D8" s="560"/>
      <c r="E8" s="561"/>
      <c r="F8" s="98" t="s">
        <v>238</v>
      </c>
      <c r="G8" s="98" t="s">
        <v>239</v>
      </c>
      <c r="H8" s="98" t="s">
        <v>240</v>
      </c>
      <c r="I8" s="98" t="s">
        <v>241</v>
      </c>
      <c r="J8" s="98" t="s">
        <v>242</v>
      </c>
      <c r="K8" s="98" t="s">
        <v>243</v>
      </c>
      <c r="L8" s="98" t="s">
        <v>244</v>
      </c>
      <c r="M8" s="98" t="s">
        <v>170</v>
      </c>
      <c r="N8" s="143"/>
      <c r="O8" s="143"/>
      <c r="P8" s="143"/>
      <c r="Q8" s="217"/>
      <c r="R8" s="217"/>
      <c r="S8" s="217"/>
      <c r="T8" s="216"/>
      <c r="U8" s="216"/>
      <c r="V8" s="216"/>
      <c r="W8" s="216"/>
      <c r="X8" s="216"/>
      <c r="Y8" s="216"/>
      <c r="Z8" s="216"/>
      <c r="AA8" s="216"/>
    </row>
    <row r="9" spans="1:27" ht="24.9" customHeight="1">
      <c r="A9" s="937"/>
      <c r="B9" s="221" t="s">
        <v>245</v>
      </c>
      <c r="C9" s="562">
        <f>SUM(D9:E9)</f>
        <v>0</v>
      </c>
      <c r="D9" s="563"/>
      <c r="E9" s="563"/>
      <c r="F9" s="564"/>
      <c r="G9" s="564"/>
      <c r="H9" s="564"/>
      <c r="I9" s="564"/>
      <c r="J9" s="564"/>
      <c r="K9" s="564"/>
      <c r="L9" s="564"/>
      <c r="M9" s="564"/>
      <c r="R9" s="222"/>
      <c r="T9" s="217"/>
      <c r="U9" s="217"/>
      <c r="V9" s="217"/>
      <c r="W9" s="217"/>
      <c r="X9" s="217"/>
      <c r="Y9" s="217"/>
      <c r="Z9" s="217"/>
      <c r="AA9" s="217"/>
    </row>
    <row r="10" spans="1:27" ht="24.9" customHeight="1">
      <c r="A10" s="108"/>
      <c r="B10" s="108"/>
      <c r="C10" s="144"/>
      <c r="D10" s="144"/>
      <c r="E10" s="108"/>
      <c r="F10" s="108"/>
      <c r="G10" s="108"/>
      <c r="H10" s="108"/>
      <c r="I10" s="108"/>
      <c r="J10" s="108"/>
      <c r="K10" s="108"/>
      <c r="L10" s="108"/>
      <c r="M10" s="108"/>
      <c r="N10" s="108"/>
      <c r="O10" s="108"/>
      <c r="P10" s="108"/>
      <c r="Q10" s="108"/>
      <c r="R10" s="224"/>
      <c r="S10" s="224"/>
      <c r="T10" s="225"/>
      <c r="U10" s="225"/>
      <c r="V10" s="225"/>
      <c r="W10" s="225"/>
      <c r="X10" s="225"/>
      <c r="Y10" s="225"/>
      <c r="Z10" s="225"/>
      <c r="AA10" s="225"/>
    </row>
    <row r="11" spans="1:27" ht="24.9" customHeight="1">
      <c r="A11" s="108"/>
      <c r="B11" s="108"/>
      <c r="C11" s="144"/>
      <c r="D11" s="922" t="s">
        <v>246</v>
      </c>
      <c r="E11" s="922"/>
      <c r="F11" s="922"/>
      <c r="G11" s="922"/>
      <c r="H11" s="922" t="s">
        <v>247</v>
      </c>
      <c r="I11" s="922"/>
      <c r="J11" s="922"/>
      <c r="K11" s="922"/>
      <c r="L11" s="108"/>
      <c r="M11" s="108"/>
      <c r="N11" s="108"/>
      <c r="O11" s="108"/>
      <c r="P11" s="108"/>
      <c r="Q11" s="108"/>
      <c r="R11" s="224"/>
      <c r="S11" s="224"/>
      <c r="T11" s="225"/>
      <c r="U11" s="225"/>
      <c r="V11" s="225"/>
      <c r="W11" s="225"/>
      <c r="X11" s="225"/>
      <c r="Y11" s="225"/>
      <c r="Z11" s="225"/>
      <c r="AA11" s="225"/>
    </row>
    <row r="12" spans="1:27" ht="24.9" customHeight="1">
      <c r="A12" s="949" t="s">
        <v>225</v>
      </c>
      <c r="B12" s="944" t="s">
        <v>248</v>
      </c>
      <c r="C12" s="918"/>
      <c r="D12" s="226" t="s">
        <v>166</v>
      </c>
      <c r="E12" s="907">
        <f>I9</f>
        <v>0</v>
      </c>
      <c r="F12" s="907"/>
      <c r="G12" s="227" t="s">
        <v>249</v>
      </c>
      <c r="H12" s="228" t="s">
        <v>250</v>
      </c>
      <c r="I12" s="907">
        <f>M9</f>
        <v>0</v>
      </c>
      <c r="J12" s="907"/>
      <c r="K12" s="227" t="s">
        <v>249</v>
      </c>
      <c r="L12" s="108"/>
      <c r="M12" s="108"/>
      <c r="N12" s="108"/>
      <c r="O12" s="108"/>
      <c r="P12" s="108"/>
      <c r="Q12" s="108"/>
      <c r="R12" s="224"/>
      <c r="S12" s="224"/>
      <c r="T12" s="144"/>
      <c r="U12" s="144"/>
      <c r="V12" s="144"/>
      <c r="W12" s="144"/>
      <c r="X12" s="144"/>
      <c r="Y12" s="144"/>
      <c r="Z12" s="144"/>
      <c r="AA12" s="144"/>
    </row>
    <row r="13" spans="1:27" ht="24.9" customHeight="1">
      <c r="A13" s="960"/>
      <c r="B13" s="949" t="s">
        <v>251</v>
      </c>
      <c r="C13" s="909"/>
      <c r="D13" s="951" t="s">
        <v>171</v>
      </c>
      <c r="E13" s="904" t="s">
        <v>252</v>
      </c>
      <c r="F13" s="904"/>
      <c r="G13" s="905"/>
      <c r="H13" s="948" t="s">
        <v>172</v>
      </c>
      <c r="I13" s="904" t="s">
        <v>253</v>
      </c>
      <c r="J13" s="904"/>
      <c r="K13" s="905"/>
      <c r="L13" s="229"/>
      <c r="M13" s="229"/>
      <c r="N13" s="229"/>
      <c r="O13" s="229"/>
      <c r="P13" s="229"/>
      <c r="Q13" s="230"/>
      <c r="R13" s="231"/>
      <c r="S13" s="231"/>
      <c r="T13" s="229"/>
      <c r="U13" s="229"/>
      <c r="V13" s="229"/>
      <c r="W13" s="229"/>
      <c r="X13" s="229"/>
      <c r="Y13" s="229"/>
      <c r="Z13" s="229"/>
      <c r="AA13" s="229"/>
    </row>
    <row r="14" spans="1:27" ht="24.9" customHeight="1">
      <c r="A14" s="950"/>
      <c r="B14" s="950"/>
      <c r="C14" s="911"/>
      <c r="D14" s="913"/>
      <c r="E14" s="906">
        <f>F9+(G9*2)+(H9*3)</f>
        <v>0</v>
      </c>
      <c r="F14" s="906"/>
      <c r="G14" s="232" t="s">
        <v>254</v>
      </c>
      <c r="H14" s="903"/>
      <c r="I14" s="906">
        <f>J9+(K9*2)+(L9*3)</f>
        <v>0</v>
      </c>
      <c r="J14" s="906"/>
      <c r="K14" s="232" t="s">
        <v>254</v>
      </c>
      <c r="L14" s="44"/>
      <c r="M14" s="44"/>
      <c r="N14" s="44"/>
      <c r="O14" s="44"/>
      <c r="P14" s="44"/>
      <c r="Q14" s="233"/>
      <c r="R14" s="234"/>
      <c r="S14" s="234"/>
      <c r="T14" s="108"/>
      <c r="U14" s="108"/>
      <c r="V14" s="108"/>
      <c r="W14" s="108"/>
      <c r="X14" s="108"/>
      <c r="Y14" s="108"/>
      <c r="Z14" s="957"/>
      <c r="AA14" s="957"/>
    </row>
    <row r="15" spans="1:27" ht="21.75" customHeight="1">
      <c r="A15" s="108"/>
      <c r="B15" s="144"/>
      <c r="C15" s="144"/>
      <c r="D15" s="44"/>
      <c r="E15" s="44"/>
      <c r="F15" s="959"/>
      <c r="G15" s="959"/>
      <c r="H15" s="44"/>
      <c r="I15" s="44"/>
      <c r="J15" s="959"/>
      <c r="K15" s="959"/>
      <c r="L15" s="44"/>
      <c r="M15" s="44"/>
      <c r="N15" s="44"/>
      <c r="O15" s="44"/>
      <c r="P15" s="44"/>
      <c r="Q15" s="233"/>
      <c r="R15" s="234"/>
      <c r="S15" s="234"/>
      <c r="T15" s="108"/>
      <c r="U15" s="108"/>
      <c r="V15" s="108"/>
      <c r="W15" s="108"/>
      <c r="X15" s="108"/>
      <c r="Y15" s="108"/>
      <c r="Z15" s="957"/>
      <c r="AA15" s="957"/>
    </row>
    <row r="16" spans="1:27" ht="24.9" customHeight="1">
      <c r="A16" s="120" t="s">
        <v>255</v>
      </c>
      <c r="B16" s="144"/>
      <c r="C16" s="144"/>
      <c r="D16" s="235"/>
      <c r="E16" s="44"/>
      <c r="F16" s="44"/>
      <c r="G16" s="44"/>
      <c r="H16" s="44"/>
      <c r="I16" s="44"/>
      <c r="J16" s="44"/>
      <c r="K16" s="44"/>
      <c r="L16" s="44"/>
      <c r="M16" s="44"/>
      <c r="N16" s="44"/>
      <c r="O16" s="44"/>
      <c r="P16" s="44"/>
      <c r="Q16" s="233"/>
      <c r="R16" s="234"/>
      <c r="S16" s="234"/>
      <c r="T16" s="108"/>
      <c r="U16" s="108"/>
      <c r="V16" s="108"/>
      <c r="W16" s="108"/>
      <c r="X16" s="108"/>
      <c r="Y16" s="108"/>
      <c r="Z16" s="108"/>
      <c r="AA16" s="108"/>
    </row>
    <row r="17" spans="1:27" ht="10.5" customHeight="1">
      <c r="A17" s="44"/>
      <c r="B17" s="144"/>
      <c r="C17" s="144"/>
      <c r="D17" s="235"/>
      <c r="E17" s="44"/>
      <c r="F17" s="44"/>
      <c r="G17" s="44"/>
      <c r="H17" s="44"/>
      <c r="I17" s="44"/>
      <c r="J17" s="44"/>
      <c r="K17" s="44"/>
      <c r="L17" s="44"/>
      <c r="M17" s="44"/>
      <c r="N17" s="44"/>
      <c r="O17" s="44"/>
      <c r="P17" s="44"/>
      <c r="Q17" s="233"/>
      <c r="R17" s="234"/>
      <c r="S17" s="234"/>
      <c r="T17" s="108"/>
      <c r="U17" s="108"/>
      <c r="V17" s="108"/>
      <c r="W17" s="108"/>
      <c r="X17" s="108"/>
      <c r="Y17" s="108"/>
      <c r="Z17" s="957"/>
      <c r="AA17" s="957"/>
    </row>
    <row r="18" spans="1:27" ht="20.100000000000001" customHeight="1">
      <c r="A18" s="958" t="s">
        <v>256</v>
      </c>
      <c r="B18" s="924"/>
      <c r="C18" s="925"/>
      <c r="D18" s="932" t="s">
        <v>226</v>
      </c>
      <c r="E18" s="932"/>
      <c r="F18" s="933" t="s">
        <v>227</v>
      </c>
      <c r="G18" s="933"/>
      <c r="H18" s="933"/>
      <c r="I18" s="933"/>
      <c r="J18" s="933"/>
      <c r="K18" s="933"/>
      <c r="L18" s="933"/>
      <c r="M18" s="933"/>
      <c r="N18" s="44"/>
      <c r="O18" s="44"/>
      <c r="P18" s="44"/>
      <c r="Q18" s="233"/>
      <c r="R18" s="234"/>
      <c r="S18" s="234"/>
      <c r="T18" s="108"/>
      <c r="U18" s="108"/>
      <c r="V18" s="108"/>
      <c r="W18" s="108"/>
      <c r="X18" s="108"/>
      <c r="Y18" s="108"/>
      <c r="Z18" s="957"/>
      <c r="AA18" s="957"/>
    </row>
    <row r="19" spans="1:27" ht="20.100000000000001" customHeight="1">
      <c r="A19" s="926"/>
      <c r="B19" s="927"/>
      <c r="C19" s="928"/>
      <c r="D19" s="932"/>
      <c r="E19" s="932"/>
      <c r="F19" s="934" t="s">
        <v>228</v>
      </c>
      <c r="G19" s="934"/>
      <c r="H19" s="934"/>
      <c r="I19" s="934"/>
      <c r="J19" s="934" t="s">
        <v>229</v>
      </c>
      <c r="K19" s="934"/>
      <c r="L19" s="934"/>
      <c r="M19" s="934"/>
      <c r="N19" s="44"/>
      <c r="O19" s="44"/>
      <c r="P19" s="44"/>
      <c r="Q19" s="233"/>
      <c r="R19" s="234"/>
      <c r="S19" s="108"/>
      <c r="U19" s="108"/>
      <c r="V19" s="108"/>
      <c r="W19" s="108"/>
      <c r="X19" s="108"/>
      <c r="Y19" s="108"/>
      <c r="Z19" s="957"/>
      <c r="AA19" s="957"/>
    </row>
    <row r="20" spans="1:27" ht="20.100000000000001" customHeight="1">
      <c r="A20" s="929"/>
      <c r="B20" s="930"/>
      <c r="C20" s="928"/>
      <c r="D20" s="219" t="s">
        <v>230</v>
      </c>
      <c r="E20" s="219" t="s">
        <v>231</v>
      </c>
      <c r="F20" s="220" t="s">
        <v>232</v>
      </c>
      <c r="G20" s="220" t="s">
        <v>233</v>
      </c>
      <c r="H20" s="220" t="s">
        <v>234</v>
      </c>
      <c r="I20" s="220" t="s">
        <v>235</v>
      </c>
      <c r="J20" s="220" t="s">
        <v>232</v>
      </c>
      <c r="K20" s="220" t="s">
        <v>233</v>
      </c>
      <c r="L20" s="220" t="s">
        <v>234</v>
      </c>
      <c r="M20" s="220" t="s">
        <v>235</v>
      </c>
      <c r="N20" s="44"/>
      <c r="O20" s="44"/>
      <c r="P20" s="44"/>
      <c r="Q20" s="233"/>
      <c r="R20" s="234"/>
      <c r="S20" s="108"/>
      <c r="U20" s="108"/>
      <c r="V20" s="108"/>
      <c r="W20" s="108"/>
      <c r="X20" s="108"/>
      <c r="Y20" s="108"/>
      <c r="Z20" s="957"/>
      <c r="AA20" s="957"/>
    </row>
    <row r="21" spans="1:27" ht="24.9" customHeight="1">
      <c r="A21" s="935" t="s">
        <v>236</v>
      </c>
      <c r="B21" s="236" t="s">
        <v>237</v>
      </c>
      <c r="C21" s="565">
        <f>SUM(D21:E21)</f>
        <v>0</v>
      </c>
      <c r="D21" s="566"/>
      <c r="E21" s="567"/>
      <c r="F21" s="98" t="s">
        <v>238</v>
      </c>
      <c r="G21" s="98" t="s">
        <v>239</v>
      </c>
      <c r="H21" s="98" t="s">
        <v>240</v>
      </c>
      <c r="I21" s="98" t="s">
        <v>241</v>
      </c>
      <c r="J21" s="98" t="s">
        <v>242</v>
      </c>
      <c r="K21" s="98" t="s">
        <v>243</v>
      </c>
      <c r="L21" s="98" t="s">
        <v>244</v>
      </c>
      <c r="M21" s="98" t="s">
        <v>170</v>
      </c>
      <c r="N21" s="108"/>
      <c r="O21" s="183"/>
      <c r="P21" s="183"/>
      <c r="Q21" s="44"/>
      <c r="R21" s="234"/>
      <c r="S21" s="234"/>
      <c r="T21" s="45"/>
      <c r="U21" s="45"/>
      <c r="V21" s="45"/>
      <c r="W21" s="45"/>
      <c r="X21" s="45"/>
      <c r="Y21" s="45"/>
      <c r="Z21" s="45"/>
      <c r="AA21" s="45"/>
    </row>
    <row r="22" spans="1:27" ht="24.9" customHeight="1">
      <c r="A22" s="936"/>
      <c r="B22" s="236" t="s">
        <v>245</v>
      </c>
      <c r="C22" s="568">
        <f>SUM(D22:E22)</f>
        <v>0</v>
      </c>
      <c r="D22" s="569"/>
      <c r="E22" s="567"/>
      <c r="F22" s="570"/>
      <c r="G22" s="570"/>
      <c r="H22" s="570"/>
      <c r="I22" s="570"/>
      <c r="J22" s="570"/>
      <c r="K22" s="570"/>
      <c r="L22" s="570"/>
      <c r="M22" s="570"/>
      <c r="N22" s="108"/>
      <c r="O22" s="183"/>
      <c r="P22" s="183"/>
      <c r="Q22" s="44"/>
      <c r="R22" s="234"/>
      <c r="S22" s="234"/>
      <c r="T22" s="162"/>
      <c r="U22" s="162"/>
      <c r="V22" s="162"/>
      <c r="W22" s="162"/>
      <c r="X22" s="162"/>
      <c r="Y22" s="162"/>
      <c r="Z22" s="162"/>
      <c r="AA22" s="162"/>
    </row>
    <row r="23" spans="1:27" ht="24.9" customHeight="1">
      <c r="A23" s="936"/>
      <c r="B23" s="952" t="s">
        <v>257</v>
      </c>
      <c r="C23" s="953">
        <f>SUM(D23:E23)</f>
        <v>0</v>
      </c>
      <c r="D23" s="953"/>
      <c r="E23" s="955"/>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37"/>
      <c r="B24" s="952"/>
      <c r="C24" s="954"/>
      <c r="D24" s="954"/>
      <c r="E24" s="956"/>
      <c r="F24" s="571"/>
      <c r="G24" s="571"/>
      <c r="H24" s="571"/>
      <c r="I24" s="571"/>
      <c r="J24" s="571"/>
      <c r="K24" s="571"/>
      <c r="L24" s="571"/>
      <c r="M24" s="571"/>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19" t="s">
        <v>266</v>
      </c>
      <c r="B26" s="920"/>
      <c r="C26" s="921"/>
      <c r="D26" s="922" t="s">
        <v>246</v>
      </c>
      <c r="E26" s="922"/>
      <c r="F26" s="922"/>
      <c r="G26" s="922"/>
      <c r="H26" s="922" t="s">
        <v>247</v>
      </c>
      <c r="I26" s="922"/>
      <c r="J26" s="922"/>
      <c r="K26" s="922"/>
      <c r="L26" s="239"/>
      <c r="M26" s="919" t="s">
        <v>267</v>
      </c>
      <c r="N26" s="920"/>
      <c r="O26" s="921"/>
      <c r="P26" s="922" t="s">
        <v>246</v>
      </c>
      <c r="Q26" s="922"/>
      <c r="R26" s="922"/>
      <c r="S26" s="922"/>
      <c r="T26" s="922" t="s">
        <v>247</v>
      </c>
      <c r="U26" s="922"/>
      <c r="V26" s="922"/>
      <c r="W26" s="922"/>
    </row>
    <row r="27" spans="1:27" ht="24.75" customHeight="1">
      <c r="A27" s="941" t="s">
        <v>256</v>
      </c>
      <c r="B27" s="944" t="s">
        <v>248</v>
      </c>
      <c r="C27" s="918"/>
      <c r="D27" s="226" t="s">
        <v>166</v>
      </c>
      <c r="E27" s="907">
        <f>I22</f>
        <v>0</v>
      </c>
      <c r="F27" s="907"/>
      <c r="G27" s="227" t="s">
        <v>249</v>
      </c>
      <c r="H27" s="228" t="s">
        <v>250</v>
      </c>
      <c r="I27" s="907">
        <f>M22</f>
        <v>0</v>
      </c>
      <c r="J27" s="907"/>
      <c r="K27" s="227" t="s">
        <v>249</v>
      </c>
      <c r="L27" s="239"/>
      <c r="M27" s="945" t="s">
        <v>256</v>
      </c>
      <c r="N27" s="917" t="s">
        <v>248</v>
      </c>
      <c r="O27" s="918"/>
      <c r="P27" s="226" t="s">
        <v>261</v>
      </c>
      <c r="Q27" s="907">
        <f>I24</f>
        <v>0</v>
      </c>
      <c r="R27" s="907"/>
      <c r="S27" s="227" t="s">
        <v>249</v>
      </c>
      <c r="T27" s="228" t="s">
        <v>265</v>
      </c>
      <c r="U27" s="907">
        <f>M24</f>
        <v>0</v>
      </c>
      <c r="V27" s="907"/>
      <c r="W27" s="227" t="s">
        <v>249</v>
      </c>
    </row>
    <row r="28" spans="1:27" ht="24.9" customHeight="1">
      <c r="A28" s="942"/>
      <c r="B28" s="949" t="s">
        <v>251</v>
      </c>
      <c r="C28" s="909"/>
      <c r="D28" s="951" t="s">
        <v>171</v>
      </c>
      <c r="E28" s="904" t="s">
        <v>252</v>
      </c>
      <c r="F28" s="904"/>
      <c r="G28" s="905"/>
      <c r="H28" s="948" t="s">
        <v>172</v>
      </c>
      <c r="I28" s="904" t="s">
        <v>253</v>
      </c>
      <c r="J28" s="904"/>
      <c r="K28" s="905"/>
      <c r="M28" s="946"/>
      <c r="N28" s="908" t="s">
        <v>251</v>
      </c>
      <c r="O28" s="909"/>
      <c r="P28" s="951" t="s">
        <v>268</v>
      </c>
      <c r="Q28" s="904" t="s">
        <v>269</v>
      </c>
      <c r="R28" s="904"/>
      <c r="S28" s="905"/>
      <c r="T28" s="948" t="s">
        <v>270</v>
      </c>
      <c r="U28" s="904" t="s">
        <v>271</v>
      </c>
      <c r="V28" s="904"/>
      <c r="W28" s="905"/>
    </row>
    <row r="29" spans="1:27" ht="24.9" customHeight="1">
      <c r="A29" s="943"/>
      <c r="B29" s="950"/>
      <c r="C29" s="911"/>
      <c r="D29" s="913"/>
      <c r="E29" s="906">
        <f>F22+(G22*2)+(H22*3)</f>
        <v>0</v>
      </c>
      <c r="F29" s="906"/>
      <c r="G29" s="232" t="s">
        <v>254</v>
      </c>
      <c r="H29" s="903"/>
      <c r="I29" s="906">
        <f>J22+(K22*2)+(L22*3)</f>
        <v>0</v>
      </c>
      <c r="J29" s="906"/>
      <c r="K29" s="232" t="s">
        <v>254</v>
      </c>
      <c r="M29" s="947"/>
      <c r="N29" s="910"/>
      <c r="O29" s="911"/>
      <c r="P29" s="913"/>
      <c r="Q29" s="906">
        <f>F24+(G24*2)+(H24*3)</f>
        <v>0</v>
      </c>
      <c r="R29" s="906"/>
      <c r="S29" s="232" t="s">
        <v>254</v>
      </c>
      <c r="T29" s="903"/>
      <c r="U29" s="906">
        <f>J24+(K24*2)+(L24*3)</f>
        <v>0</v>
      </c>
      <c r="V29" s="906"/>
      <c r="W29" s="232" t="s">
        <v>254</v>
      </c>
    </row>
    <row r="30" spans="1:27" ht="23.25" customHeight="1">
      <c r="B30" s="153"/>
    </row>
    <row r="31" spans="1:27" ht="24.9" customHeight="1">
      <c r="A31" s="120" t="s">
        <v>272</v>
      </c>
      <c r="B31" s="153"/>
    </row>
    <row r="32" spans="1:27" ht="10.5" customHeight="1">
      <c r="A32" s="240"/>
    </row>
    <row r="33" spans="1:23" ht="24.9" customHeight="1">
      <c r="A33" s="923" t="s">
        <v>273</v>
      </c>
      <c r="B33" s="924"/>
      <c r="C33" s="925"/>
      <c r="D33" s="932" t="s">
        <v>226</v>
      </c>
      <c r="E33" s="932"/>
      <c r="F33" s="933" t="s">
        <v>227</v>
      </c>
      <c r="G33" s="933"/>
      <c r="H33" s="933"/>
      <c r="I33" s="933"/>
      <c r="J33" s="933"/>
      <c r="K33" s="933"/>
      <c r="L33" s="933"/>
      <c r="M33" s="933"/>
    </row>
    <row r="34" spans="1:23" ht="24.9" customHeight="1">
      <c r="A34" s="926"/>
      <c r="B34" s="927"/>
      <c r="C34" s="928"/>
      <c r="D34" s="932"/>
      <c r="E34" s="932"/>
      <c r="F34" s="934" t="s">
        <v>228</v>
      </c>
      <c r="G34" s="934"/>
      <c r="H34" s="934"/>
      <c r="I34" s="934"/>
      <c r="J34" s="934" t="s">
        <v>229</v>
      </c>
      <c r="K34" s="934"/>
      <c r="L34" s="934"/>
      <c r="M34" s="934"/>
    </row>
    <row r="35" spans="1:23" ht="24.9" customHeight="1">
      <c r="A35" s="929"/>
      <c r="B35" s="930"/>
      <c r="C35" s="931"/>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35" t="s">
        <v>236</v>
      </c>
      <c r="B36" s="221" t="s">
        <v>237</v>
      </c>
      <c r="C36" s="241">
        <f>C8+C21</f>
        <v>0</v>
      </c>
      <c r="D36" s="242">
        <f t="shared" ref="C36:E37" si="0">D8+D21</f>
        <v>0</v>
      </c>
      <c r="E36" s="243">
        <f t="shared" si="0"/>
        <v>0</v>
      </c>
      <c r="F36" s="99" t="s">
        <v>238</v>
      </c>
      <c r="G36" s="99" t="s">
        <v>239</v>
      </c>
      <c r="H36" s="99" t="s">
        <v>240</v>
      </c>
      <c r="I36" s="99" t="s">
        <v>241</v>
      </c>
      <c r="J36" s="99" t="s">
        <v>242</v>
      </c>
      <c r="K36" s="99" t="s">
        <v>243</v>
      </c>
      <c r="L36" s="99" t="s">
        <v>244</v>
      </c>
      <c r="M36" s="99" t="s">
        <v>170</v>
      </c>
    </row>
    <row r="37" spans="1:23" ht="24.9" customHeight="1">
      <c r="A37" s="936"/>
      <c r="B37" s="221"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6"/>
      <c r="B38" s="938" t="s">
        <v>257</v>
      </c>
      <c r="C38" s="939">
        <f>C23</f>
        <v>0</v>
      </c>
      <c r="D38" s="939">
        <f>D23</f>
        <v>0</v>
      </c>
      <c r="E38" s="939">
        <f>E23</f>
        <v>0</v>
      </c>
      <c r="F38" s="100" t="s">
        <v>258</v>
      </c>
      <c r="G38" s="101" t="s">
        <v>259</v>
      </c>
      <c r="H38" s="100" t="s">
        <v>260</v>
      </c>
      <c r="I38" s="101" t="s">
        <v>261</v>
      </c>
      <c r="J38" s="100" t="s">
        <v>262</v>
      </c>
      <c r="K38" s="101" t="s">
        <v>263</v>
      </c>
      <c r="L38" s="100" t="s">
        <v>264</v>
      </c>
      <c r="M38" s="102" t="s">
        <v>265</v>
      </c>
    </row>
    <row r="39" spans="1:23" ht="24.9" customHeight="1">
      <c r="A39" s="937"/>
      <c r="B39" s="938"/>
      <c r="C39" s="940"/>
      <c r="D39" s="940"/>
      <c r="E39" s="940"/>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19" t="s">
        <v>266</v>
      </c>
      <c r="B41" s="920"/>
      <c r="C41" s="921"/>
      <c r="D41" s="922" t="s">
        <v>246</v>
      </c>
      <c r="E41" s="922"/>
      <c r="F41" s="922"/>
      <c r="G41" s="922"/>
      <c r="H41" s="922" t="s">
        <v>247</v>
      </c>
      <c r="I41" s="922"/>
      <c r="J41" s="922"/>
      <c r="K41" s="922"/>
      <c r="M41" s="919" t="s">
        <v>267</v>
      </c>
      <c r="N41" s="920"/>
      <c r="O41" s="921"/>
      <c r="P41" s="922" t="s">
        <v>246</v>
      </c>
      <c r="Q41" s="922"/>
      <c r="R41" s="922"/>
      <c r="S41" s="922"/>
      <c r="T41" s="922" t="s">
        <v>247</v>
      </c>
      <c r="U41" s="922"/>
      <c r="V41" s="922"/>
      <c r="W41" s="922"/>
    </row>
    <row r="42" spans="1:23" ht="24.75" customHeight="1">
      <c r="A42" s="914" t="s">
        <v>236</v>
      </c>
      <c r="B42" s="917" t="s">
        <v>248</v>
      </c>
      <c r="C42" s="918"/>
      <c r="D42" s="226" t="s">
        <v>166</v>
      </c>
      <c r="E42" s="907">
        <f>I37</f>
        <v>0</v>
      </c>
      <c r="F42" s="907"/>
      <c r="G42" s="227" t="s">
        <v>249</v>
      </c>
      <c r="H42" s="228" t="s">
        <v>250</v>
      </c>
      <c r="I42" s="907">
        <f>M37</f>
        <v>0</v>
      </c>
      <c r="J42" s="907"/>
      <c r="K42" s="227" t="s">
        <v>249</v>
      </c>
      <c r="M42" s="914" t="s">
        <v>236</v>
      </c>
      <c r="N42" s="917" t="s">
        <v>248</v>
      </c>
      <c r="O42" s="918"/>
      <c r="P42" s="226" t="s">
        <v>261</v>
      </c>
      <c r="Q42" s="907">
        <f>I39</f>
        <v>0</v>
      </c>
      <c r="R42" s="907"/>
      <c r="S42" s="227" t="s">
        <v>249</v>
      </c>
      <c r="T42" s="228" t="s">
        <v>265</v>
      </c>
      <c r="U42" s="907">
        <f>M39</f>
        <v>0</v>
      </c>
      <c r="V42" s="907"/>
      <c r="W42" s="227" t="s">
        <v>249</v>
      </c>
    </row>
    <row r="43" spans="1:23" ht="24.9" customHeight="1">
      <c r="A43" s="915"/>
      <c r="B43" s="908" t="s">
        <v>251</v>
      </c>
      <c r="C43" s="909"/>
      <c r="D43" s="912" t="s">
        <v>171</v>
      </c>
      <c r="E43" s="904" t="s">
        <v>252</v>
      </c>
      <c r="F43" s="904"/>
      <c r="G43" s="905"/>
      <c r="H43" s="902" t="s">
        <v>172</v>
      </c>
      <c r="I43" s="904" t="s">
        <v>253</v>
      </c>
      <c r="J43" s="904"/>
      <c r="K43" s="905"/>
      <c r="M43" s="915"/>
      <c r="N43" s="908" t="s">
        <v>251</v>
      </c>
      <c r="O43" s="909"/>
      <c r="P43" s="912" t="s">
        <v>268</v>
      </c>
      <c r="Q43" s="904" t="s">
        <v>269</v>
      </c>
      <c r="R43" s="904"/>
      <c r="S43" s="905"/>
      <c r="T43" s="902" t="s">
        <v>270</v>
      </c>
      <c r="U43" s="904" t="s">
        <v>271</v>
      </c>
      <c r="V43" s="904"/>
      <c r="W43" s="905"/>
    </row>
    <row r="44" spans="1:23" ht="24.9" customHeight="1">
      <c r="A44" s="916"/>
      <c r="B44" s="910"/>
      <c r="C44" s="911"/>
      <c r="D44" s="913"/>
      <c r="E44" s="906">
        <f>E14+E29</f>
        <v>0</v>
      </c>
      <c r="F44" s="906"/>
      <c r="G44" s="232" t="s">
        <v>254</v>
      </c>
      <c r="H44" s="903"/>
      <c r="I44" s="906">
        <f>I14+I29</f>
        <v>0</v>
      </c>
      <c r="J44" s="906"/>
      <c r="K44" s="232" t="s">
        <v>254</v>
      </c>
      <c r="M44" s="916"/>
      <c r="N44" s="910"/>
      <c r="O44" s="911"/>
      <c r="P44" s="913"/>
      <c r="Q44" s="906">
        <f>Q29</f>
        <v>0</v>
      </c>
      <c r="R44" s="906"/>
      <c r="S44" s="232" t="s">
        <v>254</v>
      </c>
      <c r="T44" s="903"/>
      <c r="U44" s="906">
        <f>U29</f>
        <v>0</v>
      </c>
      <c r="V44" s="906"/>
      <c r="W44" s="232" t="s">
        <v>254</v>
      </c>
    </row>
    <row r="45" spans="1:23" ht="24.9" customHeight="1">
      <c r="B45" s="153"/>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00000000-0002-0000-0600-000000000000}"/>
  </dataValidations>
  <pageMargins left="0.70866141732283472" right="0.70866141732283472" top="0.74803149606299213" bottom="0.5511811023622047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35</vt:i4>
      </vt:variant>
      <vt:variant>
        <vt:lpstr>名前付き一覧</vt:lpstr>
      </vt:variant>
      <vt:variant>
        <vt:i4>31</vt:i4>
      </vt:variant>
    </vt:vector>
  </HeadingPairs>
  <TitlesOfParts>
    <vt:vector size="66" baseType="lpstr">
      <vt:lpstr>Sheet1</vt:lpstr>
      <vt:lpstr>様式リスト</vt:lpstr>
      <vt:lpstr>申請書様式⇒</vt:lpstr>
      <vt:lpstr>第2号様式</vt:lpstr>
      <vt:lpstr>基準額算出（特定行為）</vt:lpstr>
      <vt:lpstr>【記載例】第2号様式別紙1（所要額調書、対象経費内訳）</vt:lpstr>
      <vt:lpstr>第2号様式別紙1-1（所要額調書、対象経費内訳）</vt:lpstr>
      <vt:lpstr>第2号様式別紙1-2（所要額調書、対象経費内訳 ）</vt:lpstr>
      <vt:lpstr>第2号様式別紙2-1（臨床研修（医師）事業計画書）</vt:lpstr>
      <vt:lpstr>第2号様式別紙2-1（臨床研修（医師）事業計画書）附表A1</vt:lpstr>
      <vt:lpstr>第2号様式別紙2-1（臨床研修（医師）事業計画書）附表A2</vt:lpstr>
      <vt:lpstr>第2号様式別紙2-2（臨床研修（医師）事業計画書）</vt:lpstr>
      <vt:lpstr>第2号様式別紙2-3（臨床研修（医師）事業計画書）</vt:lpstr>
      <vt:lpstr>基準額算出（臨床研修（医師））</vt:lpstr>
      <vt:lpstr>第2号様式別紙2-4（臨床研修（医師）事業計画書）</vt:lpstr>
      <vt:lpstr>第2号様式別紙2-5（臨床研修（医師）事業計画書）</vt:lpstr>
      <vt:lpstr>第3号様式</vt:lpstr>
      <vt:lpstr>精算書様式⇒</vt:lpstr>
      <vt:lpstr>第4号様式</vt:lpstr>
      <vt:lpstr>第4号様式別紙1-1（精算書、対象経費内訳）</vt:lpstr>
      <vt:lpstr>第4号様式別紙1-2（精算書、対象経費内訳 ）（医師）</vt:lpstr>
      <vt:lpstr>【記載例】第4号様式別紙1（精算書、対象経費内訳）</vt:lpstr>
      <vt:lpstr>第4号様式別紙2-1（臨床研修（医師）実績報告）</vt:lpstr>
      <vt:lpstr>第4号様式別紙2-1（臨床研修（医師）実績報告）附表 A1</vt:lpstr>
      <vt:lpstr>第4号様式別紙2-1（臨床研修（医師）実績報告）附表 A2</vt:lpstr>
      <vt:lpstr>第4号様式別紙2-2（臨床研修（医師）実績報告）</vt:lpstr>
      <vt:lpstr>第4号様式別紙2-3（臨床研修（医師）実績報告）</vt:lpstr>
      <vt:lpstr>第4号様式別紙2-4（臨床研修（医師）実績報告）</vt:lpstr>
      <vt:lpstr>第4号様式別紙2-5（臨床研修（医師）実績報告）</vt:lpstr>
      <vt:lpstr>基準額算出（臨床研修（歯科））</vt:lpstr>
      <vt:lpstr>別紙様式 3-2</vt:lpstr>
      <vt:lpstr>別紙様式 3-３</vt:lpstr>
      <vt:lpstr>基準額算出（特定行為精算）</vt:lpstr>
      <vt:lpstr>基準額算出（臨床研修（医師）精算）</vt:lpstr>
      <vt:lpstr>基準額算出（臨床研修（歯科）精算）</vt:lpstr>
      <vt:lpstr>'【記載例】第2号様式別紙1（所要額調書、対象経費内訳）'!Print_Area</vt:lpstr>
      <vt:lpstr>'【記載例】第4号様式別紙1（精算書、対象経費内訳）'!Print_Area</vt:lpstr>
      <vt:lpstr>'基準額算出（特定行為）'!Print_Area</vt:lpstr>
      <vt:lpstr>'基準額算出（特定行為精算）'!Print_Area</vt:lpstr>
      <vt:lpstr>'基準額算出（臨床研修（医師））'!Print_Area</vt:lpstr>
      <vt:lpstr>'基準額算出（臨床研修（医師）精算）'!Print_Area</vt:lpstr>
      <vt:lpstr>'基準額算出（臨床研修（歯科））'!Print_Area</vt:lpstr>
      <vt:lpstr>'基準額算出（臨床研修（歯科）精算）'!Print_Area</vt:lpstr>
      <vt:lpstr>第2号様式!Print_Area</vt:lpstr>
      <vt:lpstr>'第2号様式別紙1-1（所要額調書、対象経費内訳）'!Print_Area</vt:lpstr>
      <vt:lpstr>'第2号様式別紙1-2（所要額調書、対象経費内訳 ）'!Print_Area</vt:lpstr>
      <vt:lpstr>'第2号様式別紙2-1（臨床研修（医師）事業計画書）'!Print_Area</vt:lpstr>
      <vt:lpstr>'第2号様式別紙2-1（臨床研修（医師）事業計画書）附表A1'!Print_Area</vt:lpstr>
      <vt:lpstr>'第2号様式別紙2-1（臨床研修（医師）事業計画書）附表A2'!Print_Area</vt:lpstr>
      <vt:lpstr>'第2号様式別紙2-2（臨床研修（医師）事業計画書）'!Print_Area</vt:lpstr>
      <vt:lpstr>'第2号様式別紙2-3（臨床研修（医師）事業計画書）'!Print_Area</vt:lpstr>
      <vt:lpstr>'第2号様式別紙2-4（臨床研修（医師）事業計画書）'!Print_Area</vt:lpstr>
      <vt:lpstr>'第2号様式別紙2-5（臨床研修（医師）事業計画書）'!Print_Area</vt:lpstr>
      <vt:lpstr>第3号様式!Print_Area</vt:lpstr>
      <vt:lpstr>第4号様式!Print_Area</vt:lpstr>
      <vt:lpstr>'第4号様式別紙1-1（精算書、対象経費内訳）'!Print_Area</vt:lpstr>
      <vt:lpstr>'第4号様式別紙1-2（精算書、対象経費内訳 ）（医師）'!Print_Area</vt:lpstr>
      <vt:lpstr>'第4号様式別紙2-1（臨床研修（医師）実績報告）'!Print_Area</vt:lpstr>
      <vt:lpstr>'第4号様式別紙2-1（臨床研修（医師）実績報告）附表 A1'!Print_Area</vt:lpstr>
      <vt:lpstr>'第4号様式別紙2-1（臨床研修（医師）実績報告）附表 A2'!Print_Area</vt:lpstr>
      <vt:lpstr>'第4号様式別紙2-2（臨床研修（医師）実績報告）'!Print_Area</vt:lpstr>
      <vt:lpstr>'第4号様式別紙2-3（臨床研修（医師）実績報告）'!Print_Area</vt:lpstr>
      <vt:lpstr>'第4号様式別紙2-4（臨床研修（医師）実績報告）'!Print_Area</vt:lpstr>
      <vt:lpstr>'第4号様式別紙2-5（臨床研修（医師）実績報告）'!Print_Area</vt:lpstr>
      <vt:lpstr>'別紙様式 3-2'!Print_Area</vt:lpstr>
      <vt:lpstr>'別紙様式 3-３'!Print_Area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